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amacademicpartnership.sharepoint.com/sites/ParksideMathematicsandComputing/Shared Documents/Parkside Mathematics and Computing/Staff/ABi/Game Makers Club/"/>
    </mc:Choice>
  </mc:AlternateContent>
  <xr:revisionPtr revIDLastSave="2345" documentId="8_{1E59116E-3E0A-4A90-9AA3-D089519F9B2C}" xr6:coauthVersionLast="47" xr6:coauthVersionMax="47" xr10:uidLastSave="{031962DF-F77A-43C5-BB47-2144F3A40E15}"/>
  <bookViews>
    <workbookView xWindow="-110" yWindow="-110" windowWidth="19420" windowHeight="10560" xr2:uid="{5990822B-2A03-4CC6-9153-C46433117198}"/>
  </bookViews>
  <sheets>
    <sheet name="Play" sheetId="2" r:id="rId1"/>
    <sheet name="About" sheetId="3" r:id="rId2"/>
    <sheet name="Data" sheetId="1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2" l="1"/>
  <c r="B6" i="1"/>
  <c r="CM4" i="2"/>
  <c r="C4" i="2"/>
  <c r="C113" i="2"/>
  <c r="A114" i="2" s="1"/>
  <c r="C114" i="2"/>
  <c r="A115" i="2" s="1"/>
  <c r="C115" i="2"/>
  <c r="A116" i="2" s="1"/>
  <c r="C116" i="2"/>
  <c r="A117" i="2" s="1"/>
  <c r="C117" i="2"/>
  <c r="A118" i="2" s="1"/>
  <c r="C118" i="2"/>
  <c r="A119" i="2" s="1"/>
  <c r="C119" i="2"/>
  <c r="A120" i="2" s="1"/>
  <c r="C120" i="2"/>
  <c r="A121" i="2" s="1"/>
  <c r="C121" i="2"/>
  <c r="A122" i="2" s="1"/>
  <c r="C122" i="2"/>
  <c r="A123" i="2" s="1"/>
  <c r="C123" i="2"/>
  <c r="A124" i="2" s="1"/>
  <c r="C124" i="2"/>
  <c r="A125" i="2" s="1"/>
  <c r="C125" i="2"/>
  <c r="A126" i="2" s="1"/>
  <c r="C126" i="2"/>
  <c r="A127" i="2" s="1"/>
  <c r="C127" i="2"/>
  <c r="A128" i="2" s="1"/>
  <c r="C128" i="2"/>
  <c r="A129" i="2" s="1"/>
  <c r="C129" i="2"/>
  <c r="A130" i="2" s="1"/>
  <c r="C130" i="2"/>
  <c r="A131" i="2" s="1"/>
  <c r="C131" i="2"/>
  <c r="A132" i="2" s="1"/>
  <c r="C132" i="2"/>
  <c r="A133" i="2" s="1"/>
  <c r="C133" i="2"/>
  <c r="A134" i="2" s="1"/>
  <c r="C134" i="2"/>
  <c r="A135" i="2" s="1"/>
  <c r="C135" i="2"/>
  <c r="A136" i="2" s="1"/>
  <c r="C136" i="2"/>
  <c r="A137" i="2" s="1"/>
  <c r="C137" i="2"/>
  <c r="A138" i="2" s="1"/>
  <c r="C138" i="2"/>
  <c r="A139" i="2" s="1"/>
  <c r="C139" i="2"/>
  <c r="A140" i="2" s="1"/>
  <c r="C140" i="2"/>
  <c r="A141" i="2" s="1"/>
  <c r="C141" i="2"/>
  <c r="A142" i="2" s="1"/>
  <c r="C142" i="2"/>
  <c r="A143" i="2" s="1"/>
  <c r="C143" i="2"/>
  <c r="A144" i="2" s="1"/>
  <c r="C144" i="2"/>
  <c r="A145" i="2" s="1"/>
  <c r="C145" i="2"/>
  <c r="A146" i="2" s="1"/>
  <c r="C146" i="2"/>
  <c r="A147" i="2" s="1"/>
  <c r="C147" i="2"/>
  <c r="A148" i="2" s="1"/>
  <c r="C148" i="2"/>
  <c r="A149" i="2" s="1"/>
  <c r="C149" i="2"/>
  <c r="A150" i="2" s="1"/>
  <c r="C150" i="2"/>
  <c r="A151" i="2" s="1"/>
  <c r="C151" i="2"/>
  <c r="A152" i="2" s="1"/>
  <c r="C152" i="2"/>
  <c r="A153" i="2" s="1"/>
  <c r="C153" i="2"/>
  <c r="A154" i="2" s="1"/>
  <c r="C154" i="2"/>
  <c r="A155" i="2" s="1"/>
  <c r="C155" i="2"/>
  <c r="A156" i="2" s="1"/>
  <c r="C156" i="2"/>
  <c r="A157" i="2" s="1"/>
  <c r="C157" i="2"/>
  <c r="A158" i="2" s="1"/>
  <c r="C158" i="2"/>
  <c r="A159" i="2" s="1"/>
  <c r="C159" i="2"/>
  <c r="A160" i="2" s="1"/>
  <c r="C160" i="2"/>
  <c r="A161" i="2" s="1"/>
  <c r="C161" i="2"/>
  <c r="A162" i="2" s="1"/>
  <c r="C162" i="2"/>
  <c r="A163" i="2" s="1"/>
  <c r="C163" i="2"/>
  <c r="A164" i="2" s="1"/>
  <c r="C164" i="2"/>
  <c r="A165" i="2" s="1"/>
  <c r="C165" i="2"/>
  <c r="A166" i="2" s="1"/>
  <c r="C166" i="2"/>
  <c r="A167" i="2" s="1"/>
  <c r="C167" i="2"/>
  <c r="A168" i="2" s="1"/>
  <c r="C168" i="2"/>
  <c r="A169" i="2" s="1"/>
  <c r="C169" i="2"/>
  <c r="A170" i="2" s="1"/>
  <c r="C170" i="2"/>
  <c r="A171" i="2" s="1"/>
  <c r="C171" i="2"/>
  <c r="A172" i="2" s="1"/>
  <c r="C172" i="2"/>
  <c r="A173" i="2" s="1"/>
  <c r="C173" i="2"/>
  <c r="A174" i="2" s="1"/>
  <c r="C174" i="2"/>
  <c r="A175" i="2" s="1"/>
  <c r="C175" i="2"/>
  <c r="A176" i="2" s="1"/>
  <c r="C176" i="2"/>
  <c r="A177" i="2" s="1"/>
  <c r="C177" i="2"/>
  <c r="A178" i="2" s="1"/>
  <c r="C178" i="2"/>
  <c r="A179" i="2" s="1"/>
  <c r="C179" i="2"/>
  <c r="A180" i="2" s="1"/>
  <c r="C180" i="2"/>
  <c r="A181" i="2" s="1"/>
  <c r="C181" i="2"/>
  <c r="A182" i="2" s="1"/>
  <c r="C182" i="2"/>
  <c r="A183" i="2" s="1"/>
  <c r="C183" i="2"/>
  <c r="A184" i="2" s="1"/>
  <c r="C184" i="2"/>
  <c r="A185" i="2" s="1"/>
  <c r="C185" i="2"/>
  <c r="A186" i="2" s="1"/>
  <c r="C186" i="2"/>
  <c r="A187" i="2" s="1"/>
  <c r="C187" i="2"/>
  <c r="A188" i="2" s="1"/>
  <c r="C188" i="2"/>
  <c r="A189" i="2" s="1"/>
  <c r="C189" i="2"/>
  <c r="A190" i="2" s="1"/>
  <c r="C190" i="2"/>
  <c r="A191" i="2" s="1"/>
  <c r="C191" i="2"/>
  <c r="A192" i="2" s="1"/>
  <c r="C192" i="2"/>
  <c r="A193" i="2" s="1"/>
  <c r="C193" i="2"/>
  <c r="A194" i="2" s="1"/>
  <c r="C194" i="2"/>
  <c r="A195" i="2" s="1"/>
  <c r="C195" i="2"/>
  <c r="A196" i="2" s="1"/>
  <c r="C196" i="2"/>
  <c r="A197" i="2" s="1"/>
  <c r="C197" i="2"/>
  <c r="A198" i="2" s="1"/>
  <c r="C198" i="2"/>
  <c r="A199" i="2" s="1"/>
  <c r="C199" i="2"/>
  <c r="A200" i="2" s="1"/>
  <c r="C200" i="2"/>
  <c r="A201" i="2" s="1"/>
  <c r="C201" i="2"/>
  <c r="A202" i="2" s="1"/>
  <c r="C202" i="2"/>
  <c r="A203" i="2" s="1"/>
  <c r="C203" i="2"/>
  <c r="A204" i="2" s="1"/>
  <c r="C204" i="2"/>
  <c r="A205" i="2" s="1"/>
  <c r="C205" i="2"/>
  <c r="A206" i="2" s="1"/>
  <c r="C206" i="2"/>
  <c r="A207" i="2" s="1"/>
  <c r="C207" i="2"/>
  <c r="A208" i="2" s="1"/>
  <c r="C208" i="2"/>
  <c r="A209" i="2" s="1"/>
  <c r="C209" i="2"/>
  <c r="A210" i="2" s="1"/>
  <c r="C210" i="2"/>
  <c r="A211" i="2" s="1"/>
  <c r="C211" i="2"/>
  <c r="A212" i="2" s="1"/>
  <c r="C212" i="2"/>
  <c r="A213" i="2" s="1"/>
  <c r="C213" i="2"/>
  <c r="A214" i="2" s="1"/>
  <c r="C214" i="2"/>
  <c r="A215" i="2" s="1"/>
  <c r="C215" i="2"/>
  <c r="A216" i="2" s="1"/>
  <c r="C216" i="2"/>
  <c r="A217" i="2" s="1"/>
  <c r="C217" i="2"/>
  <c r="A218" i="2" s="1"/>
  <c r="C218" i="2"/>
  <c r="A219" i="2" s="1"/>
  <c r="C219" i="2"/>
  <c r="A220" i="2" s="1"/>
  <c r="C220" i="2"/>
  <c r="A221" i="2" s="1"/>
  <c r="C221" i="2"/>
  <c r="A222" i="2" s="1"/>
  <c r="C222" i="2"/>
  <c r="A223" i="2" s="1"/>
  <c r="C223" i="2"/>
  <c r="A224" i="2" s="1"/>
  <c r="C224" i="2"/>
  <c r="A225" i="2" s="1"/>
  <c r="C225" i="2"/>
  <c r="A226" i="2" s="1"/>
  <c r="C226" i="2"/>
  <c r="A227" i="2" s="1"/>
  <c r="C227" i="2"/>
  <c r="A228" i="2" s="1"/>
  <c r="C228" i="2"/>
  <c r="A229" i="2" s="1"/>
  <c r="C229" i="2"/>
  <c r="A230" i="2" s="1"/>
  <c r="C230" i="2"/>
  <c r="A231" i="2" s="1"/>
  <c r="C231" i="2"/>
  <c r="A232" i="2" s="1"/>
  <c r="C232" i="2"/>
  <c r="A233" i="2" s="1"/>
  <c r="C233" i="2"/>
  <c r="A234" i="2" s="1"/>
  <c r="C234" i="2"/>
  <c r="A235" i="2" s="1"/>
  <c r="C235" i="2"/>
  <c r="A236" i="2" s="1"/>
  <c r="C236" i="2"/>
  <c r="A237" i="2" s="1"/>
  <c r="C237" i="2"/>
  <c r="A238" i="2" s="1"/>
  <c r="C238" i="2"/>
  <c r="A239" i="2" s="1"/>
  <c r="C239" i="2"/>
  <c r="A240" i="2" s="1"/>
  <c r="C240" i="2"/>
  <c r="A241" i="2" s="1"/>
  <c r="C241" i="2"/>
  <c r="A242" i="2" s="1"/>
  <c r="C242" i="2"/>
  <c r="A243" i="2" s="1"/>
  <c r="C243" i="2"/>
  <c r="A244" i="2" s="1"/>
  <c r="C244" i="2"/>
  <c r="A245" i="2" s="1"/>
  <c r="C245" i="2"/>
  <c r="A246" i="2" s="1"/>
  <c r="C246" i="2"/>
  <c r="A247" i="2" s="1"/>
  <c r="C247" i="2"/>
  <c r="A248" i="2" s="1"/>
  <c r="C248" i="2"/>
  <c r="A249" i="2" s="1"/>
  <c r="C249" i="2"/>
  <c r="A250" i="2" s="1"/>
  <c r="C250" i="2"/>
  <c r="A251" i="2" s="1"/>
  <c r="C251" i="2"/>
  <c r="A252" i="2" s="1"/>
  <c r="C252" i="2"/>
  <c r="A253" i="2" s="1"/>
  <c r="C253" i="2"/>
  <c r="A254" i="2" s="1"/>
  <c r="C254" i="2"/>
  <c r="A255" i="2" s="1"/>
  <c r="C255" i="2"/>
  <c r="A256" i="2" s="1"/>
  <c r="C256" i="2"/>
  <c r="A257" i="2" s="1"/>
  <c r="C257" i="2"/>
  <c r="A258" i="2" s="1"/>
  <c r="C258" i="2"/>
  <c r="A259" i="2" s="1"/>
  <c r="C259" i="2"/>
  <c r="A260" i="2" s="1"/>
  <c r="C260" i="2"/>
  <c r="A261" i="2" s="1"/>
  <c r="C261" i="2"/>
  <c r="A262" i="2" s="1"/>
  <c r="C262" i="2"/>
  <c r="A263" i="2" s="1"/>
  <c r="C263" i="2"/>
  <c r="A264" i="2" s="1"/>
  <c r="C264" i="2"/>
  <c r="A265" i="2" s="1"/>
  <c r="C265" i="2"/>
  <c r="A266" i="2" s="1"/>
  <c r="C266" i="2"/>
  <c r="A267" i="2" s="1"/>
  <c r="C267" i="2"/>
  <c r="A268" i="2" s="1"/>
  <c r="C268" i="2"/>
  <c r="A269" i="2" s="1"/>
  <c r="C269" i="2"/>
  <c r="A270" i="2" s="1"/>
  <c r="C270" i="2"/>
  <c r="A271" i="2" s="1"/>
  <c r="C271" i="2"/>
  <c r="A272" i="2" s="1"/>
  <c r="C272" i="2"/>
  <c r="A273" i="2" s="1"/>
  <c r="C273" i="2"/>
  <c r="A274" i="2" s="1"/>
  <c r="C274" i="2"/>
  <c r="A275" i="2" s="1"/>
  <c r="C275" i="2"/>
  <c r="A276" i="2" s="1"/>
  <c r="C276" i="2"/>
  <c r="A277" i="2" s="1"/>
  <c r="C277" i="2"/>
  <c r="A278" i="2" s="1"/>
  <c r="C278" i="2"/>
  <c r="A279" i="2" s="1"/>
  <c r="C279" i="2"/>
  <c r="A280" i="2" s="1"/>
  <c r="C280" i="2"/>
  <c r="A281" i="2" s="1"/>
  <c r="C281" i="2"/>
  <c r="A282" i="2" s="1"/>
  <c r="C282" i="2"/>
  <c r="A283" i="2" s="1"/>
  <c r="C283" i="2"/>
  <c r="A284" i="2" s="1"/>
  <c r="C284" i="2"/>
  <c r="A285" i="2" s="1"/>
  <c r="C285" i="2"/>
  <c r="A286" i="2" s="1"/>
  <c r="C286" i="2"/>
  <c r="A287" i="2" s="1"/>
  <c r="C287" i="2"/>
  <c r="A288" i="2" s="1"/>
  <c r="C288" i="2"/>
  <c r="A289" i="2" s="1"/>
  <c r="C289" i="2"/>
  <c r="A290" i="2" s="1"/>
  <c r="C290" i="2"/>
  <c r="A291" i="2" s="1"/>
  <c r="C291" i="2"/>
  <c r="A292" i="2" s="1"/>
  <c r="C292" i="2"/>
  <c r="A293" i="2" s="1"/>
  <c r="C293" i="2"/>
  <c r="A294" i="2" s="1"/>
  <c r="C294" i="2"/>
  <c r="A295" i="2" s="1"/>
  <c r="C295" i="2"/>
  <c r="A296" i="2" s="1"/>
  <c r="C296" i="2"/>
  <c r="A297" i="2" s="1"/>
  <c r="C297" i="2"/>
  <c r="A298" i="2" s="1"/>
  <c r="C298" i="2"/>
  <c r="A299" i="2" s="1"/>
  <c r="C299" i="2"/>
  <c r="A300" i="2" s="1"/>
  <c r="C300" i="2"/>
  <c r="A301" i="2" s="1"/>
  <c r="C301" i="2"/>
  <c r="A302" i="2" s="1"/>
  <c r="C302" i="2"/>
  <c r="A303" i="2" s="1"/>
  <c r="C303" i="2"/>
  <c r="A304" i="2" s="1"/>
  <c r="C304" i="2"/>
  <c r="A305" i="2" s="1"/>
  <c r="C305" i="2"/>
  <c r="A306" i="2" s="1"/>
  <c r="C306" i="2"/>
  <c r="A307" i="2" s="1"/>
  <c r="C307" i="2"/>
  <c r="A308" i="2" s="1"/>
  <c r="C308" i="2"/>
  <c r="A309" i="2" s="1"/>
  <c r="C309" i="2"/>
  <c r="A310" i="2" s="1"/>
  <c r="C310" i="2"/>
  <c r="A311" i="2" s="1"/>
  <c r="C311" i="2"/>
  <c r="A312" i="2" s="1"/>
  <c r="C312" i="2"/>
  <c r="A313" i="2" s="1"/>
  <c r="C313" i="2"/>
  <c r="A314" i="2" s="1"/>
  <c r="C314" i="2"/>
  <c r="A315" i="2" s="1"/>
  <c r="C315" i="2"/>
  <c r="A316" i="2" s="1"/>
  <c r="C316" i="2"/>
  <c r="A317" i="2" s="1"/>
  <c r="C317" i="2"/>
  <c r="A318" i="2" s="1"/>
  <c r="C318" i="2"/>
  <c r="A319" i="2" s="1"/>
  <c r="C319" i="2"/>
  <c r="A320" i="2" s="1"/>
  <c r="C320" i="2"/>
  <c r="A321" i="2" s="1"/>
  <c r="C321" i="2"/>
  <c r="A322" i="2" s="1"/>
  <c r="C322" i="2"/>
  <c r="A323" i="2" s="1"/>
  <c r="C323" i="2"/>
  <c r="A324" i="2" s="1"/>
  <c r="C324" i="2"/>
  <c r="A325" i="2" s="1"/>
  <c r="C325" i="2"/>
  <c r="A326" i="2" s="1"/>
  <c r="C326" i="2"/>
  <c r="A327" i="2" s="1"/>
  <c r="C327" i="2"/>
  <c r="A328" i="2" s="1"/>
  <c r="C328" i="2"/>
  <c r="A329" i="2" s="1"/>
  <c r="C329" i="2"/>
  <c r="A330" i="2" s="1"/>
  <c r="C330" i="2"/>
  <c r="A331" i="2" s="1"/>
  <c r="C331" i="2"/>
  <c r="A332" i="2" s="1"/>
  <c r="C332" i="2"/>
  <c r="A333" i="2" s="1"/>
  <c r="C333" i="2"/>
  <c r="A334" i="2" s="1"/>
  <c r="C334" i="2"/>
  <c r="A335" i="2" s="1"/>
  <c r="C335" i="2"/>
  <c r="A336" i="2" s="1"/>
  <c r="C336" i="2"/>
  <c r="A337" i="2" s="1"/>
  <c r="C337" i="2"/>
  <c r="A338" i="2" s="1"/>
  <c r="C338" i="2"/>
  <c r="A339" i="2" s="1"/>
  <c r="C339" i="2"/>
  <c r="A340" i="2" s="1"/>
  <c r="C340" i="2"/>
  <c r="A341" i="2" s="1"/>
  <c r="C341" i="2"/>
  <c r="A342" i="2" s="1"/>
  <c r="C342" i="2"/>
  <c r="A343" i="2" s="1"/>
  <c r="C343" i="2"/>
  <c r="A344" i="2" s="1"/>
  <c r="C344" i="2"/>
  <c r="A345" i="2" s="1"/>
  <c r="C345" i="2"/>
  <c r="A346" i="2" s="1"/>
  <c r="C346" i="2"/>
  <c r="A347" i="2" s="1"/>
  <c r="C347" i="2"/>
  <c r="A348" i="2" s="1"/>
  <c r="C348" i="2"/>
  <c r="A349" i="2" s="1"/>
  <c r="C349" i="2"/>
  <c r="A350" i="2" s="1"/>
  <c r="C350" i="2"/>
  <c r="A351" i="2" s="1"/>
  <c r="C351" i="2"/>
  <c r="A352" i="2" s="1"/>
  <c r="C352" i="2"/>
  <c r="A353" i="2" s="1"/>
  <c r="C353" i="2"/>
  <c r="A354" i="2" s="1"/>
  <c r="C354" i="2"/>
  <c r="A355" i="2" s="1"/>
  <c r="C355" i="2"/>
  <c r="A356" i="2" s="1"/>
  <c r="C356" i="2"/>
  <c r="A357" i="2" s="1"/>
  <c r="C357" i="2"/>
  <c r="A358" i="2" s="1"/>
  <c r="C358" i="2"/>
  <c r="A359" i="2" s="1"/>
  <c r="C359" i="2"/>
  <c r="A360" i="2" s="1"/>
  <c r="C360" i="2"/>
  <c r="A361" i="2" s="1"/>
  <c r="C361" i="2"/>
  <c r="A362" i="2" s="1"/>
  <c r="C362" i="2"/>
  <c r="A363" i="2" s="1"/>
  <c r="C363" i="2"/>
  <c r="A364" i="2" s="1"/>
  <c r="C364" i="2"/>
  <c r="A365" i="2" s="1"/>
  <c r="C365" i="2"/>
  <c r="A366" i="2" s="1"/>
  <c r="C366" i="2"/>
  <c r="A367" i="2" s="1"/>
  <c r="C367" i="2"/>
  <c r="A368" i="2" s="1"/>
  <c r="C368" i="2"/>
  <c r="A369" i="2" s="1"/>
  <c r="C369" i="2"/>
  <c r="A370" i="2" s="1"/>
  <c r="C370" i="2"/>
  <c r="A371" i="2" s="1"/>
  <c r="C371" i="2"/>
  <c r="A372" i="2" s="1"/>
  <c r="C372" i="2"/>
  <c r="A373" i="2" s="1"/>
  <c r="C373" i="2"/>
  <c r="A374" i="2" s="1"/>
  <c r="C374" i="2"/>
  <c r="A375" i="2" s="1"/>
  <c r="C375" i="2"/>
  <c r="A376" i="2" s="1"/>
  <c r="C376" i="2"/>
  <c r="A377" i="2" s="1"/>
  <c r="C377" i="2"/>
  <c r="A378" i="2" s="1"/>
  <c r="C378" i="2"/>
  <c r="A379" i="2" s="1"/>
  <c r="C379" i="2"/>
  <c r="A380" i="2" s="1"/>
  <c r="C380" i="2"/>
  <c r="A381" i="2" s="1"/>
  <c r="C381" i="2"/>
  <c r="A382" i="2" s="1"/>
  <c r="C382" i="2"/>
  <c r="A383" i="2" s="1"/>
  <c r="C383" i="2"/>
  <c r="A384" i="2" s="1"/>
  <c r="C384" i="2"/>
  <c r="A385" i="2" s="1"/>
  <c r="C385" i="2"/>
  <c r="A386" i="2" s="1"/>
  <c r="C386" i="2"/>
  <c r="A387" i="2" s="1"/>
  <c r="C387" i="2"/>
  <c r="A388" i="2" s="1"/>
  <c r="C388" i="2"/>
  <c r="A389" i="2" s="1"/>
  <c r="C389" i="2"/>
  <c r="A390" i="2" s="1"/>
  <c r="C390" i="2"/>
  <c r="A391" i="2" s="1"/>
  <c r="C391" i="2"/>
  <c r="A392" i="2" s="1"/>
  <c r="C392" i="2"/>
  <c r="A393" i="2" s="1"/>
  <c r="C393" i="2"/>
  <c r="A394" i="2" s="1"/>
  <c r="C394" i="2"/>
  <c r="A395" i="2" s="1"/>
  <c r="C395" i="2"/>
  <c r="A396" i="2" s="1"/>
  <c r="C396" i="2"/>
  <c r="A397" i="2" s="1"/>
  <c r="C397" i="2"/>
  <c r="A398" i="2" s="1"/>
  <c r="C398" i="2"/>
  <c r="A399" i="2" s="1"/>
  <c r="C399" i="2"/>
  <c r="A400" i="2" s="1"/>
  <c r="C400" i="2"/>
  <c r="D8" i="2" a="1"/>
  <c r="D9" i="2" a="1"/>
  <c r="D9" i="2" s="1"/>
  <c r="G9" i="2" s="1" a="1"/>
  <c r="G9" i="2" s="1"/>
  <c r="D10" i="2" a="1"/>
  <c r="D10" i="2" s="1"/>
  <c r="G10" i="2" s="1" a="1"/>
  <c r="G10" i="2" s="1"/>
  <c r="D11" i="2" a="1"/>
  <c r="D11" i="2" s="1"/>
  <c r="G11" i="2" s="1" a="1"/>
  <c r="G11" i="2" s="1"/>
  <c r="D12" i="2" a="1"/>
  <c r="D12" i="2" s="1"/>
  <c r="G12" i="2" s="1" a="1"/>
  <c r="G12" i="2" s="1"/>
  <c r="D13" i="2" a="1"/>
  <c r="D14" i="2" a="1"/>
  <c r="D14" i="2" s="1"/>
  <c r="G14" i="2" s="1" a="1"/>
  <c r="G14" i="2" s="1"/>
  <c r="D15" i="2" a="1"/>
  <c r="D16" i="2" a="1"/>
  <c r="J16" i="2" s="1"/>
  <c r="D17" i="2" a="1"/>
  <c r="J17" i="2" s="1"/>
  <c r="D18" i="2" a="1"/>
  <c r="D19" i="2" a="1"/>
  <c r="D19" i="2" s="1"/>
  <c r="G19" i="2" s="1" a="1"/>
  <c r="G19" i="2" s="1"/>
  <c r="D20" i="2" a="1"/>
  <c r="D20" i="2" s="1"/>
  <c r="G20" i="2" s="1" a="1"/>
  <c r="G20" i="2" s="1"/>
  <c r="D21" i="2" a="1"/>
  <c r="D22" i="2" a="1"/>
  <c r="J22" i="2" s="1"/>
  <c r="D23" i="2" a="1"/>
  <c r="J23" i="2" s="1"/>
  <c r="D24" i="2" a="1"/>
  <c r="D25" i="2" a="1"/>
  <c r="D25" i="2" s="1"/>
  <c r="G25" i="2" s="1" a="1"/>
  <c r="G25" i="2" s="1"/>
  <c r="D26" i="2" a="1"/>
  <c r="J26" i="2" s="1"/>
  <c r="D27" i="2" a="1"/>
  <c r="J27" i="2" s="1"/>
  <c r="D28" i="2" a="1"/>
  <c r="D28" i="2" s="1"/>
  <c r="G28" i="2" s="1" a="1"/>
  <c r="G28" i="2" s="1"/>
  <c r="D29" i="2" a="1"/>
  <c r="D29" i="2" s="1"/>
  <c r="G29" i="2" s="1" a="1"/>
  <c r="G29" i="2" s="1"/>
  <c r="D30" i="2" a="1"/>
  <c r="J30" i="2" s="1"/>
  <c r="D31" i="2" a="1"/>
  <c r="D32" i="2" a="1"/>
  <c r="D33" i="2" a="1"/>
  <c r="J33" i="2" s="1"/>
  <c r="D34" i="2" a="1"/>
  <c r="D35" i="2" a="1"/>
  <c r="J35" i="2" s="1"/>
  <c r="D36" i="2" a="1"/>
  <c r="D37" i="2" a="1"/>
  <c r="D37" i="2" s="1"/>
  <c r="G37" i="2" s="1" a="1"/>
  <c r="G37" i="2" s="1"/>
  <c r="D38" i="2" a="1"/>
  <c r="J38" i="2" s="1"/>
  <c r="D39" i="2" a="1"/>
  <c r="D39" i="2" s="1"/>
  <c r="G39" i="2" s="1" a="1"/>
  <c r="G39" i="2" s="1"/>
  <c r="D40" i="2" a="1"/>
  <c r="J40" i="2" s="1"/>
  <c r="D41" i="2" a="1"/>
  <c r="J41" i="2" s="1"/>
  <c r="D42" i="2" a="1"/>
  <c r="D42" i="2" s="1"/>
  <c r="G42" i="2" s="1" a="1"/>
  <c r="G42" i="2" s="1"/>
  <c r="D43" i="2" a="1"/>
  <c r="D44" i="2" a="1"/>
  <c r="J44" i="2" s="1"/>
  <c r="D45" i="2" a="1"/>
  <c r="J45" i="2" s="1"/>
  <c r="D46" i="2" a="1"/>
  <c r="J46" i="2" s="1"/>
  <c r="D47" i="2" a="1"/>
  <c r="J47" i="2" s="1"/>
  <c r="D48" i="2" a="1"/>
  <c r="D48" i="2" s="1"/>
  <c r="G48" i="2" s="1" a="1"/>
  <c r="G48" i="2" s="1"/>
  <c r="D49" i="2" a="1"/>
  <c r="D50" i="2" a="1"/>
  <c r="D51" i="2" a="1"/>
  <c r="D52" i="2" a="1"/>
  <c r="D53" i="2" a="1"/>
  <c r="D53" i="2" s="1"/>
  <c r="G53" i="2" s="1" a="1"/>
  <c r="G53" i="2" s="1"/>
  <c r="D54" i="2" a="1"/>
  <c r="D54" i="2" s="1"/>
  <c r="G54" i="2" s="1" a="1"/>
  <c r="G54" i="2" s="1"/>
  <c r="D55" i="2" a="1"/>
  <c r="J55" i="2" s="1"/>
  <c r="D56" i="2" a="1"/>
  <c r="J56" i="2" s="1"/>
  <c r="D57" i="2" a="1"/>
  <c r="J57" i="2" s="1"/>
  <c r="D58" i="2" a="1"/>
  <c r="D58" i="2" s="1"/>
  <c r="G58" i="2" s="1" a="1"/>
  <c r="G58" i="2" s="1"/>
  <c r="D59" i="2" a="1"/>
  <c r="J59" i="2" s="1"/>
  <c r="D60" i="2" a="1"/>
  <c r="J60" i="2" s="1"/>
  <c r="D61" i="2" a="1"/>
  <c r="J61" i="2" s="1"/>
  <c r="D62" i="2" a="1"/>
  <c r="D63" i="2" a="1"/>
  <c r="J63" i="2" s="1"/>
  <c r="D64" i="2" a="1"/>
  <c r="D64" i="2" s="1"/>
  <c r="G64" i="2" s="1" a="1"/>
  <c r="G64" i="2" s="1"/>
  <c r="D65" i="2" a="1"/>
  <c r="D65" i="2" s="1"/>
  <c r="G65" i="2" s="1" a="1"/>
  <c r="G65" i="2" s="1"/>
  <c r="D66" i="2" a="1"/>
  <c r="J66" i="2" s="1"/>
  <c r="D67" i="2" a="1"/>
  <c r="D68" i="2" a="1"/>
  <c r="D69" i="2" a="1"/>
  <c r="D69" i="2" s="1"/>
  <c r="G69" i="2" s="1" a="1"/>
  <c r="G69" i="2" s="1"/>
  <c r="D70" i="2" a="1"/>
  <c r="D70" i="2" s="1"/>
  <c r="G70" i="2" s="1" a="1"/>
  <c r="G70" i="2" s="1"/>
  <c r="D71" i="2" a="1"/>
  <c r="J71" i="2" s="1"/>
  <c r="D72" i="2" a="1"/>
  <c r="J72" i="2" s="1"/>
  <c r="D73" i="2" a="1"/>
  <c r="D73" i="2" s="1"/>
  <c r="G73" i="2" s="1" a="1"/>
  <c r="G73" i="2" s="1"/>
  <c r="D74" i="2" a="1"/>
  <c r="D75" i="2" a="1"/>
  <c r="D76" i="2" a="1"/>
  <c r="D76" i="2" s="1"/>
  <c r="G76" i="2" s="1" a="1"/>
  <c r="G76" i="2" s="1"/>
  <c r="D77" i="2" a="1"/>
  <c r="D77" i="2" s="1"/>
  <c r="G77" i="2" s="1" a="1"/>
  <c r="G77" i="2" s="1"/>
  <c r="D78" i="2" a="1"/>
  <c r="D78" i="2" s="1"/>
  <c r="G78" i="2" s="1" a="1"/>
  <c r="G78" i="2" s="1"/>
  <c r="D79" i="2" a="1"/>
  <c r="D79" i="2" s="1"/>
  <c r="G79" i="2" s="1" a="1"/>
  <c r="G79" i="2" s="1"/>
  <c r="D80" i="2" a="1"/>
  <c r="J80" i="2" s="1"/>
  <c r="D81" i="2" a="1"/>
  <c r="D81" i="2" s="1"/>
  <c r="G81" i="2" s="1" a="1"/>
  <c r="G81" i="2" s="1"/>
  <c r="D82" i="2" a="1"/>
  <c r="D83" i="2" a="1"/>
  <c r="D84" i="2" a="1"/>
  <c r="D84" i="2" s="1"/>
  <c r="G84" i="2" s="1" a="1"/>
  <c r="G84" i="2" s="1"/>
  <c r="D85" i="2" a="1"/>
  <c r="D85" i="2" s="1"/>
  <c r="G85" i="2" s="1" a="1"/>
  <c r="G85" i="2" s="1"/>
  <c r="D86" i="2" a="1"/>
  <c r="D87" i="2" a="1"/>
  <c r="D88" i="2" a="1"/>
  <c r="D88" i="2" s="1"/>
  <c r="G88" i="2" s="1" a="1"/>
  <c r="G88" i="2" s="1"/>
  <c r="D89" i="2" a="1"/>
  <c r="D89" i="2" s="1"/>
  <c r="G89" i="2" s="1" a="1"/>
  <c r="G89" i="2" s="1"/>
  <c r="D90" i="2" a="1"/>
  <c r="J90" i="2" s="1"/>
  <c r="D91" i="2" a="1"/>
  <c r="J91" i="2" s="1"/>
  <c r="D92" i="2" a="1"/>
  <c r="J92" i="2" s="1"/>
  <c r="D93" i="2" a="1"/>
  <c r="D94" i="2" a="1"/>
  <c r="D94" i="2" s="1"/>
  <c r="G94" i="2" s="1" a="1"/>
  <c r="G94" i="2" s="1"/>
  <c r="D95" i="2" a="1"/>
  <c r="D95" i="2" s="1"/>
  <c r="G95" i="2" s="1" a="1"/>
  <c r="G95" i="2" s="1"/>
  <c r="D96" i="2" a="1"/>
  <c r="J96" i="2" s="1"/>
  <c r="D97" i="2" a="1"/>
  <c r="D97" i="2" s="1"/>
  <c r="G97" i="2" s="1" a="1"/>
  <c r="G97" i="2" s="1"/>
  <c r="D98" i="2" a="1"/>
  <c r="J98" i="2" s="1"/>
  <c r="D99" i="2" a="1"/>
  <c r="D100" i="2" a="1"/>
  <c r="J100" i="2" s="1"/>
  <c r="D101" i="2" a="1"/>
  <c r="J101" i="2" s="1"/>
  <c r="D102" i="2" a="1"/>
  <c r="D103" i="2" a="1"/>
  <c r="D103" i="2" s="1"/>
  <c r="G103" i="2" s="1" a="1"/>
  <c r="G103" i="2" s="1"/>
  <c r="D104" i="2" a="1"/>
  <c r="D105" i="2" a="1"/>
  <c r="D105" i="2" s="1"/>
  <c r="G105" i="2" s="1" a="1"/>
  <c r="G105" i="2" s="1"/>
  <c r="D106" i="2" a="1"/>
  <c r="D106" i="2" s="1"/>
  <c r="G106" i="2" s="1" a="1"/>
  <c r="G106" i="2" s="1"/>
  <c r="D107" i="2" a="1"/>
  <c r="J107" i="2" s="1"/>
  <c r="D108" i="2" a="1"/>
  <c r="J108" i="2" s="1"/>
  <c r="D109" i="2" a="1"/>
  <c r="J109" i="2" s="1"/>
  <c r="D110" i="2" a="1"/>
  <c r="J110" i="2" s="1"/>
  <c r="D111" i="2" a="1"/>
  <c r="J111" i="2" s="1"/>
  <c r="D112" i="2" a="1"/>
  <c r="J112" i="2" s="1"/>
  <c r="D113" i="2" a="1"/>
  <c r="D113" i="2" s="1"/>
  <c r="G113" i="2" s="1" a="1"/>
  <c r="G113" i="2" s="1"/>
  <c r="M113" i="2" s="1"/>
  <c r="T113" i="2" s="1"/>
  <c r="D114" i="2" a="1"/>
  <c r="D114" i="2" s="1"/>
  <c r="G114" i="2" s="1" a="1"/>
  <c r="G114" i="2" s="1"/>
  <c r="D115" i="2" a="1"/>
  <c r="D116" i="2" a="1"/>
  <c r="J116" i="2" s="1"/>
  <c r="D117" i="2" a="1"/>
  <c r="D118" i="2" a="1"/>
  <c r="D118" i="2" s="1"/>
  <c r="G118" i="2" s="1" a="1"/>
  <c r="G118" i="2" s="1"/>
  <c r="D119" i="2" a="1"/>
  <c r="J119" i="2" s="1"/>
  <c r="D120" i="2" a="1"/>
  <c r="J120" i="2" s="1"/>
  <c r="D121" i="2" a="1"/>
  <c r="J121" i="2" s="1"/>
  <c r="D122" i="2" a="1"/>
  <c r="D122" i="2" s="1"/>
  <c r="G122" i="2" s="1" a="1"/>
  <c r="G122" i="2" s="1"/>
  <c r="D123" i="2" a="1"/>
  <c r="D123" i="2" s="1"/>
  <c r="G123" i="2" s="1" a="1"/>
  <c r="G123" i="2" s="1"/>
  <c r="D124" i="2" a="1"/>
  <c r="J124" i="2" s="1"/>
  <c r="D125" i="2" a="1"/>
  <c r="D126" i="2" a="1"/>
  <c r="D126" i="2" s="1"/>
  <c r="G126" i="2" s="1" a="1"/>
  <c r="G126" i="2" s="1"/>
  <c r="M126" i="2" s="1"/>
  <c r="D127" i="2" a="1"/>
  <c r="D127" i="2" s="1"/>
  <c r="G127" i="2" s="1" a="1"/>
  <c r="G127" i="2" s="1"/>
  <c r="M127" i="2" s="1"/>
  <c r="D128" i="2" a="1"/>
  <c r="J128" i="2" s="1"/>
  <c r="D129" i="2" a="1"/>
  <c r="J129" i="2" s="1"/>
  <c r="D130" i="2" a="1"/>
  <c r="D131" i="2" a="1"/>
  <c r="J131" i="2" s="1"/>
  <c r="D132" i="2" a="1"/>
  <c r="J132" i="2" s="1"/>
  <c r="D133" i="2" a="1"/>
  <c r="D133" i="2" s="1"/>
  <c r="G133" i="2" s="1" a="1"/>
  <c r="G133" i="2" s="1"/>
  <c r="M133" i="2" s="1"/>
  <c r="L133" i="2" s="1"/>
  <c r="O133" i="2" s="1"/>
  <c r="Q133" i="2" s="1" a="1"/>
  <c r="Q133" i="2" s="1"/>
  <c r="D134" i="2" a="1"/>
  <c r="D134" i="2" s="1"/>
  <c r="G134" i="2" s="1" a="1"/>
  <c r="G134" i="2" s="1"/>
  <c r="M134" i="2" s="1"/>
  <c r="D135" i="2" a="1"/>
  <c r="D135" i="2" s="1"/>
  <c r="G135" i="2" s="1" a="1"/>
  <c r="G135" i="2" s="1"/>
  <c r="D136" i="2" a="1"/>
  <c r="J136" i="2" s="1"/>
  <c r="D137" i="2" a="1"/>
  <c r="J137" i="2" s="1"/>
  <c r="D138" i="2" a="1"/>
  <c r="D138" i="2" s="1"/>
  <c r="G138" i="2" s="1" a="1"/>
  <c r="G138" i="2" s="1"/>
  <c r="D139" i="2" a="1"/>
  <c r="D140" i="2" a="1"/>
  <c r="J140" i="2" s="1"/>
  <c r="D141" i="2" a="1"/>
  <c r="D142" i="2" a="1"/>
  <c r="J142" i="2" s="1"/>
  <c r="D143" i="2" a="1"/>
  <c r="D144" i="2" a="1"/>
  <c r="J144" i="2" s="1"/>
  <c r="D145" i="2" a="1"/>
  <c r="J145" i="2" s="1"/>
  <c r="D146" i="2" a="1"/>
  <c r="J146" i="2" s="1"/>
  <c r="D147" i="2" a="1"/>
  <c r="J147" i="2" s="1"/>
  <c r="D148" i="2" a="1"/>
  <c r="J148" i="2" s="1"/>
  <c r="D149" i="2" a="1"/>
  <c r="D150" i="2" a="1"/>
  <c r="J150" i="2" s="1"/>
  <c r="D151" i="2" a="1"/>
  <c r="J151" i="2" s="1"/>
  <c r="D152" i="2" a="1"/>
  <c r="J152" i="2" s="1"/>
  <c r="D153" i="2" a="1"/>
  <c r="J153" i="2" s="1"/>
  <c r="D154" i="2" a="1"/>
  <c r="J154" i="2" s="1"/>
  <c r="D155" i="2" a="1"/>
  <c r="J155" i="2" s="1"/>
  <c r="D156" i="2" a="1"/>
  <c r="J156" i="2" s="1"/>
  <c r="D157" i="2" a="1"/>
  <c r="D157" i="2" s="1"/>
  <c r="G157" i="2" s="1" a="1"/>
  <c r="G157" i="2" s="1"/>
  <c r="D158" i="2" a="1"/>
  <c r="J158" i="2" s="1"/>
  <c r="D159" i="2" a="1"/>
  <c r="D159" i="2" s="1"/>
  <c r="G159" i="2" s="1" a="1"/>
  <c r="G159" i="2" s="1"/>
  <c r="D160" i="2" a="1"/>
  <c r="J160" i="2" s="1"/>
  <c r="D161" i="2" a="1"/>
  <c r="J161" i="2" s="1"/>
  <c r="D162" i="2" a="1"/>
  <c r="D163" i="2" a="1"/>
  <c r="J163" i="2" s="1"/>
  <c r="D164" i="2" a="1"/>
  <c r="J164" i="2" s="1"/>
  <c r="D165" i="2" a="1"/>
  <c r="D165" i="2" s="1"/>
  <c r="G165" i="2" s="1" a="1"/>
  <c r="G165" i="2" s="1"/>
  <c r="M165" i="2" s="1"/>
  <c r="D166" i="2" a="1"/>
  <c r="D166" i="2" s="1"/>
  <c r="G166" i="2" s="1" a="1"/>
  <c r="G166" i="2" s="1"/>
  <c r="M166" i="2" s="1"/>
  <c r="D167" i="2" a="1"/>
  <c r="D167" i="2" s="1"/>
  <c r="G167" i="2" s="1" a="1"/>
  <c r="G167" i="2" s="1"/>
  <c r="D168" i="2" a="1"/>
  <c r="J168" i="2" s="1"/>
  <c r="D169" i="2" a="1"/>
  <c r="J169" i="2" s="1"/>
  <c r="D170" i="2" a="1"/>
  <c r="D171" i="2" a="1"/>
  <c r="J171" i="2" s="1"/>
  <c r="D172" i="2" a="1"/>
  <c r="J172" i="2" s="1"/>
  <c r="D173" i="2" a="1"/>
  <c r="D173" i="2" s="1"/>
  <c r="G173" i="2" s="1" a="1"/>
  <c r="G173" i="2" s="1"/>
  <c r="M173" i="2" s="1"/>
  <c r="D174" i="2" a="1"/>
  <c r="D174" i="2" s="1"/>
  <c r="G174" i="2" s="1" a="1"/>
  <c r="G174" i="2" s="1"/>
  <c r="M174" i="2" s="1"/>
  <c r="D175" i="2" a="1"/>
  <c r="D176" i="2" a="1"/>
  <c r="J176" i="2" s="1"/>
  <c r="D177" i="2" a="1"/>
  <c r="D177" i="2" s="1"/>
  <c r="G177" i="2" s="1" a="1"/>
  <c r="G177" i="2" s="1"/>
  <c r="D178" i="2" a="1"/>
  <c r="D178" i="2" s="1"/>
  <c r="G178" i="2" s="1" a="1"/>
  <c r="G178" i="2" s="1"/>
  <c r="M178" i="2" s="1"/>
  <c r="D179" i="2" a="1"/>
  <c r="D179" i="2" s="1"/>
  <c r="G179" i="2" s="1" a="1"/>
  <c r="G179" i="2" s="1"/>
  <c r="M179" i="2" s="1"/>
  <c r="D180" i="2" a="1"/>
  <c r="D180" i="2" s="1"/>
  <c r="G180" i="2" s="1" a="1"/>
  <c r="G180" i="2" s="1"/>
  <c r="D181" i="2" a="1"/>
  <c r="J181" i="2" s="1"/>
  <c r="D182" i="2" a="1"/>
  <c r="D182" i="2" s="1"/>
  <c r="G182" i="2" s="1" a="1"/>
  <c r="G182" i="2" s="1"/>
  <c r="M182" i="2" s="1"/>
  <c r="L182" i="2" s="1"/>
  <c r="O182" i="2" s="1"/>
  <c r="Q182" i="2" s="1" a="1"/>
  <c r="Q182" i="2" s="1"/>
  <c r="D183" i="2" a="1"/>
  <c r="J183" i="2" s="1"/>
  <c r="D184" i="2" a="1"/>
  <c r="J184" i="2" s="1"/>
  <c r="D185" i="2" a="1"/>
  <c r="D185" i="2" s="1"/>
  <c r="G185" i="2" s="1" a="1"/>
  <c r="G185" i="2" s="1"/>
  <c r="D186" i="2" a="1"/>
  <c r="J186" i="2" s="1"/>
  <c r="D187" i="2" a="1"/>
  <c r="D187" i="2" s="1"/>
  <c r="G187" i="2" s="1" a="1"/>
  <c r="G187" i="2" s="1"/>
  <c r="M187" i="2" s="1"/>
  <c r="L187" i="2" s="1"/>
  <c r="O187" i="2" s="1"/>
  <c r="Q187" i="2" s="1" a="1"/>
  <c r="Q187" i="2" s="1"/>
  <c r="D188" i="2" a="1"/>
  <c r="D188" i="2" s="1"/>
  <c r="G188" i="2" s="1" a="1"/>
  <c r="G188" i="2" s="1"/>
  <c r="D189" i="2" a="1"/>
  <c r="J189" i="2" s="1"/>
  <c r="D190" i="2" a="1"/>
  <c r="D190" i="2" s="1"/>
  <c r="G190" i="2" s="1" a="1"/>
  <c r="G190" i="2" s="1"/>
  <c r="M190" i="2" s="1"/>
  <c r="D191" i="2" a="1"/>
  <c r="D192" i="2" a="1"/>
  <c r="J192" i="2" s="1"/>
  <c r="D193" i="2" a="1"/>
  <c r="D193" i="2" s="1"/>
  <c r="G193" i="2" s="1" a="1"/>
  <c r="G193" i="2" s="1"/>
  <c r="D194" i="2" a="1"/>
  <c r="J194" i="2" s="1"/>
  <c r="D195" i="2" a="1"/>
  <c r="J195" i="2" s="1"/>
  <c r="D196" i="2" a="1"/>
  <c r="J196" i="2" s="1"/>
  <c r="D197" i="2" a="1"/>
  <c r="D198" i="2" a="1"/>
  <c r="J198" i="2" s="1"/>
  <c r="D199" i="2" a="1"/>
  <c r="J199" i="2" s="1"/>
  <c r="D200" i="2" a="1"/>
  <c r="J200" i="2" s="1"/>
  <c r="D201" i="2" a="1"/>
  <c r="D201" i="2" s="1"/>
  <c r="G201" i="2" s="1" a="1"/>
  <c r="G201" i="2" s="1"/>
  <c r="M201" i="2" s="1"/>
  <c r="D202" i="2" a="1"/>
  <c r="J202" i="2" s="1"/>
  <c r="D203" i="2" a="1"/>
  <c r="J203" i="2" s="1"/>
  <c r="D204" i="2" a="1"/>
  <c r="J204" i="2" s="1"/>
  <c r="D205" i="2" a="1"/>
  <c r="D206" i="2" a="1"/>
  <c r="J206" i="2" s="1"/>
  <c r="D207" i="2" a="1"/>
  <c r="J207" i="2" s="1"/>
  <c r="D208" i="2" a="1"/>
  <c r="D208" i="2" s="1"/>
  <c r="G208" i="2" s="1" a="1"/>
  <c r="G208" i="2" s="1"/>
  <c r="D209" i="2" a="1"/>
  <c r="J209" i="2" s="1"/>
  <c r="D210" i="2" a="1"/>
  <c r="J210" i="2" s="1"/>
  <c r="D211" i="2" a="1"/>
  <c r="D211" i="2" s="1"/>
  <c r="G211" i="2" s="1" a="1"/>
  <c r="G211" i="2" s="1"/>
  <c r="D212" i="2" a="1"/>
  <c r="J212" i="2" s="1"/>
  <c r="D213" i="2" a="1"/>
  <c r="D214" i="2" a="1"/>
  <c r="J214" i="2" s="1"/>
  <c r="D215" i="2" a="1"/>
  <c r="J215" i="2" s="1"/>
  <c r="D216" i="2" a="1"/>
  <c r="D216" i="2" s="1"/>
  <c r="G216" i="2" s="1" a="1"/>
  <c r="G216" i="2" s="1"/>
  <c r="M216" i="2" s="1"/>
  <c r="D217" i="2" a="1"/>
  <c r="D217" i="2" s="1"/>
  <c r="G217" i="2" s="1" a="1"/>
  <c r="G217" i="2" s="1"/>
  <c r="M217" i="2" s="1"/>
  <c r="D218" i="2" a="1"/>
  <c r="D218" i="2" s="1"/>
  <c r="G218" i="2" s="1" a="1"/>
  <c r="G218" i="2" s="1"/>
  <c r="D219" i="2" a="1"/>
  <c r="D219" i="2" s="1"/>
  <c r="G219" i="2" s="1" a="1"/>
  <c r="G219" i="2" s="1"/>
  <c r="D220" i="2" a="1"/>
  <c r="J220" i="2" s="1"/>
  <c r="D221" i="2" a="1"/>
  <c r="D222" i="2" a="1"/>
  <c r="J222" i="2" s="1"/>
  <c r="D223" i="2" a="1"/>
  <c r="J223" i="2" s="1"/>
  <c r="D224" i="2" a="1"/>
  <c r="D224" i="2" s="1"/>
  <c r="G224" i="2" s="1" a="1"/>
  <c r="G224" i="2" s="1"/>
  <c r="D225" i="2" a="1"/>
  <c r="J225" i="2" s="1"/>
  <c r="D226" i="2" a="1"/>
  <c r="D227" i="2" a="1"/>
  <c r="J227" i="2" s="1"/>
  <c r="D228" i="2" a="1"/>
  <c r="J228" i="2" s="1"/>
  <c r="D229" i="2" a="1"/>
  <c r="D230" i="2" a="1"/>
  <c r="D231" i="2" a="1"/>
  <c r="J231" i="2" s="1"/>
  <c r="D232" i="2" a="1"/>
  <c r="J232" i="2" s="1"/>
  <c r="D233" i="2" a="1"/>
  <c r="D233" i="2" s="1"/>
  <c r="G233" i="2" s="1" a="1"/>
  <c r="G233" i="2" s="1"/>
  <c r="M233" i="2" s="1"/>
  <c r="T233" i="2" s="1"/>
  <c r="D234" i="2" a="1"/>
  <c r="J234" i="2" s="1"/>
  <c r="D235" i="2" a="1"/>
  <c r="J235" i="2" s="1"/>
  <c r="D236" i="2" a="1"/>
  <c r="D236" i="2" s="1"/>
  <c r="G236" i="2" s="1" a="1"/>
  <c r="G236" i="2" s="1"/>
  <c r="M236" i="2" s="1"/>
  <c r="L236" i="2" s="1"/>
  <c r="O236" i="2" s="1"/>
  <c r="Q236" i="2" s="1" a="1"/>
  <c r="Q236" i="2" s="1"/>
  <c r="D237" i="2" a="1"/>
  <c r="J237" i="2" s="1"/>
  <c r="D238" i="2" a="1"/>
  <c r="D239" i="2" a="1"/>
  <c r="J239" i="2" s="1"/>
  <c r="D240" i="2" a="1"/>
  <c r="J240" i="2" s="1"/>
  <c r="D241" i="2" a="1"/>
  <c r="D241" i="2" s="1"/>
  <c r="G241" i="2" s="1" a="1"/>
  <c r="G241" i="2" s="1"/>
  <c r="M241" i="2" s="1"/>
  <c r="D242" i="2" a="1"/>
  <c r="D242" i="2" s="1"/>
  <c r="G242" i="2" s="1" a="1"/>
  <c r="G242" i="2" s="1"/>
  <c r="M242" i="2" s="1"/>
  <c r="D243" i="2" a="1"/>
  <c r="J243" i="2" s="1"/>
  <c r="D244" i="2" a="1"/>
  <c r="J244" i="2" s="1"/>
  <c r="D245" i="2" a="1"/>
  <c r="J245" i="2" s="1"/>
  <c r="D246" i="2" a="1"/>
  <c r="D247" i="2" a="1"/>
  <c r="J247" i="2" s="1"/>
  <c r="D248" i="2" a="1"/>
  <c r="J248" i="2" s="1"/>
  <c r="D249" i="2" a="1"/>
  <c r="D249" i="2" s="1"/>
  <c r="G249" i="2" s="1" a="1"/>
  <c r="G249" i="2" s="1"/>
  <c r="M249" i="2" s="1"/>
  <c r="D250" i="2" a="1"/>
  <c r="D250" i="2" s="1"/>
  <c r="G250" i="2" s="1" a="1"/>
  <c r="G250" i="2" s="1"/>
  <c r="M250" i="2" s="1"/>
  <c r="D251" i="2" a="1"/>
  <c r="D251" i="2" s="1"/>
  <c r="G251" i="2" s="1" a="1"/>
  <c r="G251" i="2" s="1"/>
  <c r="D252" i="2" a="1"/>
  <c r="J252" i="2" s="1"/>
  <c r="D253" i="2" a="1"/>
  <c r="J253" i="2" s="1"/>
  <c r="D254" i="2" a="1"/>
  <c r="D255" i="2" a="1"/>
  <c r="J255" i="2" s="1"/>
  <c r="D256" i="2" a="1"/>
  <c r="J256" i="2" s="1"/>
  <c r="D257" i="2" a="1"/>
  <c r="D257" i="2" s="1"/>
  <c r="G257" i="2" s="1" a="1"/>
  <c r="G257" i="2" s="1"/>
  <c r="D258" i="2" a="1"/>
  <c r="J258" i="2" s="1"/>
  <c r="D259" i="2" a="1"/>
  <c r="D259" i="2" s="1"/>
  <c r="G259" i="2" s="1" a="1"/>
  <c r="G259" i="2" s="1"/>
  <c r="D260" i="2" a="1"/>
  <c r="J260" i="2" s="1"/>
  <c r="D261" i="2" a="1"/>
  <c r="D262" i="2" a="1"/>
  <c r="D263" i="2" a="1"/>
  <c r="J263" i="2" s="1"/>
  <c r="D264" i="2" a="1"/>
  <c r="J264" i="2" s="1"/>
  <c r="D265" i="2" a="1"/>
  <c r="D265" i="2" s="1"/>
  <c r="G265" i="2" s="1" a="1"/>
  <c r="G265" i="2" s="1"/>
  <c r="M265" i="2" s="1"/>
  <c r="D266" i="2" a="1"/>
  <c r="J266" i="2" s="1"/>
  <c r="D267" i="2" a="1"/>
  <c r="D268" i="2" a="1"/>
  <c r="J268" i="2" s="1"/>
  <c r="D269" i="2" a="1"/>
  <c r="D270" i="2" a="1"/>
  <c r="J270" i="2" s="1"/>
  <c r="D271" i="2" a="1"/>
  <c r="D272" i="2" a="1"/>
  <c r="D272" i="2" s="1"/>
  <c r="G272" i="2" s="1" a="1"/>
  <c r="G272" i="2" s="1"/>
  <c r="M272" i="2" s="1"/>
  <c r="D273" i="2" a="1"/>
  <c r="D273" i="2" s="1"/>
  <c r="G273" i="2" s="1" a="1"/>
  <c r="G273" i="2" s="1"/>
  <c r="M273" i="2" s="1"/>
  <c r="D274" i="2" a="1"/>
  <c r="D274" i="2" s="1"/>
  <c r="G274" i="2" s="1" a="1"/>
  <c r="G274" i="2" s="1"/>
  <c r="M274" i="2" s="1"/>
  <c r="D275" i="2" a="1"/>
  <c r="D275" i="2" s="1"/>
  <c r="G275" i="2" s="1" a="1"/>
  <c r="G275" i="2" s="1"/>
  <c r="M275" i="2" s="1"/>
  <c r="L275" i="2" s="1"/>
  <c r="O275" i="2" s="1"/>
  <c r="Q275" i="2" s="1" a="1"/>
  <c r="Q275" i="2" s="1"/>
  <c r="D276" i="2" a="1"/>
  <c r="D276" i="2" s="1"/>
  <c r="G276" i="2" s="1" a="1"/>
  <c r="G276" i="2" s="1"/>
  <c r="M276" i="2" s="1"/>
  <c r="D277" i="2" a="1"/>
  <c r="D278" i="2" a="1"/>
  <c r="D278" i="2" s="1"/>
  <c r="G278" i="2" s="1" a="1"/>
  <c r="G278" i="2" s="1"/>
  <c r="M278" i="2" s="1"/>
  <c r="K278" i="2" s="1"/>
  <c r="CD278" i="2" s="1"/>
  <c r="D279" i="2" a="1"/>
  <c r="J279" i="2" s="1"/>
  <c r="D280" i="2" a="1"/>
  <c r="D280" i="2" s="1"/>
  <c r="G280" i="2" s="1" a="1"/>
  <c r="G280" i="2" s="1"/>
  <c r="M280" i="2" s="1"/>
  <c r="D281" i="2" a="1"/>
  <c r="D281" i="2" s="1"/>
  <c r="G281" i="2" s="1" a="1"/>
  <c r="G281" i="2" s="1"/>
  <c r="M281" i="2" s="1"/>
  <c r="D282" i="2" a="1"/>
  <c r="J282" i="2" s="1"/>
  <c r="D283" i="2" a="1"/>
  <c r="D283" i="2" s="1"/>
  <c r="G283" i="2" s="1" a="1"/>
  <c r="G283" i="2" s="1"/>
  <c r="M283" i="2" s="1"/>
  <c r="L283" i="2" s="1"/>
  <c r="O283" i="2" s="1"/>
  <c r="Q283" i="2" s="1" a="1"/>
  <c r="Q283" i="2" s="1"/>
  <c r="D284" i="2" a="1"/>
  <c r="J284" i="2" s="1"/>
  <c r="D285" i="2" a="1"/>
  <c r="D286" i="2" a="1"/>
  <c r="D286" i="2" s="1"/>
  <c r="G286" i="2" s="1" a="1"/>
  <c r="G286" i="2" s="1"/>
  <c r="M286" i="2" s="1"/>
  <c r="K286" i="2" s="1"/>
  <c r="CD286" i="2" s="1"/>
  <c r="D287" i="2" a="1"/>
  <c r="J287" i="2" s="1"/>
  <c r="D288" i="2" a="1"/>
  <c r="D288" i="2" s="1"/>
  <c r="G288" i="2" s="1" a="1"/>
  <c r="G288" i="2" s="1"/>
  <c r="M288" i="2" s="1"/>
  <c r="D289" i="2" a="1"/>
  <c r="D289" i="2" s="1"/>
  <c r="G289" i="2" s="1" a="1"/>
  <c r="G289" i="2" s="1"/>
  <c r="M289" i="2" s="1"/>
  <c r="D290" i="2" a="1"/>
  <c r="D290" i="2" s="1"/>
  <c r="G290" i="2" s="1" a="1"/>
  <c r="G290" i="2" s="1"/>
  <c r="M290" i="2" s="1"/>
  <c r="D291" i="2" a="1"/>
  <c r="D291" i="2" s="1"/>
  <c r="G291" i="2" s="1" a="1"/>
  <c r="G291" i="2" s="1"/>
  <c r="D292" i="2" a="1"/>
  <c r="J292" i="2" s="1"/>
  <c r="D293" i="2" a="1"/>
  <c r="D294" i="2" a="1"/>
  <c r="D294" i="2" s="1"/>
  <c r="G294" i="2" s="1" a="1"/>
  <c r="G294" i="2" s="1"/>
  <c r="M294" i="2" s="1"/>
  <c r="L294" i="2" s="1"/>
  <c r="O294" i="2" s="1"/>
  <c r="Q294" i="2" s="1" a="1"/>
  <c r="Q294" i="2" s="1"/>
  <c r="D295" i="2" a="1"/>
  <c r="D296" i="2" a="1"/>
  <c r="D297" i="2" a="1"/>
  <c r="D297" i="2" s="1"/>
  <c r="G297" i="2" s="1" a="1"/>
  <c r="G297" i="2" s="1"/>
  <c r="M297" i="2" s="1"/>
  <c r="D298" i="2" a="1"/>
  <c r="D298" i="2" s="1"/>
  <c r="G298" i="2" s="1" a="1"/>
  <c r="G298" i="2" s="1"/>
  <c r="M298" i="2" s="1"/>
  <c r="D299" i="2" a="1"/>
  <c r="D299" i="2" s="1"/>
  <c r="G299" i="2" s="1" a="1"/>
  <c r="G299" i="2" s="1"/>
  <c r="D300" i="2" a="1"/>
  <c r="D300" i="2" s="1"/>
  <c r="G300" i="2" s="1" a="1"/>
  <c r="G300" i="2" s="1"/>
  <c r="M300" i="2" s="1"/>
  <c r="L300" i="2" s="1"/>
  <c r="O300" i="2" s="1"/>
  <c r="Q300" i="2" s="1" a="1"/>
  <c r="Q300" i="2" s="1"/>
  <c r="D301" i="2" a="1"/>
  <c r="D301" i="2" s="1"/>
  <c r="G301" i="2" s="1" a="1"/>
  <c r="G301" i="2" s="1"/>
  <c r="D302" i="2" a="1"/>
  <c r="D303" i="2" a="1"/>
  <c r="J303" i="2" s="1"/>
  <c r="D304" i="2" a="1"/>
  <c r="J304" i="2" s="1"/>
  <c r="D305" i="2" a="1"/>
  <c r="D305" i="2" s="1"/>
  <c r="G305" i="2" s="1" a="1"/>
  <c r="G305" i="2" s="1"/>
  <c r="D306" i="2" a="1"/>
  <c r="D306" i="2" s="1"/>
  <c r="G306" i="2" s="1" a="1"/>
  <c r="G306" i="2" s="1"/>
  <c r="M306" i="2" s="1"/>
  <c r="D307" i="2" a="1"/>
  <c r="J307" i="2" s="1"/>
  <c r="D308" i="2" a="1"/>
  <c r="D308" i="2" s="1"/>
  <c r="G308" i="2" s="1" a="1"/>
  <c r="G308" i="2" s="1"/>
  <c r="M308" i="2" s="1"/>
  <c r="D309" i="2" a="1"/>
  <c r="D309" i="2" s="1"/>
  <c r="G309" i="2" s="1" a="1"/>
  <c r="G309" i="2" s="1"/>
  <c r="M309" i="2" s="1"/>
  <c r="D310" i="2" a="1"/>
  <c r="J310" i="2" s="1"/>
  <c r="D311" i="2" a="1"/>
  <c r="J311" i="2" s="1"/>
  <c r="D312" i="2" a="1"/>
  <c r="J312" i="2" s="1"/>
  <c r="D313" i="2" a="1"/>
  <c r="D314" i="2" a="1"/>
  <c r="J314" i="2"/>
  <c r="D315" i="2" a="1"/>
  <c r="J315" i="2" s="1"/>
  <c r="D316" i="2" a="1"/>
  <c r="D316" i="2" s="1"/>
  <c r="G316" i="2" s="1" a="1"/>
  <c r="G316" i="2" s="1"/>
  <c r="D317" i="2" a="1"/>
  <c r="D317" i="2" s="1"/>
  <c r="G317" i="2" s="1" a="1"/>
  <c r="G317" i="2" s="1"/>
  <c r="M317" i="2" s="1"/>
  <c r="D318" i="2" a="1"/>
  <c r="J318" i="2" s="1"/>
  <c r="D319" i="2" a="1"/>
  <c r="D319" i="2" s="1"/>
  <c r="G319" i="2" s="1" a="1"/>
  <c r="G319" i="2" s="1"/>
  <c r="D320" i="2" a="1"/>
  <c r="J320" i="2" s="1"/>
  <c r="D321" i="2" a="1"/>
  <c r="D322" i="2" a="1"/>
  <c r="J322" i="2" s="1"/>
  <c r="D323" i="2" a="1"/>
  <c r="D323" i="2" s="1"/>
  <c r="G323" i="2" s="1" a="1"/>
  <c r="G323" i="2" s="1"/>
  <c r="M323" i="2" s="1"/>
  <c r="D324" i="2" a="1"/>
  <c r="D324" i="2" s="1"/>
  <c r="G324" i="2" s="1" a="1"/>
  <c r="G324" i="2" s="1"/>
  <c r="D325" i="2" a="1"/>
  <c r="D325" i="2" s="1"/>
  <c r="G325" i="2" s="1" a="1"/>
  <c r="G325" i="2" s="1"/>
  <c r="M325" i="2" s="1"/>
  <c r="D326" i="2" a="1"/>
  <c r="J326" i="2" s="1"/>
  <c r="D327" i="2" a="1"/>
  <c r="J327" i="2" s="1"/>
  <c r="D328" i="2" a="1"/>
  <c r="J328" i="2" s="1"/>
  <c r="D329" i="2" a="1"/>
  <c r="D330" i="2" a="1"/>
  <c r="J330" i="2" s="1"/>
  <c r="D331" i="2" a="1"/>
  <c r="J331" i="2" s="1"/>
  <c r="D332" i="2" a="1"/>
  <c r="J332" i="2" s="1"/>
  <c r="D333" i="2" a="1"/>
  <c r="D333" i="2" s="1"/>
  <c r="G333" i="2" s="1" a="1"/>
  <c r="G333" i="2" s="1"/>
  <c r="M333" i="2" s="1"/>
  <c r="D334" i="2" a="1"/>
  <c r="J334" i="2" s="1"/>
  <c r="D335" i="2" a="1"/>
  <c r="D335" i="2" s="1"/>
  <c r="G335" i="2" s="1" a="1"/>
  <c r="G335" i="2" s="1"/>
  <c r="D336" i="2" a="1"/>
  <c r="J336" i="2" s="1"/>
  <c r="D337" i="2" a="1"/>
  <c r="D338" i="2" a="1"/>
  <c r="J338" i="2" s="1"/>
  <c r="D339" i="2" a="1"/>
  <c r="J339" i="2" s="1"/>
  <c r="D340" i="2" a="1"/>
  <c r="D340" i="2" s="1"/>
  <c r="G340" i="2" s="1" a="1"/>
  <c r="G340" i="2" s="1"/>
  <c r="D341" i="2" a="1"/>
  <c r="D341" i="2" s="1"/>
  <c r="G341" i="2" s="1" a="1"/>
  <c r="G341" i="2" s="1"/>
  <c r="D342" i="2" a="1"/>
  <c r="D343" i="2" a="1"/>
  <c r="J343" i="2" s="1"/>
  <c r="D344" i="2" a="1"/>
  <c r="D344" i="2" s="1"/>
  <c r="G344" i="2" s="1" a="1"/>
  <c r="G344" i="2" s="1"/>
  <c r="M344" i="2" s="1"/>
  <c r="D345" i="2" a="1"/>
  <c r="D346" i="2" a="1"/>
  <c r="D347" i="2" a="1"/>
  <c r="J347" i="2" s="1"/>
  <c r="D348" i="2" a="1"/>
  <c r="D348" i="2" s="1"/>
  <c r="G348" i="2" s="1" a="1"/>
  <c r="G348" i="2" s="1"/>
  <c r="D349" i="2" a="1"/>
  <c r="D349" i="2" s="1"/>
  <c r="G349" i="2" s="1" a="1"/>
  <c r="G349" i="2" s="1"/>
  <c r="M349" i="2" s="1"/>
  <c r="D350" i="2" a="1"/>
  <c r="D350" i="2" s="1"/>
  <c r="G350" i="2" s="1" a="1"/>
  <c r="G350" i="2" s="1"/>
  <c r="D351" i="2" a="1"/>
  <c r="J351" i="2" s="1"/>
  <c r="D352" i="2" a="1"/>
  <c r="D352" i="2" s="1"/>
  <c r="G352" i="2" s="1" a="1"/>
  <c r="G352" i="2" s="1"/>
  <c r="M352" i="2" s="1"/>
  <c r="D353" i="2" a="1"/>
  <c r="D354" i="2" a="1"/>
  <c r="D355" i="2" a="1"/>
  <c r="D355" i="2" s="1"/>
  <c r="G355" i="2" s="1" a="1"/>
  <c r="G355" i="2" s="1"/>
  <c r="D356" i="2" a="1"/>
  <c r="D356" i="2" s="1"/>
  <c r="G356" i="2" s="1" a="1"/>
  <c r="G356" i="2" s="1"/>
  <c r="M356" i="2" s="1"/>
  <c r="D357" i="2" a="1"/>
  <c r="D357" i="2" s="1"/>
  <c r="G357" i="2" s="1" a="1"/>
  <c r="G357" i="2" s="1"/>
  <c r="M357" i="2" s="1"/>
  <c r="D358" i="2" a="1"/>
  <c r="D358" i="2" s="1"/>
  <c r="G358" i="2" s="1" a="1"/>
  <c r="G358" i="2" s="1"/>
  <c r="D359" i="2" a="1"/>
  <c r="J359" i="2" s="1"/>
  <c r="D360" i="2" a="1"/>
  <c r="D360" i="2" s="1"/>
  <c r="G360" i="2" s="1" a="1"/>
  <c r="G360" i="2" s="1"/>
  <c r="M360" i="2" s="1"/>
  <c r="J360" i="2"/>
  <c r="D361" i="2" a="1"/>
  <c r="D362" i="2" a="1"/>
  <c r="D363" i="2" a="1"/>
  <c r="J363" i="2" s="1"/>
  <c r="D364" i="2" a="1"/>
  <c r="D364" i="2" s="1"/>
  <c r="G364" i="2" s="1" a="1"/>
  <c r="G364" i="2" s="1"/>
  <c r="D365" i="2" a="1"/>
  <c r="D365" i="2" s="1"/>
  <c r="G365" i="2" s="1" a="1"/>
  <c r="G365" i="2" s="1"/>
  <c r="M365" i="2" s="1"/>
  <c r="D366" i="2" a="1"/>
  <c r="D366" i="2" s="1"/>
  <c r="G366" i="2" s="1" a="1"/>
  <c r="G366" i="2" s="1"/>
  <c r="D367" i="2" a="1"/>
  <c r="J367" i="2" s="1"/>
  <c r="D367" i="2"/>
  <c r="G367" i="2" s="1" a="1"/>
  <c r="G367" i="2" s="1"/>
  <c r="M367" i="2" s="1"/>
  <c r="L367" i="2" s="1"/>
  <c r="O367" i="2" s="1"/>
  <c r="Q367" i="2" s="1" a="1"/>
  <c r="Q367" i="2" s="1"/>
  <c r="D368" i="2" a="1"/>
  <c r="D368" i="2" s="1"/>
  <c r="G368" i="2" s="1" a="1"/>
  <c r="G368" i="2" s="1"/>
  <c r="M368" i="2" s="1"/>
  <c r="D369" i="2" a="1"/>
  <c r="D370" i="2" a="1"/>
  <c r="D371" i="2" a="1"/>
  <c r="D371" i="2" s="1"/>
  <c r="G371" i="2" s="1" a="1"/>
  <c r="G371" i="2" s="1"/>
  <c r="D372" i="2" a="1"/>
  <c r="D372" i="2" s="1"/>
  <c r="G372" i="2" s="1" a="1"/>
  <c r="G372" i="2" s="1"/>
  <c r="M372" i="2" s="1"/>
  <c r="D373" i="2" a="1"/>
  <c r="D373" i="2" s="1"/>
  <c r="G373" i="2" s="1" a="1"/>
  <c r="G373" i="2" s="1"/>
  <c r="M373" i="2" s="1"/>
  <c r="D374" i="2" a="1"/>
  <c r="D374" i="2"/>
  <c r="G374" i="2" s="1" a="1"/>
  <c r="G374" i="2" s="1"/>
  <c r="D375" i="2" a="1"/>
  <c r="J375" i="2" s="1"/>
  <c r="D376" i="2" a="1"/>
  <c r="D376" i="2" s="1"/>
  <c r="G376" i="2" s="1" a="1"/>
  <c r="G376" i="2" s="1"/>
  <c r="M376" i="2" s="1"/>
  <c r="D377" i="2" a="1"/>
  <c r="D377" i="2" s="1"/>
  <c r="G377" i="2" s="1" a="1"/>
  <c r="G377" i="2" s="1"/>
  <c r="D378" i="2" a="1"/>
  <c r="D379" i="2" a="1"/>
  <c r="D379" i="2" s="1"/>
  <c r="G379" i="2" s="1" a="1"/>
  <c r="G379" i="2" s="1"/>
  <c r="D380" i="2" a="1"/>
  <c r="D381" i="2" a="1"/>
  <c r="D381" i="2" s="1"/>
  <c r="G381" i="2" s="1" a="1"/>
  <c r="G381" i="2" s="1"/>
  <c r="M381" i="2" s="1"/>
  <c r="D382" i="2" a="1"/>
  <c r="D382" i="2" s="1"/>
  <c r="G382" i="2" s="1" a="1"/>
  <c r="G382" i="2" s="1"/>
  <c r="D383" i="2" a="1"/>
  <c r="J383" i="2" s="1"/>
  <c r="D384" i="2" a="1"/>
  <c r="D384" i="2" s="1"/>
  <c r="G384" i="2" s="1" a="1"/>
  <c r="G384" i="2" s="1"/>
  <c r="M384" i="2" s="1"/>
  <c r="D385" i="2" a="1"/>
  <c r="J385" i="2" s="1"/>
  <c r="D386" i="2" a="1"/>
  <c r="D386" i="2" s="1"/>
  <c r="G386" i="2" s="1" a="1"/>
  <c r="G386" i="2" s="1"/>
  <c r="D387" i="2" a="1"/>
  <c r="J387" i="2" s="1"/>
  <c r="D388" i="2" a="1"/>
  <c r="J388" i="2" s="1"/>
  <c r="D389" i="2" a="1"/>
  <c r="D389" i="2" s="1"/>
  <c r="G389" i="2" s="1" a="1"/>
  <c r="G389" i="2" s="1"/>
  <c r="M389" i="2" s="1"/>
  <c r="D390" i="2" a="1"/>
  <c r="D391" i="2" a="1"/>
  <c r="J391" i="2" s="1"/>
  <c r="D392" i="2" a="1"/>
  <c r="D392" i="2" s="1"/>
  <c r="G392" i="2" s="1" a="1"/>
  <c r="G392" i="2" s="1"/>
  <c r="M392" i="2" s="1"/>
  <c r="D393" i="2" a="1"/>
  <c r="D394" i="2" a="1"/>
  <c r="J394" i="2" s="1"/>
  <c r="D395" i="2" a="1"/>
  <c r="D395" i="2" s="1"/>
  <c r="G395" i="2" s="1" a="1"/>
  <c r="G395" i="2" s="1"/>
  <c r="D396" i="2" a="1"/>
  <c r="D396" i="2" s="1"/>
  <c r="G396" i="2" s="1" a="1"/>
  <c r="G396" i="2" s="1"/>
  <c r="M396" i="2" s="1"/>
  <c r="D397" i="2" a="1"/>
  <c r="J397" i="2" s="1"/>
  <c r="D398" i="2" a="1"/>
  <c r="J398" i="2" s="1"/>
  <c r="D399" i="2" a="1"/>
  <c r="D399" i="2" s="1"/>
  <c r="G399" i="2" s="1" a="1"/>
  <c r="G399" i="2" s="1"/>
  <c r="M399" i="2" s="1"/>
  <c r="D400" i="2" a="1"/>
  <c r="J400" i="2" s="1"/>
  <c r="D7" i="2" a="1"/>
  <c r="CN4" i="2"/>
  <c r="B5" i="1"/>
  <c r="DN4" i="2"/>
  <c r="AB13" i="1"/>
  <c r="AA13" i="1"/>
  <c r="CL4" i="2"/>
  <c r="CP4" i="2"/>
  <c r="CQ4" i="2"/>
  <c r="CR4" i="2"/>
  <c r="CS4" i="2"/>
  <c r="CT4" i="2"/>
  <c r="CU4" i="2"/>
  <c r="CV4" i="2"/>
  <c r="CW4" i="2"/>
  <c r="CX4" i="2"/>
  <c r="CY4" i="2"/>
  <c r="CZ4" i="2"/>
  <c r="DA4" i="2"/>
  <c r="DB4" i="2"/>
  <c r="DC4" i="2"/>
  <c r="DD4" i="2"/>
  <c r="DE4" i="2"/>
  <c r="DF4" i="2"/>
  <c r="DG4" i="2"/>
  <c r="DH4" i="2"/>
  <c r="DI4" i="2"/>
  <c r="DJ4" i="2"/>
  <c r="DK4" i="2"/>
  <c r="DL4" i="2"/>
  <c r="DM4" i="2"/>
  <c r="CO4" i="2"/>
  <c r="CK4" i="2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9" i="1"/>
  <c r="H7" i="1"/>
  <c r="H6" i="1"/>
  <c r="H5" i="1"/>
  <c r="H32" i="1"/>
  <c r="H36" i="1"/>
  <c r="H35" i="1"/>
  <c r="H34" i="1"/>
  <c r="H33" i="1"/>
  <c r="H31" i="1"/>
  <c r="H30" i="1"/>
  <c r="H29" i="1"/>
  <c r="H28" i="1"/>
  <c r="H27" i="1"/>
  <c r="H26" i="1"/>
  <c r="H25" i="1"/>
  <c r="H24" i="1"/>
  <c r="H10" i="1"/>
  <c r="H8" i="1"/>
  <c r="H4" i="1"/>
  <c r="H3" i="1"/>
  <c r="AB17" i="1"/>
  <c r="AA17" i="1"/>
  <c r="AB16" i="1"/>
  <c r="AA16" i="1"/>
  <c r="AB15" i="1"/>
  <c r="AA15" i="1"/>
  <c r="AB14" i="1"/>
  <c r="AA14" i="1"/>
  <c r="AB12" i="1"/>
  <c r="AA12" i="1"/>
  <c r="AB11" i="1"/>
  <c r="AA11" i="1"/>
  <c r="AB10" i="1"/>
  <c r="AA10" i="1"/>
  <c r="AB9" i="1"/>
  <c r="AA9" i="1"/>
  <c r="AB8" i="1"/>
  <c r="AA8" i="1"/>
  <c r="AB7" i="1"/>
  <c r="AA7" i="1"/>
  <c r="AB6" i="1"/>
  <c r="AA6" i="1"/>
  <c r="AB5" i="1"/>
  <c r="AA5" i="1"/>
  <c r="AB4" i="1"/>
  <c r="AA4" i="1"/>
  <c r="AB3" i="1"/>
  <c r="AA3" i="1"/>
  <c r="U19" i="1"/>
  <c r="U22" i="1"/>
  <c r="U21" i="1"/>
  <c r="U20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B4" i="1"/>
  <c r="G36" i="1"/>
  <c r="G35" i="1"/>
  <c r="G34" i="1"/>
  <c r="G33" i="1"/>
  <c r="G26" i="1"/>
  <c r="G27" i="1"/>
  <c r="G28" i="1"/>
  <c r="G25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9" i="1"/>
  <c r="G30" i="1"/>
  <c r="G31" i="1"/>
  <c r="G32" i="1"/>
  <c r="G3" i="1"/>
  <c r="D6" i="2" a="1"/>
  <c r="D6" i="2" s="1"/>
  <c r="G6" i="2" s="1" a="1"/>
  <c r="G6" i="2" s="1"/>
  <c r="J289" i="2" l="1"/>
  <c r="CB6" i="2"/>
  <c r="CC6" i="2" s="1"/>
  <c r="D152" i="2"/>
  <c r="G152" i="2" s="1" a="1"/>
  <c r="G152" i="2" s="1"/>
  <c r="M152" i="2" s="1"/>
  <c r="T152" i="2" s="1"/>
  <c r="BB152" i="2" s="1"/>
  <c r="D102" i="2"/>
  <c r="G102" i="2" s="1" a="1"/>
  <c r="G102" i="2" s="1"/>
  <c r="M102" i="2" s="1"/>
  <c r="J102" i="2"/>
  <c r="J298" i="2"/>
  <c r="M291" i="2"/>
  <c r="K291" i="2" s="1"/>
  <c r="CD291" i="2" s="1"/>
  <c r="D200" i="2"/>
  <c r="G200" i="2" s="1" a="1"/>
  <c r="G200" i="2" s="1"/>
  <c r="M200" i="2" s="1"/>
  <c r="T200" i="2" s="1"/>
  <c r="BB200" i="2" s="1"/>
  <c r="J241" i="2"/>
  <c r="J97" i="2"/>
  <c r="D225" i="2"/>
  <c r="G225" i="2" s="1" a="1"/>
  <c r="G225" i="2" s="1"/>
  <c r="M225" i="2" s="1"/>
  <c r="D210" i="2"/>
  <c r="G210" i="2" s="1" a="1"/>
  <c r="G210" i="2" s="1"/>
  <c r="J42" i="2"/>
  <c r="M42" i="2" s="1"/>
  <c r="D331" i="2"/>
  <c r="G331" i="2" s="1" a="1"/>
  <c r="G331" i="2" s="1"/>
  <c r="M324" i="2"/>
  <c r="T324" i="2" s="1"/>
  <c r="BB324" i="2" s="1"/>
  <c r="J114" i="2"/>
  <c r="D231" i="2"/>
  <c r="G231" i="2" s="1" a="1"/>
  <c r="G231" i="2" s="1"/>
  <c r="M231" i="2" s="1"/>
  <c r="K231" i="2" s="1"/>
  <c r="CD231" i="2" s="1"/>
  <c r="D202" i="2"/>
  <c r="G202" i="2" s="1" a="1"/>
  <c r="G202" i="2" s="1"/>
  <c r="M202" i="2" s="1"/>
  <c r="J113" i="2"/>
  <c r="D400" i="2"/>
  <c r="G400" i="2" s="1" a="1"/>
  <c r="G400" i="2" s="1"/>
  <c r="M316" i="2"/>
  <c r="T316" i="2" s="1"/>
  <c r="BB316" i="2" s="1"/>
  <c r="J281" i="2"/>
  <c r="D391" i="2"/>
  <c r="G391" i="2" s="1" a="1"/>
  <c r="G391" i="2" s="1"/>
  <c r="M391" i="2" s="1"/>
  <c r="K391" i="2" s="1"/>
  <c r="CD391" i="2" s="1"/>
  <c r="J355" i="2"/>
  <c r="M348" i="2"/>
  <c r="T348" i="2" s="1"/>
  <c r="BB348" i="2" s="1"/>
  <c r="J341" i="2"/>
  <c r="D256" i="2"/>
  <c r="G256" i="2" s="1" a="1"/>
  <c r="G256" i="2" s="1"/>
  <c r="M256" i="2" s="1"/>
  <c r="K256" i="2" s="1"/>
  <c r="CD256" i="2" s="1"/>
  <c r="J399" i="2"/>
  <c r="J373" i="2"/>
  <c r="D347" i="2"/>
  <c r="G347" i="2" s="1" a="1"/>
  <c r="G347" i="2" s="1"/>
  <c r="J333" i="2"/>
  <c r="J177" i="2"/>
  <c r="D148" i="2"/>
  <c r="G148" i="2" s="1" a="1"/>
  <c r="G148" i="2" s="1"/>
  <c r="M148" i="2" s="1"/>
  <c r="D120" i="2"/>
  <c r="G120" i="2" s="1" a="1"/>
  <c r="G120" i="2" s="1"/>
  <c r="M120" i="2" s="1"/>
  <c r="T120" i="2" s="1"/>
  <c r="J389" i="2"/>
  <c r="J382" i="2"/>
  <c r="J323" i="2"/>
  <c r="D284" i="2"/>
  <c r="G284" i="2" s="1" a="1"/>
  <c r="G284" i="2" s="1"/>
  <c r="M284" i="2" s="1"/>
  <c r="D235" i="2"/>
  <c r="G235" i="2" s="1" a="1"/>
  <c r="G235" i="2" s="1"/>
  <c r="M235" i="2" s="1"/>
  <c r="J187" i="2"/>
  <c r="J352" i="2"/>
  <c r="J297" i="2"/>
  <c r="D292" i="2"/>
  <c r="G292" i="2" s="1" a="1"/>
  <c r="G292" i="2" s="1"/>
  <c r="M292" i="2" s="1"/>
  <c r="T292" i="2" s="1"/>
  <c r="D248" i="2"/>
  <c r="G248" i="2" s="1" a="1"/>
  <c r="G248" i="2" s="1"/>
  <c r="M248" i="2" s="1"/>
  <c r="J242" i="2"/>
  <c r="J179" i="2"/>
  <c r="D142" i="2"/>
  <c r="G142" i="2" s="1" a="1"/>
  <c r="G142" i="2" s="1"/>
  <c r="M142" i="2" s="1"/>
  <c r="K142" i="2" s="1"/>
  <c r="AJ142" i="2" s="1"/>
  <c r="J135" i="2"/>
  <c r="J105" i="2"/>
  <c r="D282" i="2"/>
  <c r="G282" i="2" s="1" a="1"/>
  <c r="G282" i="2" s="1"/>
  <c r="M282" i="2" s="1"/>
  <c r="K282" i="2" s="1"/>
  <c r="CD282" i="2" s="1"/>
  <c r="D264" i="2"/>
  <c r="G264" i="2" s="1" a="1"/>
  <c r="G264" i="2" s="1"/>
  <c r="M264" i="2" s="1"/>
  <c r="L264" i="2" s="1"/>
  <c r="O264" i="2" s="1"/>
  <c r="Q264" i="2" s="1" a="1"/>
  <c r="Q264" i="2" s="1"/>
  <c r="D252" i="2"/>
  <c r="G252" i="2" s="1" a="1"/>
  <c r="G252" i="2" s="1"/>
  <c r="M252" i="2" s="1"/>
  <c r="K252" i="2" s="1"/>
  <c r="CD252" i="2" s="1"/>
  <c r="J217" i="2"/>
  <c r="D196" i="2"/>
  <c r="G196" i="2" s="1" a="1"/>
  <c r="G196" i="2" s="1"/>
  <c r="M196" i="2" s="1"/>
  <c r="K196" i="2" s="1"/>
  <c r="CD196" i="2" s="1"/>
  <c r="D146" i="2"/>
  <c r="G146" i="2" s="1" a="1"/>
  <c r="G146" i="2" s="1"/>
  <c r="M146" i="2" s="1"/>
  <c r="U146" i="2" s="1"/>
  <c r="D96" i="2"/>
  <c r="G96" i="2" s="1" a="1"/>
  <c r="G96" i="2" s="1"/>
  <c r="M96" i="2" s="1"/>
  <c r="M105" i="2"/>
  <c r="J371" i="2"/>
  <c r="D327" i="2"/>
  <c r="G327" i="2" s="1" a="1"/>
  <c r="G327" i="2" s="1"/>
  <c r="M327" i="2" s="1"/>
  <c r="L327" i="2" s="1"/>
  <c r="O327" i="2" s="1"/>
  <c r="Q327" i="2" s="1" a="1"/>
  <c r="Q327" i="2" s="1"/>
  <c r="J306" i="2"/>
  <c r="J299" i="2"/>
  <c r="J290" i="2"/>
  <c r="J274" i="2"/>
  <c r="D203" i="2"/>
  <c r="G203" i="2" s="1" a="1"/>
  <c r="G203" i="2" s="1"/>
  <c r="M203" i="2" s="1"/>
  <c r="D181" i="2"/>
  <c r="G181" i="2" s="1" a="1"/>
  <c r="G181" i="2" s="1"/>
  <c r="M181" i="2" s="1"/>
  <c r="U181" i="2" s="1"/>
  <c r="J103" i="2"/>
  <c r="M103" i="2" s="1"/>
  <c r="D71" i="2"/>
  <c r="G71" i="2" s="1" a="1"/>
  <c r="G71" i="2" s="1"/>
  <c r="M71" i="2" s="1"/>
  <c r="K71" i="2" s="1"/>
  <c r="CD71" i="2" s="1"/>
  <c r="J48" i="2"/>
  <c r="M48" i="2" s="1"/>
  <c r="J365" i="2"/>
  <c r="J344" i="2"/>
  <c r="D311" i="2"/>
  <c r="G311" i="2" s="1" a="1"/>
  <c r="G311" i="2" s="1"/>
  <c r="M311" i="2" s="1"/>
  <c r="L311" i="2" s="1"/>
  <c r="O311" i="2" s="1"/>
  <c r="Q311" i="2" s="1" a="1"/>
  <c r="Q311" i="2" s="1"/>
  <c r="J250" i="2"/>
  <c r="D144" i="2"/>
  <c r="G144" i="2" s="1" a="1"/>
  <c r="G144" i="2" s="1"/>
  <c r="M144" i="2" s="1"/>
  <c r="D397" i="2"/>
  <c r="G397" i="2" s="1" a="1"/>
  <c r="G397" i="2" s="1"/>
  <c r="M397" i="2" s="1"/>
  <c r="D394" i="2"/>
  <c r="G394" i="2" s="1" a="1"/>
  <c r="G394" i="2" s="1"/>
  <c r="M394" i="2" s="1"/>
  <c r="K394" i="2" s="1"/>
  <c r="CD394" i="2" s="1"/>
  <c r="D387" i="2"/>
  <c r="G387" i="2" s="1" a="1"/>
  <c r="G387" i="2" s="1"/>
  <c r="M387" i="2" s="1"/>
  <c r="J379" i="2"/>
  <c r="M374" i="2"/>
  <c r="U374" i="2" s="1"/>
  <c r="M364" i="2"/>
  <c r="T364" i="2" s="1"/>
  <c r="D351" i="2"/>
  <c r="G351" i="2" s="1" a="1"/>
  <c r="G351" i="2" s="1"/>
  <c r="M351" i="2" s="1"/>
  <c r="L351" i="2" s="1"/>
  <c r="O351" i="2" s="1"/>
  <c r="Q351" i="2" s="1" a="1"/>
  <c r="Q351" i="2" s="1"/>
  <c r="M341" i="2"/>
  <c r="T341" i="2" s="1"/>
  <c r="D326" i="2"/>
  <c r="G326" i="2" s="1" a="1"/>
  <c r="G326" i="2" s="1"/>
  <c r="M326" i="2" s="1"/>
  <c r="M319" i="2"/>
  <c r="L319" i="2" s="1"/>
  <c r="O319" i="2" s="1"/>
  <c r="Q319" i="2" s="1" a="1"/>
  <c r="Q319" i="2" s="1"/>
  <c r="J305" i="2"/>
  <c r="D266" i="2"/>
  <c r="G266" i="2" s="1" a="1"/>
  <c r="G266" i="2" s="1"/>
  <c r="M266" i="2" s="1"/>
  <c r="K266" i="2" s="1"/>
  <c r="CD266" i="2" s="1"/>
  <c r="D258" i="2"/>
  <c r="G258" i="2" s="1" a="1"/>
  <c r="G258" i="2" s="1"/>
  <c r="M258" i="2" s="1"/>
  <c r="T258" i="2" s="1"/>
  <c r="D244" i="2"/>
  <c r="G244" i="2" s="1" a="1"/>
  <c r="G244" i="2" s="1"/>
  <c r="M244" i="2" s="1"/>
  <c r="L244" i="2" s="1"/>
  <c r="O244" i="2" s="1"/>
  <c r="Q244" i="2" s="1" a="1"/>
  <c r="Q244" i="2" s="1"/>
  <c r="D234" i="2"/>
  <c r="G234" i="2" s="1" a="1"/>
  <c r="G234" i="2" s="1"/>
  <c r="M234" i="2" s="1"/>
  <c r="L234" i="2" s="1"/>
  <c r="O234" i="2" s="1"/>
  <c r="Q234" i="2" s="1" a="1"/>
  <c r="Q234" i="2" s="1"/>
  <c r="D227" i="2"/>
  <c r="G227" i="2" s="1" a="1"/>
  <c r="G227" i="2" s="1"/>
  <c r="M227" i="2" s="1"/>
  <c r="M224" i="2"/>
  <c r="T224" i="2" s="1"/>
  <c r="D209" i="2"/>
  <c r="G209" i="2" s="1" a="1"/>
  <c r="G209" i="2" s="1"/>
  <c r="M209" i="2" s="1"/>
  <c r="K209" i="2" s="1"/>
  <c r="CD209" i="2" s="1"/>
  <c r="D195" i="2"/>
  <c r="G195" i="2" s="1" a="1"/>
  <c r="G195" i="2" s="1"/>
  <c r="D192" i="2"/>
  <c r="G192" i="2" s="1" a="1"/>
  <c r="G192" i="2" s="1"/>
  <c r="M192" i="2" s="1"/>
  <c r="D189" i="2"/>
  <c r="G189" i="2" s="1" a="1"/>
  <c r="G189" i="2" s="1"/>
  <c r="M189" i="2" s="1"/>
  <c r="J174" i="2"/>
  <c r="D172" i="2"/>
  <c r="G172" i="2" s="1" a="1"/>
  <c r="G172" i="2" s="1"/>
  <c r="M172" i="2" s="1"/>
  <c r="L172" i="2" s="1"/>
  <c r="O172" i="2" s="1"/>
  <c r="Q172" i="2" s="1" a="1"/>
  <c r="Q172" i="2" s="1"/>
  <c r="J167" i="2"/>
  <c r="D158" i="2"/>
  <c r="G158" i="2" s="1" a="1"/>
  <c r="G158" i="2" s="1"/>
  <c r="M158" i="2" s="1"/>
  <c r="K158" i="2" s="1"/>
  <c r="CD158" i="2" s="1"/>
  <c r="J134" i="2"/>
  <c r="D132" i="2"/>
  <c r="G132" i="2" s="1" a="1"/>
  <c r="G132" i="2" s="1"/>
  <c r="M132" i="2" s="1"/>
  <c r="K132" i="2" s="1"/>
  <c r="CD132" i="2" s="1"/>
  <c r="J127" i="2"/>
  <c r="D121" i="2"/>
  <c r="G121" i="2" s="1" a="1"/>
  <c r="G121" i="2" s="1"/>
  <c r="M121" i="2" s="1"/>
  <c r="D119" i="2"/>
  <c r="G119" i="2" s="1" a="1"/>
  <c r="G119" i="2" s="1"/>
  <c r="M119" i="2" s="1"/>
  <c r="K119" i="2" s="1"/>
  <c r="CD119" i="2" s="1"/>
  <c r="D107" i="2"/>
  <c r="G107" i="2" s="1" a="1"/>
  <c r="G107" i="2" s="1"/>
  <c r="M107" i="2" s="1"/>
  <c r="D101" i="2"/>
  <c r="G101" i="2" s="1" a="1"/>
  <c r="G101" i="2" s="1"/>
  <c r="M101" i="2" s="1"/>
  <c r="M335" i="2"/>
  <c r="T335" i="2" s="1"/>
  <c r="D385" i="2"/>
  <c r="G385" i="2" s="1" a="1"/>
  <c r="G385" i="2" s="1"/>
  <c r="M385" i="2" s="1"/>
  <c r="K385" i="2" s="1"/>
  <c r="CD385" i="2" s="1"/>
  <c r="J366" i="2"/>
  <c r="J357" i="2"/>
  <c r="M355" i="2"/>
  <c r="U355" i="2" s="1"/>
  <c r="D339" i="2"/>
  <c r="G339" i="2" s="1" a="1"/>
  <c r="G339" i="2" s="1"/>
  <c r="M339" i="2" s="1"/>
  <c r="J325" i="2"/>
  <c r="D318" i="2"/>
  <c r="G318" i="2" s="1" a="1"/>
  <c r="G318" i="2" s="1"/>
  <c r="D304" i="2"/>
  <c r="G304" i="2" s="1" a="1"/>
  <c r="G304" i="2" s="1"/>
  <c r="M304" i="2" s="1"/>
  <c r="K304" i="2" s="1"/>
  <c r="CD304" i="2" s="1"/>
  <c r="J300" i="2"/>
  <c r="J291" i="2"/>
  <c r="J276" i="2"/>
  <c r="J265" i="2"/>
  <c r="M257" i="2"/>
  <c r="T257" i="2" s="1"/>
  <c r="D243" i="2"/>
  <c r="G243" i="2" s="1" a="1"/>
  <c r="G243" i="2" s="1"/>
  <c r="M243" i="2" s="1"/>
  <c r="D240" i="2"/>
  <c r="G240" i="2" s="1" a="1"/>
  <c r="G240" i="2" s="1"/>
  <c r="M240" i="2" s="1"/>
  <c r="J236" i="2"/>
  <c r="D223" i="2"/>
  <c r="G223" i="2" s="1" a="1"/>
  <c r="G223" i="2" s="1"/>
  <c r="M223" i="2" s="1"/>
  <c r="T223" i="2" s="1"/>
  <c r="D215" i="2"/>
  <c r="G215" i="2" s="1" a="1"/>
  <c r="G215" i="2" s="1"/>
  <c r="M215" i="2" s="1"/>
  <c r="M208" i="2"/>
  <c r="U208" i="2" s="1"/>
  <c r="D194" i="2"/>
  <c r="G194" i="2" s="1" a="1"/>
  <c r="G194" i="2" s="1"/>
  <c r="M194" i="2" s="1"/>
  <c r="J173" i="2"/>
  <c r="D164" i="2"/>
  <c r="G164" i="2" s="1" a="1"/>
  <c r="G164" i="2" s="1"/>
  <c r="M164" i="2" s="1"/>
  <c r="L164" i="2" s="1"/>
  <c r="O164" i="2" s="1"/>
  <c r="Q164" i="2" s="1" a="1"/>
  <c r="Q164" i="2" s="1"/>
  <c r="D160" i="2"/>
  <c r="G160" i="2" s="1" a="1"/>
  <c r="G160" i="2" s="1"/>
  <c r="M160" i="2" s="1"/>
  <c r="M157" i="2"/>
  <c r="K157" i="2" s="1"/>
  <c r="CD157" i="2" s="1"/>
  <c r="D154" i="2"/>
  <c r="G154" i="2" s="1" a="1"/>
  <c r="G154" i="2" s="1"/>
  <c r="M154" i="2" s="1"/>
  <c r="U154" i="2" s="1"/>
  <c r="M358" i="2"/>
  <c r="K358" i="2" s="1"/>
  <c r="CD358" i="2" s="1"/>
  <c r="J396" i="2"/>
  <c r="J392" i="2"/>
  <c r="D375" i="2"/>
  <c r="G375" i="2" s="1" a="1"/>
  <c r="G375" i="2" s="1"/>
  <c r="M375" i="2" s="1"/>
  <c r="L375" i="2" s="1"/>
  <c r="O375" i="2" s="1"/>
  <c r="Q375" i="2" s="1" a="1"/>
  <c r="Q375" i="2" s="1"/>
  <c r="J368" i="2"/>
  <c r="J350" i="2"/>
  <c r="D334" i="2"/>
  <c r="G334" i="2" s="1" a="1"/>
  <c r="G334" i="2" s="1"/>
  <c r="M334" i="2" s="1"/>
  <c r="D315" i="2"/>
  <c r="G315" i="2" s="1" a="1"/>
  <c r="G315" i="2" s="1"/>
  <c r="M315" i="2" s="1"/>
  <c r="D307" i="2"/>
  <c r="G307" i="2" s="1" a="1"/>
  <c r="G307" i="2" s="1"/>
  <c r="M307" i="2" s="1"/>
  <c r="J273" i="2"/>
  <c r="D268" i="2"/>
  <c r="G268" i="2" s="1" a="1"/>
  <c r="G268" i="2" s="1"/>
  <c r="M268" i="2" s="1"/>
  <c r="T268" i="2" s="1"/>
  <c r="J257" i="2"/>
  <c r="J233" i="2"/>
  <c r="M219" i="2"/>
  <c r="J208" i="2"/>
  <c r="J201" i="2"/>
  <c r="J188" i="2"/>
  <c r="D183" i="2"/>
  <c r="G183" i="2" s="1" a="1"/>
  <c r="G183" i="2" s="1"/>
  <c r="J166" i="2"/>
  <c r="J157" i="2"/>
  <c r="D136" i="2"/>
  <c r="G136" i="2" s="1" a="1"/>
  <c r="G136" i="2" s="1"/>
  <c r="M136" i="2" s="1"/>
  <c r="T136" i="2" s="1"/>
  <c r="J133" i="2"/>
  <c r="J126" i="2"/>
  <c r="J122" i="2"/>
  <c r="D72" i="2"/>
  <c r="G72" i="2" s="1" a="1"/>
  <c r="G72" i="2" s="1"/>
  <c r="M72" i="2" s="1"/>
  <c r="D398" i="2"/>
  <c r="G398" i="2" s="1" a="1"/>
  <c r="G398" i="2" s="1"/>
  <c r="M398" i="2" s="1"/>
  <c r="L398" i="2" s="1"/>
  <c r="O398" i="2" s="1"/>
  <c r="Q398" i="2" s="1" a="1"/>
  <c r="Q398" i="2" s="1"/>
  <c r="D388" i="2"/>
  <c r="G388" i="2" s="1" a="1"/>
  <c r="G388" i="2" s="1"/>
  <c r="M388" i="2" s="1"/>
  <c r="M386" i="2"/>
  <c r="J384" i="2"/>
  <c r="J381" i="2"/>
  <c r="D363" i="2"/>
  <c r="G363" i="2" s="1" a="1"/>
  <c r="G363" i="2" s="1"/>
  <c r="M363" i="2" s="1"/>
  <c r="D359" i="2"/>
  <c r="G359" i="2" s="1" a="1"/>
  <c r="G359" i="2" s="1"/>
  <c r="M359" i="2" s="1"/>
  <c r="L359" i="2" s="1"/>
  <c r="O359" i="2" s="1"/>
  <c r="Q359" i="2" s="1" a="1"/>
  <c r="Q359" i="2" s="1"/>
  <c r="D343" i="2"/>
  <c r="G343" i="2" s="1" a="1"/>
  <c r="G343" i="2" s="1"/>
  <c r="M343" i="2" s="1"/>
  <c r="L343" i="2" s="1"/>
  <c r="O343" i="2" s="1"/>
  <c r="Q343" i="2" s="1" a="1"/>
  <c r="Q343" i="2" s="1"/>
  <c r="D332" i="2"/>
  <c r="G332" i="2" s="1" a="1"/>
  <c r="G332" i="2" s="1"/>
  <c r="M332" i="2" s="1"/>
  <c r="L332" i="2" s="1"/>
  <c r="O332" i="2" s="1"/>
  <c r="Q332" i="2" s="1" a="1"/>
  <c r="Q332" i="2" s="1"/>
  <c r="J317" i="2"/>
  <c r="D310" i="2"/>
  <c r="G310" i="2" s="1" a="1"/>
  <c r="G310" i="2" s="1"/>
  <c r="M310" i="2" s="1"/>
  <c r="J283" i="2"/>
  <c r="D260" i="2"/>
  <c r="G260" i="2" s="1" a="1"/>
  <c r="G260" i="2" s="1"/>
  <c r="M260" i="2" s="1"/>
  <c r="J249" i="2"/>
  <c r="M211" i="2"/>
  <c r="L211" i="2" s="1"/>
  <c r="O211" i="2" s="1"/>
  <c r="Q211" i="2" s="1" a="1"/>
  <c r="Q211" i="2" s="1"/>
  <c r="D199" i="2"/>
  <c r="G199" i="2" s="1" a="1"/>
  <c r="G199" i="2" s="1"/>
  <c r="M199" i="2" s="1"/>
  <c r="T199" i="2" s="1"/>
  <c r="J193" i="2"/>
  <c r="J190" i="2"/>
  <c r="J185" i="2"/>
  <c r="D150" i="2"/>
  <c r="G150" i="2" s="1" a="1"/>
  <c r="G150" i="2" s="1"/>
  <c r="M150" i="2" s="1"/>
  <c r="L150" i="2" s="1"/>
  <c r="O150" i="2" s="1"/>
  <c r="Q150" i="2" s="1" a="1"/>
  <c r="Q150" i="2" s="1"/>
  <c r="D140" i="2"/>
  <c r="G140" i="2" s="1" a="1"/>
  <c r="G140" i="2" s="1"/>
  <c r="M140" i="2" s="1"/>
  <c r="J386" i="2"/>
  <c r="D383" i="2"/>
  <c r="G383" i="2" s="1" a="1"/>
  <c r="G383" i="2" s="1"/>
  <c r="M383" i="2" s="1"/>
  <c r="U383" i="2" s="1"/>
  <c r="J374" i="2"/>
  <c r="J349" i="2"/>
  <c r="J309" i="2"/>
  <c r="J275" i="2"/>
  <c r="D232" i="2"/>
  <c r="G232" i="2" s="1" a="1"/>
  <c r="G232" i="2" s="1"/>
  <c r="M232" i="2" s="1"/>
  <c r="T232" i="2" s="1"/>
  <c r="D207" i="2"/>
  <c r="G207" i="2" s="1" a="1"/>
  <c r="G207" i="2" s="1"/>
  <c r="M207" i="2" s="1"/>
  <c r="T207" i="2" s="1"/>
  <c r="D168" i="2"/>
  <c r="G168" i="2" s="1" a="1"/>
  <c r="G168" i="2" s="1"/>
  <c r="M168" i="2" s="1"/>
  <c r="K168" i="2" s="1"/>
  <c r="J165" i="2"/>
  <c r="D156" i="2"/>
  <c r="G156" i="2" s="1" a="1"/>
  <c r="G156" i="2" s="1"/>
  <c r="M156" i="2" s="1"/>
  <c r="D128" i="2"/>
  <c r="G128" i="2" s="1" a="1"/>
  <c r="G128" i="2" s="1"/>
  <c r="M128" i="2" s="1"/>
  <c r="K128" i="2" s="1"/>
  <c r="M118" i="2"/>
  <c r="D111" i="2"/>
  <c r="G111" i="2" s="1" a="1"/>
  <c r="G111" i="2" s="1"/>
  <c r="M111" i="2" s="1"/>
  <c r="D98" i="2"/>
  <c r="G98" i="2" s="1" a="1"/>
  <c r="G98" i="2" s="1"/>
  <c r="M98" i="2" s="1"/>
  <c r="J84" i="2"/>
  <c r="M84" i="2" s="1"/>
  <c r="J376" i="2"/>
  <c r="J358" i="2"/>
  <c r="M340" i="2"/>
  <c r="M299" i="2"/>
  <c r="K299" i="2" s="1"/>
  <c r="CD299" i="2" s="1"/>
  <c r="J182" i="2"/>
  <c r="J138" i="2"/>
  <c r="J88" i="2"/>
  <c r="M88" i="2" s="1"/>
  <c r="J29" i="2"/>
  <c r="M29" i="2" s="1"/>
  <c r="D92" i="2"/>
  <c r="G92" i="2" s="1" a="1"/>
  <c r="G92" i="2" s="1"/>
  <c r="M92" i="2" s="1"/>
  <c r="J69" i="2"/>
  <c r="M69" i="2" s="1"/>
  <c r="D45" i="2"/>
  <c r="G45" i="2" s="1" a="1"/>
  <c r="G45" i="2" s="1"/>
  <c r="M45" i="2" s="1"/>
  <c r="D40" i="2"/>
  <c r="G40" i="2" s="1" a="1"/>
  <c r="G40" i="2" s="1"/>
  <c r="M40" i="2" s="1"/>
  <c r="J28" i="2"/>
  <c r="D16" i="2"/>
  <c r="G16" i="2" s="1" a="1"/>
  <c r="G16" i="2" s="1"/>
  <c r="M16" i="2" s="1"/>
  <c r="J10" i="2"/>
  <c r="M10" i="2" s="1"/>
  <c r="J79" i="2"/>
  <c r="M79" i="2" s="1"/>
  <c r="D63" i="2"/>
  <c r="G63" i="2" s="1" a="1"/>
  <c r="G63" i="2" s="1"/>
  <c r="M63" i="2" s="1"/>
  <c r="D33" i="2"/>
  <c r="G33" i="2" s="1" a="1"/>
  <c r="G33" i="2" s="1"/>
  <c r="M33" i="2" s="1"/>
  <c r="D44" i="2"/>
  <c r="G44" i="2" s="1" a="1"/>
  <c r="G44" i="2" s="1"/>
  <c r="M44" i="2" s="1"/>
  <c r="J39" i="2"/>
  <c r="M39" i="2" s="1"/>
  <c r="J94" i="2"/>
  <c r="M94" i="2" s="1"/>
  <c r="J89" i="2"/>
  <c r="M89" i="2" s="1"/>
  <c r="J78" i="2"/>
  <c r="M78" i="2" s="1"/>
  <c r="D66" i="2"/>
  <c r="G66" i="2" s="1" a="1"/>
  <c r="G66" i="2" s="1"/>
  <c r="M66" i="2" s="1"/>
  <c r="J54" i="2"/>
  <c r="J19" i="2"/>
  <c r="M19" i="2" s="1"/>
  <c r="J9" i="2"/>
  <c r="M9" i="2" s="1"/>
  <c r="D90" i="2"/>
  <c r="G90" i="2" s="1" a="1"/>
  <c r="G90" i="2" s="1"/>
  <c r="M90" i="2" s="1"/>
  <c r="J85" i="2"/>
  <c r="M85" i="2" s="1"/>
  <c r="J77" i="2"/>
  <c r="M77" i="2" s="1"/>
  <c r="J70" i="2"/>
  <c r="M70" i="2" s="1"/>
  <c r="J65" i="2"/>
  <c r="M65" i="2" s="1"/>
  <c r="D61" i="2"/>
  <c r="G61" i="2" s="1" a="1"/>
  <c r="G61" i="2" s="1"/>
  <c r="M61" i="2" s="1"/>
  <c r="D59" i="2"/>
  <c r="G59" i="2" s="1" a="1"/>
  <c r="G59" i="2" s="1"/>
  <c r="M59" i="2" s="1"/>
  <c r="J58" i="2"/>
  <c r="D57" i="2"/>
  <c r="G57" i="2" s="1" a="1"/>
  <c r="G57" i="2" s="1"/>
  <c r="M57" i="2" s="1"/>
  <c r="D55" i="2"/>
  <c r="G55" i="2" s="1" a="1"/>
  <c r="G55" i="2" s="1"/>
  <c r="M55" i="2" s="1"/>
  <c r="J53" i="2"/>
  <c r="M53" i="2" s="1"/>
  <c r="D51" i="2"/>
  <c r="G51" i="2" s="1" a="1"/>
  <c r="G51" i="2" s="1"/>
  <c r="D46" i="2"/>
  <c r="G46" i="2" s="1" a="1"/>
  <c r="G46" i="2" s="1"/>
  <c r="M46" i="2" s="1"/>
  <c r="D38" i="2"/>
  <c r="G38" i="2" s="1" a="1"/>
  <c r="G38" i="2" s="1"/>
  <c r="M38" i="2" s="1"/>
  <c r="D26" i="2"/>
  <c r="G26" i="2" s="1" a="1"/>
  <c r="G26" i="2" s="1"/>
  <c r="M26" i="2" s="1"/>
  <c r="J25" i="2"/>
  <c r="M25" i="2" s="1"/>
  <c r="D23" i="2"/>
  <c r="G23" i="2" s="1" a="1"/>
  <c r="G23" i="2" s="1"/>
  <c r="M23" i="2" s="1"/>
  <c r="D17" i="2"/>
  <c r="G17" i="2" s="1" a="1"/>
  <c r="G17" i="2" s="1"/>
  <c r="M17" i="2" s="1"/>
  <c r="J11" i="2"/>
  <c r="M11" i="2" s="1"/>
  <c r="K392" i="2"/>
  <c r="CD392" i="2" s="1"/>
  <c r="L392" i="2"/>
  <c r="O392" i="2" s="1"/>
  <c r="Q392" i="2" s="1" a="1"/>
  <c r="Q392" i="2" s="1"/>
  <c r="T392" i="2"/>
  <c r="U392" i="2"/>
  <c r="K344" i="2"/>
  <c r="CD344" i="2" s="1"/>
  <c r="L344" i="2"/>
  <c r="O344" i="2" s="1"/>
  <c r="Q344" i="2" s="1" a="1"/>
  <c r="Q344" i="2" s="1"/>
  <c r="T344" i="2"/>
  <c r="U344" i="2"/>
  <c r="AU344" i="2" s="1"/>
  <c r="U372" i="2"/>
  <c r="K372" i="2"/>
  <c r="CD372" i="2" s="1"/>
  <c r="L372" i="2"/>
  <c r="O372" i="2" s="1"/>
  <c r="Q372" i="2" s="1" a="1"/>
  <c r="Q372" i="2" s="1"/>
  <c r="T372" i="2"/>
  <c r="L396" i="2"/>
  <c r="O396" i="2" s="1"/>
  <c r="Q396" i="2" s="1" a="1"/>
  <c r="Q396" i="2" s="1"/>
  <c r="T396" i="2"/>
  <c r="U396" i="2"/>
  <c r="K396" i="2"/>
  <c r="CD396" i="2" s="1"/>
  <c r="U389" i="2"/>
  <c r="T389" i="2"/>
  <c r="K389" i="2"/>
  <c r="CD389" i="2" s="1"/>
  <c r="L389" i="2"/>
  <c r="O389" i="2" s="1"/>
  <c r="Q389" i="2" s="1" a="1"/>
  <c r="Q389" i="2" s="1"/>
  <c r="L391" i="2"/>
  <c r="O391" i="2" s="1"/>
  <c r="Q391" i="2" s="1" a="1"/>
  <c r="Q391" i="2" s="1"/>
  <c r="U391" i="2"/>
  <c r="T384" i="2"/>
  <c r="U384" i="2"/>
  <c r="K384" i="2"/>
  <c r="CD384" i="2" s="1"/>
  <c r="L384" i="2"/>
  <c r="O384" i="2" s="1"/>
  <c r="Q384" i="2" s="1" a="1"/>
  <c r="Q384" i="2" s="1"/>
  <c r="L381" i="2"/>
  <c r="O381" i="2" s="1"/>
  <c r="Q381" i="2" s="1" a="1"/>
  <c r="Q381" i="2" s="1"/>
  <c r="U381" i="2"/>
  <c r="T381" i="2"/>
  <c r="K381" i="2"/>
  <c r="CD381" i="2" s="1"/>
  <c r="U356" i="2"/>
  <c r="K356" i="2"/>
  <c r="CD356" i="2" s="1"/>
  <c r="L356" i="2"/>
  <c r="O356" i="2" s="1"/>
  <c r="Q356" i="2" s="1" a="1"/>
  <c r="Q356" i="2" s="1"/>
  <c r="T356" i="2"/>
  <c r="K399" i="2"/>
  <c r="CD399" i="2" s="1"/>
  <c r="L399" i="2"/>
  <c r="O399" i="2" s="1"/>
  <c r="Q399" i="2" s="1" a="1"/>
  <c r="Q399" i="2" s="1"/>
  <c r="T399" i="2"/>
  <c r="U399" i="2"/>
  <c r="AU399" i="2" s="1"/>
  <c r="M395" i="2"/>
  <c r="D378" i="2"/>
  <c r="G378" i="2" s="1" a="1"/>
  <c r="G378" i="2" s="1"/>
  <c r="M378" i="2" s="1"/>
  <c r="J378" i="2"/>
  <c r="D361" i="2"/>
  <c r="G361" i="2" s="1" a="1"/>
  <c r="G361" i="2" s="1"/>
  <c r="M361" i="2" s="1"/>
  <c r="J361" i="2"/>
  <c r="K360" i="2"/>
  <c r="CD360" i="2" s="1"/>
  <c r="L360" i="2"/>
  <c r="O360" i="2" s="1"/>
  <c r="Q360" i="2" s="1" a="1"/>
  <c r="Q360" i="2" s="1"/>
  <c r="T360" i="2"/>
  <c r="U360" i="2"/>
  <c r="L355" i="2"/>
  <c r="O355" i="2" s="1"/>
  <c r="Q355" i="2" s="1" a="1"/>
  <c r="Q355" i="2" s="1"/>
  <c r="T355" i="2"/>
  <c r="U308" i="2"/>
  <c r="K308" i="2"/>
  <c r="CD308" i="2" s="1"/>
  <c r="L308" i="2"/>
  <c r="O308" i="2" s="1"/>
  <c r="Q308" i="2" s="1" a="1"/>
  <c r="Q308" i="2" s="1"/>
  <c r="T308" i="2"/>
  <c r="J296" i="2"/>
  <c r="D296" i="2"/>
  <c r="G296" i="2" s="1" a="1"/>
  <c r="G296" i="2" s="1"/>
  <c r="M296" i="2" s="1"/>
  <c r="K368" i="2"/>
  <c r="CD368" i="2" s="1"/>
  <c r="L368" i="2"/>
  <c r="O368" i="2" s="1"/>
  <c r="Q368" i="2" s="1" a="1"/>
  <c r="Q368" i="2" s="1"/>
  <c r="T368" i="2"/>
  <c r="U368" i="2"/>
  <c r="J393" i="2"/>
  <c r="T367" i="2"/>
  <c r="U367" i="2"/>
  <c r="K367" i="2"/>
  <c r="CD367" i="2" s="1"/>
  <c r="D353" i="2"/>
  <c r="G353" i="2" s="1" a="1"/>
  <c r="G353" i="2" s="1"/>
  <c r="M353" i="2" s="1"/>
  <c r="J353" i="2"/>
  <c r="K352" i="2"/>
  <c r="CD352" i="2" s="1"/>
  <c r="L352" i="2"/>
  <c r="O352" i="2" s="1"/>
  <c r="Q352" i="2" s="1" a="1"/>
  <c r="Q352" i="2" s="1"/>
  <c r="T352" i="2"/>
  <c r="U352" i="2"/>
  <c r="M347" i="2"/>
  <c r="D369" i="2"/>
  <c r="G369" i="2" s="1" a="1"/>
  <c r="G369" i="2" s="1"/>
  <c r="M369" i="2" s="1"/>
  <c r="J369" i="2"/>
  <c r="M400" i="2"/>
  <c r="D345" i="2"/>
  <c r="G345" i="2" s="1" a="1"/>
  <c r="G345" i="2" s="1"/>
  <c r="M345" i="2" s="1"/>
  <c r="J345" i="2"/>
  <c r="J395" i="2"/>
  <c r="J390" i="2"/>
  <c r="K376" i="2"/>
  <c r="CD376" i="2" s="1"/>
  <c r="L376" i="2"/>
  <c r="O376" i="2" s="1"/>
  <c r="Q376" i="2" s="1" a="1"/>
  <c r="Q376" i="2" s="1"/>
  <c r="T376" i="2"/>
  <c r="U376" i="2"/>
  <c r="AU376" i="2" s="1"/>
  <c r="L374" i="2"/>
  <c r="O374" i="2" s="1"/>
  <c r="Q374" i="2" s="1" a="1"/>
  <c r="Q374" i="2" s="1"/>
  <c r="K373" i="2"/>
  <c r="CD373" i="2" s="1"/>
  <c r="L373" i="2"/>
  <c r="O373" i="2" s="1"/>
  <c r="Q373" i="2" s="1" a="1"/>
  <c r="Q373" i="2" s="1"/>
  <c r="T373" i="2"/>
  <c r="U373" i="2"/>
  <c r="K351" i="2"/>
  <c r="CD351" i="2" s="1"/>
  <c r="D393" i="2"/>
  <c r="G393" i="2" s="1" a="1"/>
  <c r="G393" i="2" s="1"/>
  <c r="M393" i="2" s="1"/>
  <c r="M379" i="2"/>
  <c r="M366" i="2"/>
  <c r="K365" i="2"/>
  <c r="CD365" i="2" s="1"/>
  <c r="L365" i="2"/>
  <c r="O365" i="2" s="1"/>
  <c r="Q365" i="2" s="1" a="1"/>
  <c r="Q365" i="2" s="1"/>
  <c r="T365" i="2"/>
  <c r="U365" i="2"/>
  <c r="AU365" i="2" s="1"/>
  <c r="T343" i="2"/>
  <c r="T256" i="2"/>
  <c r="M382" i="2"/>
  <c r="D380" i="2"/>
  <c r="G380" i="2" s="1" a="1"/>
  <c r="G380" i="2" s="1"/>
  <c r="M380" i="2" s="1"/>
  <c r="J380" i="2"/>
  <c r="J377" i="2"/>
  <c r="M377" i="2"/>
  <c r="K357" i="2"/>
  <c r="CD357" i="2" s="1"/>
  <c r="L357" i="2"/>
  <c r="O357" i="2" s="1"/>
  <c r="Q357" i="2" s="1" a="1"/>
  <c r="Q357" i="2" s="1"/>
  <c r="T357" i="2"/>
  <c r="U357" i="2"/>
  <c r="U348" i="2"/>
  <c r="K348" i="2"/>
  <c r="CD348" i="2" s="1"/>
  <c r="L348" i="2"/>
  <c r="O348" i="2" s="1"/>
  <c r="Q348" i="2" s="1" a="1"/>
  <c r="Q348" i="2" s="1"/>
  <c r="D342" i="2"/>
  <c r="G342" i="2" s="1" a="1"/>
  <c r="G342" i="2" s="1"/>
  <c r="M342" i="2" s="1"/>
  <c r="J342" i="2"/>
  <c r="D390" i="2"/>
  <c r="G390" i="2" s="1" a="1"/>
  <c r="G390" i="2" s="1"/>
  <c r="M390" i="2" s="1"/>
  <c r="M371" i="2"/>
  <c r="M350" i="2"/>
  <c r="K349" i="2"/>
  <c r="CD349" i="2" s="1"/>
  <c r="L349" i="2"/>
  <c r="O349" i="2" s="1"/>
  <c r="Q349" i="2" s="1" a="1"/>
  <c r="Q349" i="2" s="1"/>
  <c r="T349" i="2"/>
  <c r="U349" i="2"/>
  <c r="J370" i="2"/>
  <c r="J362" i="2"/>
  <c r="J354" i="2"/>
  <c r="J346" i="2"/>
  <c r="K333" i="2"/>
  <c r="CD333" i="2" s="1"/>
  <c r="L333" i="2"/>
  <c r="O333" i="2" s="1"/>
  <c r="Q333" i="2" s="1" a="1"/>
  <c r="Q333" i="2" s="1"/>
  <c r="T333" i="2"/>
  <c r="U333" i="2"/>
  <c r="D329" i="2"/>
  <c r="G329" i="2" s="1" a="1"/>
  <c r="G329" i="2" s="1"/>
  <c r="M329" i="2" s="1"/>
  <c r="J329" i="2"/>
  <c r="D313" i="2"/>
  <c r="G313" i="2" s="1" a="1"/>
  <c r="G313" i="2" s="1"/>
  <c r="M313" i="2" s="1"/>
  <c r="J313" i="2"/>
  <c r="J372" i="2"/>
  <c r="J364" i="2"/>
  <c r="J356" i="2"/>
  <c r="J348" i="2"/>
  <c r="D321" i="2"/>
  <c r="G321" i="2" s="1" a="1"/>
  <c r="G321" i="2" s="1"/>
  <c r="M321" i="2" s="1"/>
  <c r="J321" i="2"/>
  <c r="T299" i="2"/>
  <c r="U299" i="2"/>
  <c r="L299" i="2"/>
  <c r="O299" i="2" s="1"/>
  <c r="Q299" i="2" s="1" a="1"/>
  <c r="Q299" i="2" s="1"/>
  <c r="K284" i="2"/>
  <c r="CD284" i="2" s="1"/>
  <c r="L284" i="2"/>
  <c r="O284" i="2" s="1"/>
  <c r="Q284" i="2" s="1" a="1"/>
  <c r="Q284" i="2" s="1"/>
  <c r="T284" i="2"/>
  <c r="U284" i="2"/>
  <c r="K276" i="2"/>
  <c r="CD276" i="2" s="1"/>
  <c r="L276" i="2"/>
  <c r="O276" i="2" s="1"/>
  <c r="Q276" i="2" s="1" a="1"/>
  <c r="Q276" i="2" s="1"/>
  <c r="T276" i="2"/>
  <c r="U276" i="2"/>
  <c r="AU276" i="2" s="1"/>
  <c r="D271" i="2"/>
  <c r="G271" i="2" s="1" a="1"/>
  <c r="G271" i="2" s="1"/>
  <c r="M271" i="2" s="1"/>
  <c r="J271" i="2"/>
  <c r="D370" i="2"/>
  <c r="G370" i="2" s="1" a="1"/>
  <c r="G370" i="2" s="1"/>
  <c r="M370" i="2" s="1"/>
  <c r="D362" i="2"/>
  <c r="G362" i="2" s="1" a="1"/>
  <c r="G362" i="2" s="1"/>
  <c r="M362" i="2" s="1"/>
  <c r="D354" i="2"/>
  <c r="G354" i="2" s="1" a="1"/>
  <c r="G354" i="2" s="1"/>
  <c r="M354" i="2" s="1"/>
  <c r="D346" i="2"/>
  <c r="G346" i="2" s="1" a="1"/>
  <c r="G346" i="2" s="1"/>
  <c r="M346" i="2" s="1"/>
  <c r="T300" i="2"/>
  <c r="U300" i="2"/>
  <c r="K300" i="2"/>
  <c r="CD300" i="2" s="1"/>
  <c r="U297" i="2"/>
  <c r="T297" i="2"/>
  <c r="K297" i="2"/>
  <c r="CD297" i="2" s="1"/>
  <c r="L297" i="2"/>
  <c r="O297" i="2" s="1"/>
  <c r="Q297" i="2" s="1" a="1"/>
  <c r="Q297" i="2" s="1"/>
  <c r="K289" i="2"/>
  <c r="CD289" i="2" s="1"/>
  <c r="L289" i="2"/>
  <c r="O289" i="2" s="1"/>
  <c r="Q289" i="2" s="1" a="1"/>
  <c r="Q289" i="2" s="1"/>
  <c r="T289" i="2"/>
  <c r="U289" i="2"/>
  <c r="AU289" i="2" s="1"/>
  <c r="K281" i="2"/>
  <c r="CD281" i="2" s="1"/>
  <c r="L281" i="2"/>
  <c r="O281" i="2" s="1"/>
  <c r="Q281" i="2" s="1" a="1"/>
  <c r="Q281" i="2" s="1"/>
  <c r="T281" i="2"/>
  <c r="U281" i="2"/>
  <c r="K273" i="2"/>
  <c r="CD273" i="2" s="1"/>
  <c r="L273" i="2"/>
  <c r="O273" i="2" s="1"/>
  <c r="Q273" i="2" s="1" a="1"/>
  <c r="Q273" i="2" s="1"/>
  <c r="T273" i="2"/>
  <c r="U273" i="2"/>
  <c r="AU273" i="2" s="1"/>
  <c r="D337" i="2"/>
  <c r="G337" i="2" s="1" a="1"/>
  <c r="G337" i="2" s="1"/>
  <c r="M337" i="2" s="1"/>
  <c r="J337" i="2"/>
  <c r="U316" i="2"/>
  <c r="K316" i="2"/>
  <c r="CD316" i="2" s="1"/>
  <c r="L316" i="2"/>
  <c r="O316" i="2" s="1"/>
  <c r="Q316" i="2" s="1" a="1"/>
  <c r="Q316" i="2" s="1"/>
  <c r="K309" i="2"/>
  <c r="CD309" i="2" s="1"/>
  <c r="L309" i="2"/>
  <c r="O309" i="2" s="1"/>
  <c r="Q309" i="2" s="1" a="1"/>
  <c r="Q309" i="2" s="1"/>
  <c r="T309" i="2"/>
  <c r="U309" i="2"/>
  <c r="U265" i="2"/>
  <c r="K265" i="2"/>
  <c r="CD265" i="2" s="1"/>
  <c r="T265" i="2"/>
  <c r="L265" i="2"/>
  <c r="O265" i="2" s="1"/>
  <c r="Q265" i="2" s="1" a="1"/>
  <c r="Q265" i="2" s="1"/>
  <c r="K325" i="2"/>
  <c r="CD325" i="2" s="1"/>
  <c r="L325" i="2"/>
  <c r="O325" i="2" s="1"/>
  <c r="Q325" i="2" s="1" a="1"/>
  <c r="Q325" i="2" s="1"/>
  <c r="T325" i="2"/>
  <c r="U325" i="2"/>
  <c r="K317" i="2"/>
  <c r="CD317" i="2" s="1"/>
  <c r="L317" i="2"/>
  <c r="O317" i="2" s="1"/>
  <c r="Q317" i="2" s="1" a="1"/>
  <c r="Q317" i="2" s="1"/>
  <c r="T317" i="2"/>
  <c r="U317" i="2"/>
  <c r="AU317" i="2" s="1"/>
  <c r="U294" i="2"/>
  <c r="T294" i="2"/>
  <c r="K294" i="2"/>
  <c r="CD294" i="2" s="1"/>
  <c r="J293" i="2"/>
  <c r="D293" i="2"/>
  <c r="G293" i="2" s="1" a="1"/>
  <c r="G293" i="2" s="1"/>
  <c r="M293" i="2" s="1"/>
  <c r="K341" i="2"/>
  <c r="CD341" i="2" s="1"/>
  <c r="U341" i="2"/>
  <c r="K323" i="2"/>
  <c r="CD323" i="2" s="1"/>
  <c r="L323" i="2"/>
  <c r="O323" i="2" s="1"/>
  <c r="Q323" i="2" s="1" a="1"/>
  <c r="Q323" i="2" s="1"/>
  <c r="T323" i="2"/>
  <c r="U323" i="2"/>
  <c r="L306" i="2"/>
  <c r="O306" i="2" s="1"/>
  <c r="Q306" i="2" s="1" a="1"/>
  <c r="Q306" i="2" s="1"/>
  <c r="U306" i="2"/>
  <c r="T306" i="2"/>
  <c r="K306" i="2"/>
  <c r="CD306" i="2" s="1"/>
  <c r="K298" i="2"/>
  <c r="CD298" i="2" s="1"/>
  <c r="L298" i="2"/>
  <c r="O298" i="2" s="1"/>
  <c r="Q298" i="2" s="1" a="1"/>
  <c r="Q298" i="2" s="1"/>
  <c r="U298" i="2"/>
  <c r="T298" i="2"/>
  <c r="U288" i="2"/>
  <c r="K288" i="2"/>
  <c r="CD288" i="2" s="1"/>
  <c r="L288" i="2"/>
  <c r="O288" i="2" s="1"/>
  <c r="Q288" i="2" s="1" a="1"/>
  <c r="Q288" i="2" s="1"/>
  <c r="T288" i="2"/>
  <c r="AW286" i="2"/>
  <c r="N286" i="2"/>
  <c r="S286" i="2" s="1"/>
  <c r="AJ286" i="2"/>
  <c r="Y286" i="2"/>
  <c r="U280" i="2"/>
  <c r="K280" i="2"/>
  <c r="CD280" i="2" s="1"/>
  <c r="L280" i="2"/>
  <c r="O280" i="2" s="1"/>
  <c r="Q280" i="2" s="1" a="1"/>
  <c r="Q280" i="2" s="1"/>
  <c r="T280" i="2"/>
  <c r="AW278" i="2"/>
  <c r="N278" i="2"/>
  <c r="S278" i="2" s="1"/>
  <c r="AJ278" i="2"/>
  <c r="Y278" i="2"/>
  <c r="U272" i="2"/>
  <c r="K272" i="2"/>
  <c r="CD272" i="2" s="1"/>
  <c r="L272" i="2"/>
  <c r="O272" i="2" s="1"/>
  <c r="Q272" i="2" s="1" a="1"/>
  <c r="Q272" i="2" s="1"/>
  <c r="T272" i="2"/>
  <c r="D295" i="2"/>
  <c r="G295" i="2" s="1" a="1"/>
  <c r="G295" i="2" s="1"/>
  <c r="M295" i="2" s="1"/>
  <c r="U291" i="2"/>
  <c r="L286" i="2"/>
  <c r="O286" i="2" s="1"/>
  <c r="Q286" i="2" s="1" a="1"/>
  <c r="Q286" i="2" s="1"/>
  <c r="T286" i="2"/>
  <c r="U286" i="2"/>
  <c r="AU286" i="2" s="1"/>
  <c r="L278" i="2"/>
  <c r="O278" i="2" s="1"/>
  <c r="Q278" i="2" s="1" a="1"/>
  <c r="Q278" i="2" s="1"/>
  <c r="T278" i="2"/>
  <c r="U278" i="2"/>
  <c r="AU278" i="2" s="1"/>
  <c r="D267" i="2"/>
  <c r="G267" i="2" s="1" a="1"/>
  <c r="G267" i="2" s="1"/>
  <c r="M267" i="2" s="1"/>
  <c r="J267" i="2"/>
  <c r="D336" i="2"/>
  <c r="G336" i="2" s="1" a="1"/>
  <c r="G336" i="2" s="1"/>
  <c r="M336" i="2" s="1"/>
  <c r="J335" i="2"/>
  <c r="D328" i="2"/>
  <c r="G328" i="2" s="1" a="1"/>
  <c r="G328" i="2" s="1"/>
  <c r="M328" i="2" s="1"/>
  <c r="D320" i="2"/>
  <c r="G320" i="2" s="1" a="1"/>
  <c r="G320" i="2" s="1"/>
  <c r="M320" i="2" s="1"/>
  <c r="J319" i="2"/>
  <c r="M318" i="2"/>
  <c r="D312" i="2"/>
  <c r="G312" i="2" s="1" a="1"/>
  <c r="G312" i="2" s="1"/>
  <c r="M312" i="2" s="1"/>
  <c r="M305" i="2"/>
  <c r="D285" i="2"/>
  <c r="G285" i="2" s="1" a="1"/>
  <c r="G285" i="2" s="1"/>
  <c r="M285" i="2" s="1"/>
  <c r="J285" i="2"/>
  <c r="D277" i="2"/>
  <c r="G277" i="2" s="1" a="1"/>
  <c r="G277" i="2" s="1"/>
  <c r="M277" i="2" s="1"/>
  <c r="J277" i="2"/>
  <c r="D269" i="2"/>
  <c r="G269" i="2" s="1" a="1"/>
  <c r="G269" i="2" s="1"/>
  <c r="M269" i="2" s="1"/>
  <c r="J269" i="2"/>
  <c r="AW231" i="2"/>
  <c r="AJ231" i="2"/>
  <c r="N231" i="2"/>
  <c r="S231" i="2" s="1"/>
  <c r="Y231" i="2"/>
  <c r="J340" i="2"/>
  <c r="M331" i="2"/>
  <c r="J324" i="2"/>
  <c r="J316" i="2"/>
  <c r="J308" i="2"/>
  <c r="D303" i="2"/>
  <c r="G303" i="2" s="1" a="1"/>
  <c r="G303" i="2" s="1"/>
  <c r="M303" i="2" s="1"/>
  <c r="D302" i="2"/>
  <c r="G302" i="2" s="1" a="1"/>
  <c r="G302" i="2" s="1"/>
  <c r="M302" i="2" s="1"/>
  <c r="J302" i="2"/>
  <c r="N252" i="2"/>
  <c r="S252" i="2" s="1"/>
  <c r="AJ252" i="2"/>
  <c r="AW252" i="2"/>
  <c r="Y252" i="2"/>
  <c r="U241" i="2"/>
  <c r="K241" i="2"/>
  <c r="CD241" i="2" s="1"/>
  <c r="L241" i="2"/>
  <c r="O241" i="2" s="1"/>
  <c r="Q241" i="2" s="1" a="1"/>
  <c r="Q241" i="2" s="1"/>
  <c r="T241" i="2"/>
  <c r="D338" i="2"/>
  <c r="G338" i="2" s="1" a="1"/>
  <c r="G338" i="2" s="1"/>
  <c r="M338" i="2" s="1"/>
  <c r="D330" i="2"/>
  <c r="G330" i="2" s="1" a="1"/>
  <c r="G330" i="2" s="1"/>
  <c r="M330" i="2" s="1"/>
  <c r="D322" i="2"/>
  <c r="G322" i="2" s="1" a="1"/>
  <c r="G322" i="2" s="1"/>
  <c r="M322" i="2" s="1"/>
  <c r="D314" i="2"/>
  <c r="G314" i="2" s="1" a="1"/>
  <c r="G314" i="2" s="1"/>
  <c r="M314" i="2" s="1"/>
  <c r="J301" i="2"/>
  <c r="M301" i="2"/>
  <c r="T260" i="2"/>
  <c r="U260" i="2"/>
  <c r="K260" i="2"/>
  <c r="CD260" i="2" s="1"/>
  <c r="L260" i="2"/>
  <c r="O260" i="2" s="1"/>
  <c r="Q260" i="2" s="1" a="1"/>
  <c r="Q260" i="2" s="1"/>
  <c r="BB233" i="2"/>
  <c r="U216" i="2"/>
  <c r="K216" i="2"/>
  <c r="CD216" i="2" s="1"/>
  <c r="L216" i="2"/>
  <c r="O216" i="2" s="1"/>
  <c r="Q216" i="2" s="1" a="1"/>
  <c r="Q216" i="2" s="1"/>
  <c r="T216" i="2"/>
  <c r="L268" i="2"/>
  <c r="O268" i="2" s="1"/>
  <c r="Q268" i="2" s="1" a="1"/>
  <c r="Q268" i="2" s="1"/>
  <c r="J295" i="2"/>
  <c r="T283" i="2"/>
  <c r="U283" i="2"/>
  <c r="K283" i="2"/>
  <c r="CD283" i="2" s="1"/>
  <c r="T275" i="2"/>
  <c r="U275" i="2"/>
  <c r="K275" i="2"/>
  <c r="CD275" i="2" s="1"/>
  <c r="U233" i="2"/>
  <c r="K233" i="2"/>
  <c r="CD233" i="2" s="1"/>
  <c r="L233" i="2"/>
  <c r="O233" i="2" s="1"/>
  <c r="Q233" i="2" s="1" a="1"/>
  <c r="Q233" i="2" s="1"/>
  <c r="T291" i="2"/>
  <c r="K290" i="2"/>
  <c r="CD290" i="2" s="1"/>
  <c r="L290" i="2"/>
  <c r="O290" i="2" s="1"/>
  <c r="Q290" i="2" s="1" a="1"/>
  <c r="Q290" i="2" s="1"/>
  <c r="T290" i="2"/>
  <c r="U290" i="2"/>
  <c r="K274" i="2"/>
  <c r="CD274" i="2" s="1"/>
  <c r="L274" i="2"/>
  <c r="O274" i="2" s="1"/>
  <c r="Q274" i="2" s="1" a="1"/>
  <c r="Q274" i="2" s="1"/>
  <c r="T274" i="2"/>
  <c r="U274" i="2"/>
  <c r="K258" i="2"/>
  <c r="CD258" i="2" s="1"/>
  <c r="L258" i="2"/>
  <c r="O258" i="2" s="1"/>
  <c r="Q258" i="2" s="1" a="1"/>
  <c r="Q258" i="2" s="1"/>
  <c r="U249" i="2"/>
  <c r="K249" i="2"/>
  <c r="CD249" i="2" s="1"/>
  <c r="L249" i="2"/>
  <c r="O249" i="2" s="1"/>
  <c r="Q249" i="2" s="1" a="1"/>
  <c r="Q249" i="2" s="1"/>
  <c r="T249" i="2"/>
  <c r="K240" i="2"/>
  <c r="CD240" i="2" s="1"/>
  <c r="L240" i="2"/>
  <c r="O240" i="2" s="1"/>
  <c r="Q240" i="2" s="1" a="1"/>
  <c r="Q240" i="2" s="1"/>
  <c r="T240" i="2"/>
  <c r="U240" i="2"/>
  <c r="J294" i="2"/>
  <c r="D287" i="2"/>
  <c r="G287" i="2" s="1" a="1"/>
  <c r="G287" i="2" s="1"/>
  <c r="M287" i="2" s="1"/>
  <c r="J286" i="2"/>
  <c r="D279" i="2"/>
  <c r="G279" i="2" s="1" a="1"/>
  <c r="G279" i="2" s="1"/>
  <c r="M279" i="2" s="1"/>
  <c r="J278" i="2"/>
  <c r="D270" i="2"/>
  <c r="G270" i="2" s="1" a="1"/>
  <c r="G270" i="2" s="1"/>
  <c r="M270" i="2" s="1"/>
  <c r="K234" i="2"/>
  <c r="CD234" i="2" s="1"/>
  <c r="K217" i="2"/>
  <c r="CD217" i="2" s="1"/>
  <c r="L217" i="2"/>
  <c r="O217" i="2" s="1"/>
  <c r="Q217" i="2" s="1" a="1"/>
  <c r="Q217" i="2" s="1"/>
  <c r="T217" i="2"/>
  <c r="U217" i="2"/>
  <c r="J259" i="2"/>
  <c r="M259" i="2"/>
  <c r="D254" i="2"/>
  <c r="G254" i="2" s="1" a="1"/>
  <c r="G254" i="2" s="1"/>
  <c r="M254" i="2" s="1"/>
  <c r="J254" i="2"/>
  <c r="D246" i="2"/>
  <c r="G246" i="2" s="1" a="1"/>
  <c r="G246" i="2" s="1"/>
  <c r="M246" i="2" s="1"/>
  <c r="J246" i="2"/>
  <c r="J288" i="2"/>
  <c r="J280" i="2"/>
  <c r="J272" i="2"/>
  <c r="J226" i="2"/>
  <c r="D226" i="2"/>
  <c r="G226" i="2" s="1" a="1"/>
  <c r="G226" i="2" s="1"/>
  <c r="M226" i="2" s="1"/>
  <c r="K250" i="2"/>
  <c r="CD250" i="2" s="1"/>
  <c r="L250" i="2"/>
  <c r="O250" i="2" s="1"/>
  <c r="Q250" i="2" s="1" a="1"/>
  <c r="Q250" i="2" s="1"/>
  <c r="T250" i="2"/>
  <c r="U250" i="2"/>
  <c r="D238" i="2"/>
  <c r="G238" i="2" s="1" a="1"/>
  <c r="G238" i="2" s="1"/>
  <c r="M238" i="2" s="1"/>
  <c r="J238" i="2"/>
  <c r="L231" i="2"/>
  <c r="O231" i="2" s="1"/>
  <c r="Q231" i="2" s="1" a="1"/>
  <c r="Q231" i="2" s="1"/>
  <c r="T231" i="2"/>
  <c r="U231" i="2"/>
  <c r="AU231" i="2" s="1"/>
  <c r="T227" i="2"/>
  <c r="U227" i="2"/>
  <c r="K227" i="2"/>
  <c r="CD227" i="2" s="1"/>
  <c r="L227" i="2"/>
  <c r="O227" i="2" s="1"/>
  <c r="Q227" i="2" s="1" a="1"/>
  <c r="Q227" i="2" s="1"/>
  <c r="U178" i="2"/>
  <c r="K178" i="2"/>
  <c r="CD178" i="2" s="1"/>
  <c r="L178" i="2"/>
  <c r="O178" i="2" s="1"/>
  <c r="Q178" i="2" s="1" a="1"/>
  <c r="Q178" i="2" s="1"/>
  <c r="T178" i="2"/>
  <c r="D263" i="2"/>
  <c r="G263" i="2" s="1" a="1"/>
  <c r="G263" i="2" s="1"/>
  <c r="M263" i="2" s="1"/>
  <c r="L252" i="2"/>
  <c r="O252" i="2" s="1"/>
  <c r="Q252" i="2" s="1" a="1"/>
  <c r="Q252" i="2" s="1"/>
  <c r="T219" i="2"/>
  <c r="U219" i="2"/>
  <c r="K219" i="2"/>
  <c r="CD219" i="2" s="1"/>
  <c r="L219" i="2"/>
  <c r="O219" i="2" s="1"/>
  <c r="Q219" i="2" s="1" a="1"/>
  <c r="Q219" i="2" s="1"/>
  <c r="K208" i="2"/>
  <c r="CD208" i="2" s="1"/>
  <c r="L208" i="2"/>
  <c r="O208" i="2" s="1"/>
  <c r="Q208" i="2" s="1" a="1"/>
  <c r="Q208" i="2" s="1"/>
  <c r="T208" i="2"/>
  <c r="K248" i="2"/>
  <c r="CD248" i="2" s="1"/>
  <c r="L248" i="2"/>
  <c r="O248" i="2" s="1"/>
  <c r="Q248" i="2" s="1" a="1"/>
  <c r="Q248" i="2" s="1"/>
  <c r="T248" i="2"/>
  <c r="U248" i="2"/>
  <c r="AU248" i="2" s="1"/>
  <c r="K242" i="2"/>
  <c r="CD242" i="2" s="1"/>
  <c r="L242" i="2"/>
  <c r="O242" i="2" s="1"/>
  <c r="Q242" i="2" s="1" a="1"/>
  <c r="Q242" i="2" s="1"/>
  <c r="T242" i="2"/>
  <c r="U242" i="2"/>
  <c r="T236" i="2"/>
  <c r="U236" i="2"/>
  <c r="K236" i="2"/>
  <c r="CD236" i="2" s="1"/>
  <c r="D230" i="2"/>
  <c r="G230" i="2" s="1" a="1"/>
  <c r="G230" i="2" s="1"/>
  <c r="M230" i="2" s="1"/>
  <c r="J230" i="2"/>
  <c r="D262" i="2"/>
  <c r="G262" i="2" s="1" a="1"/>
  <c r="G262" i="2" s="1"/>
  <c r="M262" i="2" s="1"/>
  <c r="J262" i="2"/>
  <c r="J261" i="2"/>
  <c r="D261" i="2"/>
  <c r="G261" i="2" s="1" a="1"/>
  <c r="G261" i="2" s="1"/>
  <c r="M261" i="2" s="1"/>
  <c r="T252" i="2"/>
  <c r="U252" i="2"/>
  <c r="AU252" i="2" s="1"/>
  <c r="J251" i="2"/>
  <c r="M251" i="2"/>
  <c r="D221" i="2"/>
  <c r="G221" i="2" s="1" a="1"/>
  <c r="G221" i="2" s="1"/>
  <c r="M221" i="2" s="1"/>
  <c r="J221" i="2"/>
  <c r="K215" i="2"/>
  <c r="CD215" i="2" s="1"/>
  <c r="L215" i="2"/>
  <c r="O215" i="2" s="1"/>
  <c r="Q215" i="2" s="1" a="1"/>
  <c r="Q215" i="2" s="1"/>
  <c r="T215" i="2"/>
  <c r="U215" i="2"/>
  <c r="M195" i="2"/>
  <c r="K174" i="2"/>
  <c r="CD174" i="2" s="1"/>
  <c r="L174" i="2"/>
  <c r="O174" i="2" s="1"/>
  <c r="Q174" i="2" s="1" a="1"/>
  <c r="Q174" i="2" s="1"/>
  <c r="T174" i="2"/>
  <c r="U174" i="2"/>
  <c r="D253" i="2"/>
  <c r="G253" i="2" s="1" a="1"/>
  <c r="G253" i="2" s="1"/>
  <c r="M253" i="2" s="1"/>
  <c r="D245" i="2"/>
  <c r="G245" i="2" s="1" a="1"/>
  <c r="G245" i="2" s="1"/>
  <c r="M245" i="2" s="1"/>
  <c r="D237" i="2"/>
  <c r="G237" i="2" s="1" a="1"/>
  <c r="G237" i="2" s="1"/>
  <c r="M237" i="2" s="1"/>
  <c r="L207" i="2"/>
  <c r="O207" i="2" s="1"/>
  <c r="Q207" i="2" s="1" a="1"/>
  <c r="Q207" i="2" s="1"/>
  <c r="U207" i="2"/>
  <c r="T190" i="2"/>
  <c r="U190" i="2"/>
  <c r="K190" i="2"/>
  <c r="CD190" i="2" s="1"/>
  <c r="L190" i="2"/>
  <c r="O190" i="2" s="1"/>
  <c r="Q190" i="2" s="1" a="1"/>
  <c r="Q190" i="2" s="1"/>
  <c r="K166" i="2"/>
  <c r="CD166" i="2" s="1"/>
  <c r="L166" i="2"/>
  <c r="O166" i="2" s="1"/>
  <c r="Q166" i="2" s="1" a="1"/>
  <c r="Q166" i="2" s="1"/>
  <c r="U166" i="2"/>
  <c r="T166" i="2"/>
  <c r="L148" i="2"/>
  <c r="O148" i="2" s="1"/>
  <c r="Q148" i="2" s="1" a="1"/>
  <c r="Q148" i="2" s="1"/>
  <c r="T148" i="2"/>
  <c r="U148" i="2"/>
  <c r="K148" i="2"/>
  <c r="CD148" i="2" s="1"/>
  <c r="K201" i="2"/>
  <c r="CD201" i="2" s="1"/>
  <c r="L201" i="2"/>
  <c r="O201" i="2" s="1"/>
  <c r="Q201" i="2" s="1" a="1"/>
  <c r="Q201" i="2" s="1"/>
  <c r="T201" i="2"/>
  <c r="U201" i="2"/>
  <c r="D197" i="2"/>
  <c r="G197" i="2" s="1" a="1"/>
  <c r="G197" i="2" s="1"/>
  <c r="M197" i="2" s="1"/>
  <c r="J197" i="2"/>
  <c r="U196" i="2"/>
  <c r="AU196" i="2" s="1"/>
  <c r="D255" i="2"/>
  <c r="G255" i="2" s="1" a="1"/>
  <c r="G255" i="2" s="1"/>
  <c r="M255" i="2" s="1"/>
  <c r="D247" i="2"/>
  <c r="G247" i="2" s="1" a="1"/>
  <c r="G247" i="2" s="1"/>
  <c r="M247" i="2" s="1"/>
  <c r="D239" i="2"/>
  <c r="G239" i="2" s="1" a="1"/>
  <c r="G239" i="2" s="1"/>
  <c r="M239" i="2" s="1"/>
  <c r="D229" i="2"/>
  <c r="G229" i="2" s="1" a="1"/>
  <c r="G229" i="2" s="1"/>
  <c r="M229" i="2" s="1"/>
  <c r="J229" i="2"/>
  <c r="D213" i="2"/>
  <c r="G213" i="2" s="1" a="1"/>
  <c r="G213" i="2" s="1"/>
  <c r="M213" i="2" s="1"/>
  <c r="J213" i="2"/>
  <c r="U187" i="2"/>
  <c r="T187" i="2"/>
  <c r="K187" i="2"/>
  <c r="CD187" i="2" s="1"/>
  <c r="K225" i="2"/>
  <c r="CD225" i="2" s="1"/>
  <c r="L225" i="2"/>
  <c r="O225" i="2" s="1"/>
  <c r="Q225" i="2" s="1" a="1"/>
  <c r="Q225" i="2" s="1"/>
  <c r="T225" i="2"/>
  <c r="U225" i="2"/>
  <c r="D205" i="2"/>
  <c r="G205" i="2" s="1" a="1"/>
  <c r="G205" i="2" s="1"/>
  <c r="M205" i="2" s="1"/>
  <c r="J205" i="2"/>
  <c r="J218" i="2"/>
  <c r="M218" i="2"/>
  <c r="K199" i="2"/>
  <c r="CD199" i="2" s="1"/>
  <c r="L199" i="2"/>
  <c r="O199" i="2" s="1"/>
  <c r="Q199" i="2" s="1" a="1"/>
  <c r="Q199" i="2" s="1"/>
  <c r="D191" i="2"/>
  <c r="G191" i="2" s="1" a="1"/>
  <c r="G191" i="2" s="1"/>
  <c r="M191" i="2" s="1"/>
  <c r="J191" i="2"/>
  <c r="K182" i="2"/>
  <c r="CD182" i="2" s="1"/>
  <c r="T182" i="2"/>
  <c r="U182" i="2"/>
  <c r="K173" i="2"/>
  <c r="CD173" i="2" s="1"/>
  <c r="T173" i="2"/>
  <c r="L173" i="2"/>
  <c r="O173" i="2" s="1"/>
  <c r="Q173" i="2" s="1" a="1"/>
  <c r="Q173" i="2" s="1"/>
  <c r="U173" i="2"/>
  <c r="U165" i="2"/>
  <c r="K165" i="2"/>
  <c r="CD165" i="2" s="1"/>
  <c r="L165" i="2"/>
  <c r="O165" i="2" s="1"/>
  <c r="Q165" i="2" s="1" a="1"/>
  <c r="Q165" i="2" s="1"/>
  <c r="T165" i="2"/>
  <c r="D228" i="2"/>
  <c r="G228" i="2" s="1" a="1"/>
  <c r="G228" i="2" s="1"/>
  <c r="M228" i="2" s="1"/>
  <c r="D220" i="2"/>
  <c r="G220" i="2" s="1" a="1"/>
  <c r="G220" i="2" s="1"/>
  <c r="M220" i="2" s="1"/>
  <c r="J219" i="2"/>
  <c r="D212" i="2"/>
  <c r="G212" i="2" s="1" a="1"/>
  <c r="G212" i="2" s="1"/>
  <c r="M212" i="2" s="1"/>
  <c r="J211" i="2"/>
  <c r="M210" i="2"/>
  <c r="D204" i="2"/>
  <c r="G204" i="2" s="1" a="1"/>
  <c r="G204" i="2" s="1"/>
  <c r="M204" i="2" s="1"/>
  <c r="M193" i="2"/>
  <c r="M180" i="2"/>
  <c r="J224" i="2"/>
  <c r="J216" i="2"/>
  <c r="D175" i="2"/>
  <c r="G175" i="2" s="1" a="1"/>
  <c r="G175" i="2" s="1"/>
  <c r="M175" i="2" s="1"/>
  <c r="J175" i="2"/>
  <c r="D222" i="2"/>
  <c r="G222" i="2" s="1" a="1"/>
  <c r="G222" i="2" s="1"/>
  <c r="M222" i="2" s="1"/>
  <c r="D214" i="2"/>
  <c r="G214" i="2" s="1" a="1"/>
  <c r="G214" i="2" s="1"/>
  <c r="M214" i="2" s="1"/>
  <c r="D206" i="2"/>
  <c r="G206" i="2" s="1" a="1"/>
  <c r="G206" i="2" s="1"/>
  <c r="M206" i="2" s="1"/>
  <c r="D198" i="2"/>
  <c r="G198" i="2" s="1" a="1"/>
  <c r="G198" i="2" s="1"/>
  <c r="M198" i="2" s="1"/>
  <c r="M188" i="2"/>
  <c r="D186" i="2"/>
  <c r="G186" i="2" s="1" a="1"/>
  <c r="G186" i="2" s="1"/>
  <c r="M186" i="2" s="1"/>
  <c r="L181" i="2"/>
  <c r="O181" i="2" s="1"/>
  <c r="Q181" i="2" s="1" a="1"/>
  <c r="Q181" i="2" s="1"/>
  <c r="M185" i="2"/>
  <c r="M177" i="2"/>
  <c r="K179" i="2"/>
  <c r="CD179" i="2" s="1"/>
  <c r="L179" i="2"/>
  <c r="O179" i="2" s="1"/>
  <c r="Q179" i="2" s="1" a="1"/>
  <c r="Q179" i="2" s="1"/>
  <c r="T179" i="2"/>
  <c r="U179" i="2"/>
  <c r="L158" i="2"/>
  <c r="O158" i="2" s="1"/>
  <c r="Q158" i="2" s="1" a="1"/>
  <c r="Q158" i="2" s="1"/>
  <c r="D184" i="2"/>
  <c r="G184" i="2" s="1" a="1"/>
  <c r="G184" i="2" s="1"/>
  <c r="M184" i="2" s="1"/>
  <c r="M183" i="2"/>
  <c r="T181" i="2"/>
  <c r="J180" i="2"/>
  <c r="D170" i="2"/>
  <c r="G170" i="2" s="1" a="1"/>
  <c r="G170" i="2" s="1"/>
  <c r="M170" i="2" s="1"/>
  <c r="J170" i="2"/>
  <c r="D162" i="2"/>
  <c r="G162" i="2" s="1" a="1"/>
  <c r="G162" i="2" s="1"/>
  <c r="M162" i="2" s="1"/>
  <c r="J162" i="2"/>
  <c r="L156" i="2"/>
  <c r="O156" i="2" s="1"/>
  <c r="Q156" i="2" s="1" a="1"/>
  <c r="Q156" i="2" s="1"/>
  <c r="U156" i="2"/>
  <c r="K156" i="2"/>
  <c r="CD156" i="2" s="1"/>
  <c r="J143" i="2"/>
  <c r="D143" i="2"/>
  <c r="G143" i="2" s="1" a="1"/>
  <c r="G143" i="2" s="1"/>
  <c r="M143" i="2" s="1"/>
  <c r="U144" i="2"/>
  <c r="L144" i="2"/>
  <c r="O144" i="2" s="1"/>
  <c r="Q144" i="2" s="1" a="1"/>
  <c r="Q144" i="2" s="1"/>
  <c r="K144" i="2"/>
  <c r="CD144" i="2" s="1"/>
  <c r="T144" i="2"/>
  <c r="J178" i="2"/>
  <c r="L146" i="2"/>
  <c r="O146" i="2" s="1"/>
  <c r="Q146" i="2" s="1" a="1"/>
  <c r="Q146" i="2" s="1"/>
  <c r="U140" i="2"/>
  <c r="K140" i="2"/>
  <c r="CD140" i="2" s="1"/>
  <c r="T140" i="2"/>
  <c r="L140" i="2"/>
  <c r="O140" i="2" s="1"/>
  <c r="Q140" i="2" s="1" a="1"/>
  <c r="Q140" i="2" s="1"/>
  <c r="D176" i="2"/>
  <c r="G176" i="2" s="1" a="1"/>
  <c r="G176" i="2" s="1"/>
  <c r="M176" i="2" s="1"/>
  <c r="D171" i="2"/>
  <c r="G171" i="2" s="1" a="1"/>
  <c r="G171" i="2" s="1"/>
  <c r="M171" i="2" s="1"/>
  <c r="T160" i="2"/>
  <c r="U160" i="2"/>
  <c r="J159" i="2"/>
  <c r="M159" i="2"/>
  <c r="U152" i="2"/>
  <c r="L152" i="2"/>
  <c r="O152" i="2" s="1"/>
  <c r="Q152" i="2" s="1" a="1"/>
  <c r="Q152" i="2" s="1"/>
  <c r="K152" i="2"/>
  <c r="CD152" i="2" s="1"/>
  <c r="M167" i="2"/>
  <c r="T156" i="2"/>
  <c r="K134" i="2"/>
  <c r="CD134" i="2" s="1"/>
  <c r="L134" i="2"/>
  <c r="O134" i="2" s="1"/>
  <c r="Q134" i="2" s="1" a="1"/>
  <c r="Q134" i="2" s="1"/>
  <c r="T134" i="2"/>
  <c r="U134" i="2"/>
  <c r="D169" i="2"/>
  <c r="G169" i="2" s="1" a="1"/>
  <c r="G169" i="2" s="1"/>
  <c r="M169" i="2" s="1"/>
  <c r="D161" i="2"/>
  <c r="G161" i="2" s="1" a="1"/>
  <c r="G161" i="2" s="1"/>
  <c r="M161" i="2" s="1"/>
  <c r="J139" i="2"/>
  <c r="D139" i="2"/>
  <c r="G139" i="2" s="1" a="1"/>
  <c r="G139" i="2" s="1"/>
  <c r="M139" i="2" s="1"/>
  <c r="U133" i="2"/>
  <c r="K133" i="2"/>
  <c r="CD133" i="2" s="1"/>
  <c r="T133" i="2"/>
  <c r="D151" i="2"/>
  <c r="G151" i="2" s="1" a="1"/>
  <c r="G151" i="2" s="1"/>
  <c r="M151" i="2" s="1"/>
  <c r="AW132" i="2"/>
  <c r="N132" i="2"/>
  <c r="S132" i="2" s="1"/>
  <c r="AJ132" i="2"/>
  <c r="Y132" i="2"/>
  <c r="L126" i="2"/>
  <c r="O126" i="2" s="1"/>
  <c r="Q126" i="2" s="1" a="1"/>
  <c r="Q126" i="2" s="1"/>
  <c r="T126" i="2"/>
  <c r="K126" i="2"/>
  <c r="CD126" i="2" s="1"/>
  <c r="U126" i="2"/>
  <c r="D163" i="2"/>
  <c r="G163" i="2" s="1" a="1"/>
  <c r="G163" i="2" s="1"/>
  <c r="M163" i="2" s="1"/>
  <c r="N128" i="2"/>
  <c r="S128" i="2" s="1"/>
  <c r="AJ128" i="2"/>
  <c r="Y128" i="2"/>
  <c r="D149" i="2"/>
  <c r="G149" i="2" s="1" a="1"/>
  <c r="G149" i="2" s="1"/>
  <c r="M149" i="2" s="1"/>
  <c r="J149" i="2"/>
  <c r="D141" i="2"/>
  <c r="G141" i="2" s="1" a="1"/>
  <c r="G141" i="2" s="1"/>
  <c r="M141" i="2" s="1"/>
  <c r="J141" i="2"/>
  <c r="K127" i="2"/>
  <c r="CD127" i="2" s="1"/>
  <c r="L127" i="2"/>
  <c r="O127" i="2" s="1"/>
  <c r="Q127" i="2" s="1" a="1"/>
  <c r="Q127" i="2" s="1"/>
  <c r="T127" i="2"/>
  <c r="U127" i="2"/>
  <c r="D155" i="2"/>
  <c r="G155" i="2" s="1" a="1"/>
  <c r="G155" i="2" s="1"/>
  <c r="M155" i="2" s="1"/>
  <c r="D147" i="2"/>
  <c r="G147" i="2" s="1" a="1"/>
  <c r="G147" i="2" s="1"/>
  <c r="M147" i="2" s="1"/>
  <c r="D130" i="2"/>
  <c r="G130" i="2" s="1" a="1"/>
  <c r="G130" i="2" s="1"/>
  <c r="M130" i="2" s="1"/>
  <c r="J130" i="2"/>
  <c r="T128" i="2"/>
  <c r="U128" i="2"/>
  <c r="AU128" i="2" s="1"/>
  <c r="D125" i="2"/>
  <c r="G125" i="2" s="1" a="1"/>
  <c r="G125" i="2" s="1"/>
  <c r="M125" i="2" s="1"/>
  <c r="J125" i="2"/>
  <c r="D153" i="2"/>
  <c r="G153" i="2" s="1" a="1"/>
  <c r="G153" i="2" s="1"/>
  <c r="M153" i="2" s="1"/>
  <c r="D145" i="2"/>
  <c r="G145" i="2" s="1" a="1"/>
  <c r="G145" i="2" s="1"/>
  <c r="M145" i="2" s="1"/>
  <c r="M138" i="2"/>
  <c r="M135" i="2"/>
  <c r="D131" i="2"/>
  <c r="G131" i="2" s="1" a="1"/>
  <c r="G131" i="2" s="1"/>
  <c r="M131" i="2" s="1"/>
  <c r="D104" i="2"/>
  <c r="G104" i="2" s="1" a="1"/>
  <c r="G104" i="2" s="1"/>
  <c r="M104" i="2" s="1"/>
  <c r="J104" i="2"/>
  <c r="L132" i="2"/>
  <c r="O132" i="2" s="1"/>
  <c r="Q132" i="2" s="1" a="1"/>
  <c r="Q132" i="2" s="1"/>
  <c r="T132" i="2"/>
  <c r="U132" i="2"/>
  <c r="AU132" i="2" s="1"/>
  <c r="L128" i="2"/>
  <c r="O128" i="2" s="1"/>
  <c r="Q128" i="2" s="1" a="1"/>
  <c r="Q128" i="2" s="1"/>
  <c r="D117" i="2"/>
  <c r="G117" i="2" s="1" a="1"/>
  <c r="G117" i="2" s="1"/>
  <c r="M117" i="2" s="1"/>
  <c r="J117" i="2"/>
  <c r="L105" i="2"/>
  <c r="O105" i="2" s="1"/>
  <c r="Q105" i="2" s="1" a="1"/>
  <c r="Q105" i="2" s="1"/>
  <c r="K105" i="2"/>
  <c r="CD105" i="2" s="1"/>
  <c r="D137" i="2"/>
  <c r="G137" i="2" s="1" a="1"/>
  <c r="G137" i="2" s="1"/>
  <c r="M137" i="2" s="1"/>
  <c r="D129" i="2"/>
  <c r="G129" i="2" s="1" a="1"/>
  <c r="G129" i="2" s="1"/>
  <c r="M129" i="2" s="1"/>
  <c r="BB113" i="2"/>
  <c r="M122" i="2"/>
  <c r="D112" i="2"/>
  <c r="G112" i="2" s="1" a="1"/>
  <c r="G112" i="2" s="1"/>
  <c r="M112" i="2" s="1"/>
  <c r="D115" i="2"/>
  <c r="G115" i="2" s="1" a="1"/>
  <c r="G115" i="2" s="1"/>
  <c r="M115" i="2" s="1"/>
  <c r="J115" i="2"/>
  <c r="D99" i="2"/>
  <c r="G99" i="2" s="1" a="1"/>
  <c r="G99" i="2" s="1"/>
  <c r="M99" i="2" s="1"/>
  <c r="J99" i="2"/>
  <c r="M123" i="2"/>
  <c r="J123" i="2"/>
  <c r="J118" i="2"/>
  <c r="U113" i="2"/>
  <c r="L113" i="2"/>
  <c r="O113" i="2" s="1"/>
  <c r="Q113" i="2" s="1" a="1"/>
  <c r="Q113" i="2" s="1"/>
  <c r="K113" i="2"/>
  <c r="CD113" i="2" s="1"/>
  <c r="U118" i="2"/>
  <c r="D124" i="2"/>
  <c r="G124" i="2" s="1" a="1"/>
  <c r="G124" i="2" s="1"/>
  <c r="M124" i="2" s="1"/>
  <c r="D116" i="2"/>
  <c r="G116" i="2" s="1" a="1"/>
  <c r="G116" i="2" s="1"/>
  <c r="M116" i="2" s="1"/>
  <c r="D110" i="2"/>
  <c r="G110" i="2" s="1" a="1"/>
  <c r="G110" i="2" s="1"/>
  <c r="M110" i="2" s="1"/>
  <c r="D109" i="2"/>
  <c r="G109" i="2" s="1" a="1"/>
  <c r="G109" i="2" s="1"/>
  <c r="M109" i="2" s="1"/>
  <c r="J106" i="2"/>
  <c r="D108" i="2"/>
  <c r="G108" i="2" s="1" a="1"/>
  <c r="G108" i="2" s="1"/>
  <c r="M108" i="2" s="1"/>
  <c r="J87" i="2"/>
  <c r="D87" i="2"/>
  <c r="G87" i="2" s="1" a="1"/>
  <c r="G87" i="2" s="1"/>
  <c r="M87" i="2" s="1"/>
  <c r="M114" i="2"/>
  <c r="D100" i="2"/>
  <c r="G100" i="2" s="1" a="1"/>
  <c r="G100" i="2" s="1"/>
  <c r="M100" i="2" s="1"/>
  <c r="M106" i="2"/>
  <c r="D86" i="2"/>
  <c r="G86" i="2" s="1" a="1"/>
  <c r="G86" i="2" s="1"/>
  <c r="J86" i="2"/>
  <c r="D74" i="2"/>
  <c r="G74" i="2" s="1" a="1"/>
  <c r="G74" i="2" s="1"/>
  <c r="J74" i="2"/>
  <c r="J95" i="2"/>
  <c r="M95" i="2" s="1"/>
  <c r="J81" i="2"/>
  <c r="M81" i="2" s="1"/>
  <c r="M97" i="2"/>
  <c r="D91" i="2"/>
  <c r="G91" i="2" s="1" a="1"/>
  <c r="G91" i="2" s="1"/>
  <c r="M91" i="2" s="1"/>
  <c r="D93" i="2"/>
  <c r="G93" i="2" s="1" a="1"/>
  <c r="G93" i="2" s="1"/>
  <c r="M93" i="2" s="1"/>
  <c r="J93" i="2"/>
  <c r="D68" i="2"/>
  <c r="G68" i="2" s="1" a="1"/>
  <c r="G68" i="2" s="1"/>
  <c r="J68" i="2"/>
  <c r="D80" i="2"/>
  <c r="G80" i="2" s="1" a="1"/>
  <c r="G80" i="2" s="1"/>
  <c r="M80" i="2" s="1"/>
  <c r="J76" i="2"/>
  <c r="M76" i="2" s="1"/>
  <c r="D82" i="2"/>
  <c r="G82" i="2" s="1" a="1"/>
  <c r="G82" i="2" s="1"/>
  <c r="J82" i="2"/>
  <c r="J83" i="2"/>
  <c r="D83" i="2"/>
  <c r="G83" i="2" s="1" a="1"/>
  <c r="G83" i="2" s="1"/>
  <c r="J67" i="2"/>
  <c r="D67" i="2"/>
  <c r="G67" i="2" s="1" a="1"/>
  <c r="G67" i="2" s="1"/>
  <c r="J73" i="2"/>
  <c r="M73" i="2" s="1"/>
  <c r="J75" i="2"/>
  <c r="D75" i="2"/>
  <c r="G75" i="2" s="1" a="1"/>
  <c r="G75" i="2" s="1"/>
  <c r="D62" i="2"/>
  <c r="G62" i="2" s="1" a="1"/>
  <c r="G62" i="2" s="1"/>
  <c r="J62" i="2"/>
  <c r="J64" i="2"/>
  <c r="M64" i="2" s="1"/>
  <c r="J49" i="2"/>
  <c r="D49" i="2"/>
  <c r="G49" i="2" s="1" a="1"/>
  <c r="G49" i="2" s="1"/>
  <c r="M58" i="2"/>
  <c r="M54" i="2"/>
  <c r="D47" i="2"/>
  <c r="G47" i="2" s="1" a="1"/>
  <c r="G47" i="2" s="1"/>
  <c r="M47" i="2" s="1"/>
  <c r="D60" i="2"/>
  <c r="G60" i="2" s="1" a="1"/>
  <c r="G60" i="2" s="1"/>
  <c r="M60" i="2" s="1"/>
  <c r="D50" i="2"/>
  <c r="G50" i="2" s="1" a="1"/>
  <c r="G50" i="2" s="1"/>
  <c r="J50" i="2"/>
  <c r="D32" i="2"/>
  <c r="G32" i="2" s="1" a="1"/>
  <c r="G32" i="2" s="1"/>
  <c r="J32" i="2"/>
  <c r="J52" i="2"/>
  <c r="D52" i="2"/>
  <c r="G52" i="2" s="1" a="1"/>
  <c r="G52" i="2" s="1"/>
  <c r="J51" i="2"/>
  <c r="D43" i="2"/>
  <c r="G43" i="2" s="1" a="1"/>
  <c r="G43" i="2" s="1"/>
  <c r="J43" i="2"/>
  <c r="D56" i="2"/>
  <c r="G56" i="2" s="1" a="1"/>
  <c r="G56" i="2" s="1"/>
  <c r="M56" i="2" s="1"/>
  <c r="D34" i="2"/>
  <c r="G34" i="2" s="1" a="1"/>
  <c r="G34" i="2" s="1"/>
  <c r="J34" i="2"/>
  <c r="J37" i="2"/>
  <c r="M37" i="2" s="1"/>
  <c r="D36" i="2"/>
  <c r="G36" i="2" s="1" a="1"/>
  <c r="G36" i="2" s="1"/>
  <c r="J36" i="2"/>
  <c r="D41" i="2"/>
  <c r="G41" i="2" s="1" a="1"/>
  <c r="G41" i="2" s="1"/>
  <c r="M41" i="2" s="1"/>
  <c r="D35" i="2"/>
  <c r="G35" i="2" s="1" a="1"/>
  <c r="G35" i="2" s="1"/>
  <c r="M35" i="2" s="1"/>
  <c r="D24" i="2"/>
  <c r="G24" i="2" s="1" a="1"/>
  <c r="G24" i="2" s="1"/>
  <c r="J24" i="2"/>
  <c r="J31" i="2"/>
  <c r="D31" i="2"/>
  <c r="G31" i="2" s="1" a="1"/>
  <c r="G31" i="2" s="1"/>
  <c r="M28" i="2"/>
  <c r="D30" i="2"/>
  <c r="G30" i="2" s="1" a="1"/>
  <c r="G30" i="2" s="1"/>
  <c r="M30" i="2" s="1"/>
  <c r="D27" i="2"/>
  <c r="G27" i="2" s="1" a="1"/>
  <c r="G27" i="2" s="1"/>
  <c r="M27" i="2" s="1"/>
  <c r="J18" i="2"/>
  <c r="D18" i="2"/>
  <c r="G18" i="2" s="1" a="1"/>
  <c r="G18" i="2" s="1"/>
  <c r="M18" i="2" s="1"/>
  <c r="J21" i="2"/>
  <c r="D21" i="2"/>
  <c r="G21" i="2" s="1" a="1"/>
  <c r="G21" i="2" s="1"/>
  <c r="J20" i="2"/>
  <c r="M20" i="2" s="1"/>
  <c r="D15" i="2"/>
  <c r="G15" i="2" s="1" a="1"/>
  <c r="G15" i="2" s="1"/>
  <c r="J15" i="2"/>
  <c r="D22" i="2"/>
  <c r="G22" i="2" s="1" a="1"/>
  <c r="G22" i="2" s="1"/>
  <c r="M22" i="2" s="1"/>
  <c r="D8" i="2"/>
  <c r="G8" i="2" s="1" a="1"/>
  <c r="G8" i="2" s="1"/>
  <c r="J8" i="2"/>
  <c r="J14" i="2"/>
  <c r="M14" i="2" s="1"/>
  <c r="D13" i="2"/>
  <c r="G13" i="2" s="1" a="1"/>
  <c r="G13" i="2" s="1"/>
  <c r="J13" i="2"/>
  <c r="J12" i="2"/>
  <c r="M12" i="2" s="1"/>
  <c r="BZ6" i="2"/>
  <c r="J7" i="2"/>
  <c r="D7" i="2"/>
  <c r="G7" i="2" s="1" a="1"/>
  <c r="G7" i="2" s="1"/>
  <c r="BM6" i="2"/>
  <c r="AV6" i="2" a="1"/>
  <c r="AV6" i="2" s="1"/>
  <c r="P6" i="2"/>
  <c r="J6" i="2"/>
  <c r="M6" i="2" s="1"/>
  <c r="K111" i="2" l="1"/>
  <c r="CD111" i="2" s="1"/>
  <c r="K103" i="2"/>
  <c r="CD103" i="2" s="1"/>
  <c r="L103" i="2"/>
  <c r="O103" i="2" s="1"/>
  <c r="Q103" i="2" s="1" a="1"/>
  <c r="Q103" i="2" s="1"/>
  <c r="K102" i="2"/>
  <c r="CD102" i="2" s="1"/>
  <c r="L102" i="2"/>
  <c r="O102" i="2" s="1"/>
  <c r="Q102" i="2" s="1" a="1"/>
  <c r="Q102" i="2" s="1"/>
  <c r="L101" i="2"/>
  <c r="O101" i="2" s="1"/>
  <c r="Q101" i="2" s="1" a="1"/>
  <c r="Q101" i="2" s="1"/>
  <c r="K101" i="2"/>
  <c r="CD101" i="2" s="1"/>
  <c r="K95" i="2"/>
  <c r="CD95" i="2" s="1"/>
  <c r="L95" i="2"/>
  <c r="O95" i="2" s="1"/>
  <c r="Q95" i="2" s="1" a="1"/>
  <c r="Q95" i="2" s="1"/>
  <c r="K94" i="2"/>
  <c r="L94" i="2"/>
  <c r="O94" i="2" s="1"/>
  <c r="Q94" i="2" s="1" a="1"/>
  <c r="Q94" i="2" s="1"/>
  <c r="K89" i="2"/>
  <c r="CD89" i="2" s="1"/>
  <c r="L89" i="2"/>
  <c r="O89" i="2" s="1"/>
  <c r="Q89" i="2" s="1" a="1"/>
  <c r="Q89" i="2" s="1"/>
  <c r="K88" i="2"/>
  <c r="CD88" i="2" s="1"/>
  <c r="L88" i="2"/>
  <c r="O88" i="2" s="1"/>
  <c r="AU391" i="2"/>
  <c r="M49" i="2"/>
  <c r="L98" i="2"/>
  <c r="O98" i="2" s="1"/>
  <c r="Q98" i="2" s="1" a="1"/>
  <c r="Q98" i="2" s="1"/>
  <c r="K146" i="2"/>
  <c r="CD146" i="2" s="1"/>
  <c r="AU187" i="2"/>
  <c r="AU300" i="2"/>
  <c r="T351" i="2"/>
  <c r="BB351" i="2" s="1"/>
  <c r="U375" i="2"/>
  <c r="AK375" i="2" s="1"/>
  <c r="AL375" i="2" s="1"/>
  <c r="AU381" i="2"/>
  <c r="T391" i="2"/>
  <c r="BB391" i="2" s="1"/>
  <c r="AU308" i="2"/>
  <c r="K98" i="2"/>
  <c r="CD98" i="2" s="1"/>
  <c r="AU299" i="2"/>
  <c r="T375" i="2"/>
  <c r="BB375" i="2" s="1"/>
  <c r="L324" i="2"/>
  <c r="O324" i="2" s="1"/>
  <c r="Q324" i="2" s="1" a="1"/>
  <c r="Q324" i="2" s="1"/>
  <c r="AU283" i="2"/>
  <c r="U351" i="2"/>
  <c r="AU351" i="2" s="1"/>
  <c r="U232" i="2"/>
  <c r="BL232" i="2" s="1"/>
  <c r="BO232" i="2" s="1"/>
  <c r="M24" i="2"/>
  <c r="K24" i="2" s="1"/>
  <c r="L111" i="2"/>
  <c r="O111" i="2" s="1"/>
  <c r="Q111" i="2" s="1" a="1"/>
  <c r="Q111" i="2" s="1"/>
  <c r="K164" i="2"/>
  <c r="CD164" i="2" s="1"/>
  <c r="M83" i="2"/>
  <c r="K83" i="2" s="1"/>
  <c r="CD83" i="2" s="1"/>
  <c r="K136" i="2"/>
  <c r="CD136" i="2" s="1"/>
  <c r="K150" i="2"/>
  <c r="CD150" i="2" s="1"/>
  <c r="T172" i="2"/>
  <c r="BB172" i="2" s="1"/>
  <c r="U164" i="2"/>
  <c r="AU164" i="2" s="1"/>
  <c r="AU173" i="2"/>
  <c r="L200" i="2"/>
  <c r="O200" i="2" s="1"/>
  <c r="Q200" i="2" s="1" a="1"/>
  <c r="Q200" i="2" s="1"/>
  <c r="AU250" i="2"/>
  <c r="L232" i="2"/>
  <c r="O232" i="2" s="1"/>
  <c r="Q232" i="2" s="1" a="1"/>
  <c r="Q232" i="2" s="1"/>
  <c r="U234" i="2"/>
  <c r="AU234" i="2" s="1"/>
  <c r="AU272" i="2"/>
  <c r="AU280" i="2"/>
  <c r="AU288" i="2"/>
  <c r="K324" i="2"/>
  <c r="CD324" i="2" s="1"/>
  <c r="M68" i="2"/>
  <c r="L136" i="2"/>
  <c r="O136" i="2" s="1"/>
  <c r="Q136" i="2" s="1" a="1"/>
  <c r="Q136" i="2" s="1"/>
  <c r="K172" i="2"/>
  <c r="CD172" i="2" s="1"/>
  <c r="U136" i="2"/>
  <c r="AU136" i="2" s="1"/>
  <c r="U150" i="2"/>
  <c r="AK150" i="2" s="1"/>
  <c r="AL150" i="2" s="1"/>
  <c r="AU179" i="2"/>
  <c r="U172" i="2"/>
  <c r="AU172" i="2" s="1"/>
  <c r="T164" i="2"/>
  <c r="BB164" i="2" s="1"/>
  <c r="K200" i="2"/>
  <c r="CD200" i="2" s="1"/>
  <c r="K232" i="2"/>
  <c r="CD232" i="2" s="1"/>
  <c r="T234" i="2"/>
  <c r="BB234" i="2" s="1"/>
  <c r="L291" i="2"/>
  <c r="O291" i="2" s="1"/>
  <c r="Q291" i="2" s="1" a="1"/>
  <c r="Q291" i="2" s="1"/>
  <c r="U324" i="2"/>
  <c r="BP324" i="2" s="1"/>
  <c r="CH324" i="2" s="1"/>
  <c r="K343" i="2"/>
  <c r="CD343" i="2" s="1"/>
  <c r="AU384" i="2"/>
  <c r="T150" i="2"/>
  <c r="BB150" i="2" s="1"/>
  <c r="U200" i="2"/>
  <c r="AU200" i="2" s="1"/>
  <c r="U343" i="2"/>
  <c r="AU343" i="2" s="1"/>
  <c r="T374" i="2"/>
  <c r="BB374" i="2" s="1"/>
  <c r="K332" i="2"/>
  <c r="CD332" i="2" s="1"/>
  <c r="M67" i="2"/>
  <c r="L67" i="2" s="1"/>
  <c r="O67" i="2" s="1"/>
  <c r="AU216" i="2"/>
  <c r="AU298" i="2"/>
  <c r="AU356" i="2"/>
  <c r="AU389" i="2"/>
  <c r="AU372" i="2"/>
  <c r="M51" i="2"/>
  <c r="L51" i="2" s="1"/>
  <c r="O51" i="2" s="1"/>
  <c r="Q51" i="2" s="1" a="1"/>
  <c r="Q51" i="2" s="1"/>
  <c r="K181" i="2"/>
  <c r="CD181" i="2" s="1"/>
  <c r="AU178" i="2"/>
  <c r="AU348" i="2"/>
  <c r="AU373" i="2"/>
  <c r="AU152" i="2"/>
  <c r="M82" i="2"/>
  <c r="AU127" i="2"/>
  <c r="AU134" i="2"/>
  <c r="AU323" i="2"/>
  <c r="AU284" i="2"/>
  <c r="AU144" i="2"/>
  <c r="AU165" i="2"/>
  <c r="AU225" i="2"/>
  <c r="AU215" i="2"/>
  <c r="AU219" i="2"/>
  <c r="AU291" i="2"/>
  <c r="AU294" i="2"/>
  <c r="AU297" i="2"/>
  <c r="AU333" i="2"/>
  <c r="AU349" i="2"/>
  <c r="AU368" i="2"/>
  <c r="AU181" i="2"/>
  <c r="M74" i="2"/>
  <c r="AU140" i="2"/>
  <c r="AU148" i="2"/>
  <c r="AU236" i="2"/>
  <c r="U282" i="2"/>
  <c r="AU282" i="2" s="1"/>
  <c r="AU396" i="2"/>
  <c r="L120" i="2"/>
  <c r="O120" i="2" s="1"/>
  <c r="Q120" i="2" s="1" a="1"/>
  <c r="Q120" i="2" s="1"/>
  <c r="AU190" i="2"/>
  <c r="AU227" i="2"/>
  <c r="AU249" i="2"/>
  <c r="T282" i="2"/>
  <c r="BB282" i="2" s="1"/>
  <c r="AU233" i="2"/>
  <c r="AU260" i="2"/>
  <c r="AU341" i="2"/>
  <c r="AU146" i="2"/>
  <c r="Y142" i="2"/>
  <c r="CD142" i="2"/>
  <c r="AU133" i="2"/>
  <c r="AU174" i="2"/>
  <c r="AU242" i="2"/>
  <c r="AU240" i="2"/>
  <c r="AU290" i="2"/>
  <c r="AU316" i="2"/>
  <c r="AW128" i="2"/>
  <c r="CD128" i="2"/>
  <c r="M32" i="2"/>
  <c r="L32" i="2" s="1"/>
  <c r="O32" i="2" s="1"/>
  <c r="M50" i="2"/>
  <c r="L50" i="2" s="1"/>
  <c r="O50" i="2" s="1"/>
  <c r="M62" i="2"/>
  <c r="K62" i="2" s="1"/>
  <c r="CD62" i="2" s="1"/>
  <c r="AU113" i="2"/>
  <c r="AU126" i="2"/>
  <c r="AU156" i="2"/>
  <c r="AU201" i="2"/>
  <c r="AU275" i="2"/>
  <c r="AU306" i="2"/>
  <c r="AU265" i="2"/>
  <c r="AU357" i="2"/>
  <c r="AU367" i="2"/>
  <c r="AU360" i="2"/>
  <c r="AU392" i="2"/>
  <c r="AU208" i="2"/>
  <c r="M34" i="2"/>
  <c r="M86" i="2"/>
  <c r="K120" i="2"/>
  <c r="CD120" i="2" s="1"/>
  <c r="M52" i="2"/>
  <c r="K52" i="2" s="1"/>
  <c r="CD52" i="2" s="1"/>
  <c r="M75" i="2"/>
  <c r="L75" i="2" s="1"/>
  <c r="O75" i="2" s="1"/>
  <c r="AJ181" i="2"/>
  <c r="AU182" i="2"/>
  <c r="AU166" i="2"/>
  <c r="AU217" i="2"/>
  <c r="AU274" i="2"/>
  <c r="AU241" i="2"/>
  <c r="AU325" i="2"/>
  <c r="AU309" i="2"/>
  <c r="AU281" i="2"/>
  <c r="AU352" i="2"/>
  <c r="T158" i="2"/>
  <c r="BB158" i="2" s="1"/>
  <c r="AW168" i="2"/>
  <c r="CD168" i="2"/>
  <c r="K84" i="2"/>
  <c r="L84" i="2"/>
  <c r="O84" i="2" s="1"/>
  <c r="L79" i="2"/>
  <c r="O79" i="2" s="1"/>
  <c r="K79" i="2"/>
  <c r="L78" i="2"/>
  <c r="O78" i="2" s="1"/>
  <c r="K78" i="2"/>
  <c r="CD78" i="2" s="1"/>
  <c r="L69" i="2"/>
  <c r="O69" i="2" s="1"/>
  <c r="Q69" i="2" s="1" a="1"/>
  <c r="Q69" i="2" s="1"/>
  <c r="K69" i="2"/>
  <c r="CD69" i="2" s="1"/>
  <c r="M36" i="2"/>
  <c r="L36" i="2" s="1"/>
  <c r="O36" i="2" s="1"/>
  <c r="M31" i="2"/>
  <c r="K31" i="2" s="1"/>
  <c r="CD31" i="2" s="1"/>
  <c r="BV278" i="2"/>
  <c r="BX278" i="2" s="1"/>
  <c r="AQ128" i="2"/>
  <c r="AR128" i="2" s="1"/>
  <c r="AS128" i="2" s="1"/>
  <c r="BL132" i="2"/>
  <c r="Z231" i="2"/>
  <c r="AA231" i="2" s="1"/>
  <c r="AB231" i="2" s="1"/>
  <c r="AX286" i="2"/>
  <c r="AY286" i="2" s="1"/>
  <c r="BL252" i="2"/>
  <c r="BO252" i="2" s="1"/>
  <c r="M43" i="2"/>
  <c r="K43" i="2" s="1"/>
  <c r="L42" i="2"/>
  <c r="O42" i="2" s="1"/>
  <c r="K42" i="2"/>
  <c r="CD42" i="2" s="1"/>
  <c r="K39" i="2"/>
  <c r="L39" i="2"/>
  <c r="O39" i="2" s="1"/>
  <c r="BB341" i="2"/>
  <c r="BB364" i="2"/>
  <c r="BA181" i="2"/>
  <c r="BC181" i="2" s="1"/>
  <c r="BB224" i="2"/>
  <c r="BB120" i="2"/>
  <c r="U256" i="2"/>
  <c r="AU256" i="2" s="1"/>
  <c r="K335" i="2"/>
  <c r="CD335" i="2" s="1"/>
  <c r="U157" i="2"/>
  <c r="AU157" i="2" s="1"/>
  <c r="L157" i="2"/>
  <c r="O157" i="2" s="1"/>
  <c r="Q157" i="2" s="1" a="1"/>
  <c r="Q157" i="2" s="1"/>
  <c r="U158" i="2"/>
  <c r="AU158" i="2" s="1"/>
  <c r="AJ168" i="2"/>
  <c r="U223" i="2"/>
  <c r="AU223" i="2" s="1"/>
  <c r="U335" i="2"/>
  <c r="U120" i="2"/>
  <c r="N181" i="2"/>
  <c r="S181" i="2" s="1"/>
  <c r="L224" i="2"/>
  <c r="O224" i="2" s="1"/>
  <c r="Q224" i="2" s="1" a="1"/>
  <c r="Q224" i="2" s="1"/>
  <c r="K224" i="2"/>
  <c r="CD224" i="2" s="1"/>
  <c r="U209" i="2"/>
  <c r="AU209" i="2" s="1"/>
  <c r="L282" i="2"/>
  <c r="O282" i="2" s="1"/>
  <c r="Q282" i="2" s="1" a="1"/>
  <c r="Q282" i="2" s="1"/>
  <c r="L256" i="2"/>
  <c r="O256" i="2" s="1"/>
  <c r="Q256" i="2" s="1" a="1"/>
  <c r="Q256" i="2" s="1"/>
  <c r="K359" i="2"/>
  <c r="CD359" i="2" s="1"/>
  <c r="U332" i="2"/>
  <c r="BE181" i="2"/>
  <c r="BF181" i="2" s="1"/>
  <c r="CF181" i="2" s="1"/>
  <c r="T211" i="2"/>
  <c r="BB211" i="2" s="1"/>
  <c r="U224" i="2"/>
  <c r="AU224" i="2" s="1"/>
  <c r="K319" i="2"/>
  <c r="CD319" i="2" s="1"/>
  <c r="T385" i="2"/>
  <c r="T157" i="2"/>
  <c r="L292" i="2"/>
  <c r="O292" i="2" s="1"/>
  <c r="Q292" i="2" s="1" a="1"/>
  <c r="Q292" i="2" s="1"/>
  <c r="T304" i="2"/>
  <c r="BB304" i="2" s="1"/>
  <c r="K398" i="2"/>
  <c r="CD398" i="2" s="1"/>
  <c r="L154" i="2"/>
  <c r="O154" i="2" s="1"/>
  <c r="Q154" i="2" s="1" a="1"/>
  <c r="Q154" i="2" s="1"/>
  <c r="L304" i="2"/>
  <c r="O304" i="2" s="1"/>
  <c r="Q304" i="2" s="1" a="1"/>
  <c r="Q304" i="2" s="1"/>
  <c r="T398" i="2"/>
  <c r="BB398" i="2" s="1"/>
  <c r="K29" i="2"/>
  <c r="L29" i="2"/>
  <c r="O29" i="2" s="1"/>
  <c r="AX181" i="2"/>
  <c r="AY181" i="2" s="1"/>
  <c r="U359" i="2"/>
  <c r="T209" i="2"/>
  <c r="BB209" i="2" s="1"/>
  <c r="K292" i="2"/>
  <c r="CD292" i="2" s="1"/>
  <c r="U319" i="2"/>
  <c r="L209" i="2"/>
  <c r="O209" i="2" s="1"/>
  <c r="Q209" i="2" s="1" a="1"/>
  <c r="Q209" i="2" s="1"/>
  <c r="L223" i="2"/>
  <c r="O223" i="2" s="1"/>
  <c r="Q223" i="2" s="1" a="1"/>
  <c r="Q223" i="2" s="1"/>
  <c r="T319" i="2"/>
  <c r="L335" i="2"/>
  <c r="O335" i="2" s="1"/>
  <c r="Q335" i="2" s="1" a="1"/>
  <c r="Q335" i="2" s="1"/>
  <c r="U394" i="2"/>
  <c r="AU394" i="2" s="1"/>
  <c r="M21" i="2"/>
  <c r="K223" i="2"/>
  <c r="CD223" i="2" s="1"/>
  <c r="K327" i="2"/>
  <c r="CD327" i="2" s="1"/>
  <c r="T394" i="2"/>
  <c r="T264" i="2"/>
  <c r="U327" i="2"/>
  <c r="AU327" i="2" s="1"/>
  <c r="L394" i="2"/>
  <c r="O394" i="2" s="1"/>
  <c r="Q394" i="2" s="1" a="1"/>
  <c r="Q394" i="2" s="1"/>
  <c r="K264" i="2"/>
  <c r="CD264" i="2" s="1"/>
  <c r="T327" i="2"/>
  <c r="BB327" i="2" s="1"/>
  <c r="M15" i="2"/>
  <c r="L15" i="2" s="1"/>
  <c r="O15" i="2" s="1"/>
  <c r="Q15" i="2" s="1" a="1"/>
  <c r="Q15" i="2" s="1"/>
  <c r="K154" i="2"/>
  <c r="CD154" i="2" s="1"/>
  <c r="M7" i="2"/>
  <c r="K7" i="2" s="1"/>
  <c r="T154" i="2"/>
  <c r="K211" i="2"/>
  <c r="U264" i="2"/>
  <c r="AU264" i="2" s="1"/>
  <c r="U292" i="2"/>
  <c r="U304" i="2"/>
  <c r="AU304" i="2" s="1"/>
  <c r="N168" i="2"/>
  <c r="S168" i="2" s="1"/>
  <c r="U211" i="2"/>
  <c r="U385" i="2"/>
  <c r="AU385" i="2" s="1"/>
  <c r="K96" i="2"/>
  <c r="CD96" i="2" s="1"/>
  <c r="L96" i="2"/>
  <c r="O96" i="2" s="1"/>
  <c r="Q96" i="2" s="1" a="1"/>
  <c r="Q96" i="2" s="1"/>
  <c r="K19" i="2"/>
  <c r="L19" i="2"/>
  <c r="O19" i="2" s="1"/>
  <c r="T363" i="2"/>
  <c r="U363" i="2"/>
  <c r="K363" i="2"/>
  <c r="CD363" i="2" s="1"/>
  <c r="L363" i="2"/>
  <c r="O363" i="2" s="1"/>
  <c r="Q363" i="2" s="1" a="1"/>
  <c r="Q363" i="2" s="1"/>
  <c r="N142" i="2"/>
  <c r="S142" i="2" s="1"/>
  <c r="U168" i="2"/>
  <c r="AU168" i="2" s="1"/>
  <c r="K364" i="2"/>
  <c r="CD364" i="2" s="1"/>
  <c r="T383" i="2"/>
  <c r="BB383" i="2" s="1"/>
  <c r="T119" i="2"/>
  <c r="U142" i="2"/>
  <c r="AU142" i="2" s="1"/>
  <c r="AW142" i="2"/>
  <c r="T168" i="2"/>
  <c r="BS181" i="2"/>
  <c r="BU181" i="2" s="1"/>
  <c r="T196" i="2"/>
  <c r="BB196" i="2" s="1"/>
  <c r="K257" i="2"/>
  <c r="U358" i="2"/>
  <c r="AU358" i="2" s="1"/>
  <c r="L383" i="2"/>
  <c r="O383" i="2" s="1"/>
  <c r="Q383" i="2" s="1" a="1"/>
  <c r="Q383" i="2" s="1"/>
  <c r="BL181" i="2"/>
  <c r="BO181" i="2" s="1"/>
  <c r="L257" i="2"/>
  <c r="O257" i="2" s="1"/>
  <c r="Q257" i="2" s="1" a="1"/>
  <c r="Q257" i="2" s="1"/>
  <c r="U268" i="2"/>
  <c r="AU268" i="2" s="1"/>
  <c r="K374" i="2"/>
  <c r="AU374" i="2" s="1"/>
  <c r="L71" i="2"/>
  <c r="O71" i="2" s="1"/>
  <c r="L119" i="2"/>
  <c r="O119" i="2" s="1"/>
  <c r="Q119" i="2" s="1" a="1"/>
  <c r="Q119" i="2" s="1"/>
  <c r="AQ181" i="2"/>
  <c r="AR181" i="2" s="1"/>
  <c r="AS181" i="2" s="1"/>
  <c r="L196" i="2"/>
  <c r="O196" i="2" s="1"/>
  <c r="Q196" i="2" s="1" a="1"/>
  <c r="Q196" i="2" s="1"/>
  <c r="K244" i="2"/>
  <c r="CD244" i="2" s="1"/>
  <c r="U257" i="2"/>
  <c r="T266" i="2"/>
  <c r="T358" i="2"/>
  <c r="K383" i="2"/>
  <c r="CD383" i="2" s="1"/>
  <c r="Z181" i="2"/>
  <c r="AA181" i="2" s="1"/>
  <c r="AB181" i="2" s="1"/>
  <c r="U119" i="2"/>
  <c r="AU119" i="2" s="1"/>
  <c r="U398" i="2"/>
  <c r="M8" i="2"/>
  <c r="L8" i="2" s="1"/>
  <c r="T142" i="2"/>
  <c r="AK181" i="2"/>
  <c r="AL181" i="2" s="1"/>
  <c r="L142" i="2"/>
  <c r="O142" i="2" s="1"/>
  <c r="Q142" i="2" s="1" a="1"/>
  <c r="Q142" i="2" s="1"/>
  <c r="BP181" i="2"/>
  <c r="AM181" i="2"/>
  <c r="AN181" i="2" s="1"/>
  <c r="AO181" i="2" s="1"/>
  <c r="AP181" i="2" s="1"/>
  <c r="BV181" i="2"/>
  <c r="BW181" i="2" s="1"/>
  <c r="BH181" i="2"/>
  <c r="BI181" i="2" s="1"/>
  <c r="BJ181" i="2" s="1"/>
  <c r="U244" i="2"/>
  <c r="AU244" i="2" s="1"/>
  <c r="U266" i="2"/>
  <c r="AU266" i="2" s="1"/>
  <c r="K311" i="2"/>
  <c r="L358" i="2"/>
  <c r="O358" i="2" s="1"/>
  <c r="Q358" i="2" s="1" a="1"/>
  <c r="Q358" i="2" s="1"/>
  <c r="L385" i="2"/>
  <c r="O385" i="2" s="1"/>
  <c r="Q385" i="2" s="1" a="1"/>
  <c r="Q385" i="2" s="1"/>
  <c r="M13" i="2"/>
  <c r="L13" i="2" s="1"/>
  <c r="O13" i="2" s="1"/>
  <c r="K268" i="2"/>
  <c r="CD268" i="2" s="1"/>
  <c r="K355" i="2"/>
  <c r="AU355" i="2" s="1"/>
  <c r="L168" i="2"/>
  <c r="O168" i="2" s="1"/>
  <c r="Q168" i="2" s="1" a="1"/>
  <c r="Q168" i="2" s="1"/>
  <c r="T146" i="2"/>
  <c r="Y168" i="2"/>
  <c r="BY181" i="2"/>
  <c r="CA181" i="2" s="1"/>
  <c r="U199" i="2"/>
  <c r="AU199" i="2" s="1"/>
  <c r="U258" i="2"/>
  <c r="AU258" i="2" s="1"/>
  <c r="L266" i="2"/>
  <c r="O266" i="2" s="1"/>
  <c r="Q266" i="2" s="1" a="1"/>
  <c r="Q266" i="2" s="1"/>
  <c r="U311" i="2"/>
  <c r="T332" i="2"/>
  <c r="T311" i="2"/>
  <c r="U121" i="2"/>
  <c r="AU121" i="2" s="1"/>
  <c r="T121" i="2"/>
  <c r="BB121" i="2" s="1"/>
  <c r="L121" i="2"/>
  <c r="O121" i="2" s="1"/>
  <c r="Q121" i="2" s="1" a="1"/>
  <c r="Q121" i="2" s="1"/>
  <c r="K121" i="2"/>
  <c r="K207" i="2"/>
  <c r="CD207" i="2" s="1"/>
  <c r="T340" i="2"/>
  <c r="L340" i="2"/>
  <c r="O340" i="2" s="1"/>
  <c r="Q340" i="2" s="1" a="1"/>
  <c r="Q340" i="2" s="1"/>
  <c r="L160" i="2"/>
  <c r="O160" i="2" s="1"/>
  <c r="Q160" i="2" s="1" a="1"/>
  <c r="Q160" i="2" s="1"/>
  <c r="K160" i="2"/>
  <c r="L364" i="2"/>
  <c r="O364" i="2" s="1"/>
  <c r="Q364" i="2" s="1" a="1"/>
  <c r="Q364" i="2" s="1"/>
  <c r="L386" i="2"/>
  <c r="O386" i="2" s="1"/>
  <c r="Q386" i="2" s="1" a="1"/>
  <c r="Q386" i="2" s="1"/>
  <c r="T386" i="2"/>
  <c r="K386" i="2"/>
  <c r="CD386" i="2" s="1"/>
  <c r="U386" i="2"/>
  <c r="K107" i="2"/>
  <c r="L107" i="2"/>
  <c r="O107" i="2" s="1"/>
  <c r="Q107" i="2" s="1" a="1"/>
  <c r="Q107" i="2" s="1"/>
  <c r="K340" i="2"/>
  <c r="CD340" i="2" s="1"/>
  <c r="U364" i="2"/>
  <c r="AU364" i="2" s="1"/>
  <c r="U340" i="2"/>
  <c r="Y181" i="2"/>
  <c r="AW181" i="2"/>
  <c r="T244" i="2"/>
  <c r="L341" i="2"/>
  <c r="O341" i="2" s="1"/>
  <c r="Q341" i="2" s="1" a="1"/>
  <c r="Q341" i="2" s="1"/>
  <c r="T359" i="2"/>
  <c r="L118" i="2"/>
  <c r="O118" i="2" s="1"/>
  <c r="Q118" i="2" s="1" a="1"/>
  <c r="Q118" i="2" s="1"/>
  <c r="K118" i="2"/>
  <c r="CD118" i="2" s="1"/>
  <c r="T118" i="2"/>
  <c r="K375" i="2"/>
  <c r="CD375" i="2" s="1"/>
  <c r="K10" i="2"/>
  <c r="N10" i="2" s="1"/>
  <c r="S10" i="2" s="1"/>
  <c r="L10" i="2"/>
  <c r="O10" i="2" s="1"/>
  <c r="K9" i="2"/>
  <c r="L9" i="2"/>
  <c r="O9" i="2" s="1"/>
  <c r="Q9" i="2" s="1" a="1"/>
  <c r="Q9" i="2" s="1"/>
  <c r="L16" i="2"/>
  <c r="O16" i="2" s="1"/>
  <c r="Q16" i="2" s="1" a="1"/>
  <c r="Q16" i="2" s="1"/>
  <c r="K16" i="2"/>
  <c r="L63" i="2"/>
  <c r="O63" i="2" s="1"/>
  <c r="K63" i="2"/>
  <c r="AW63" i="2" s="1"/>
  <c r="K40" i="2"/>
  <c r="CD40" i="2" s="1"/>
  <c r="L40" i="2"/>
  <c r="O40" i="2" s="1"/>
  <c r="K66" i="2"/>
  <c r="L66" i="2"/>
  <c r="O66" i="2" s="1"/>
  <c r="L44" i="2"/>
  <c r="O44" i="2" s="1"/>
  <c r="K44" i="2"/>
  <c r="CD44" i="2" s="1"/>
  <c r="L45" i="2"/>
  <c r="O45" i="2" s="1"/>
  <c r="K45" i="2"/>
  <c r="CD45" i="2" s="1"/>
  <c r="K33" i="2"/>
  <c r="CD33" i="2" s="1"/>
  <c r="L33" i="2"/>
  <c r="O33" i="2" s="1"/>
  <c r="K90" i="2"/>
  <c r="L90" i="2"/>
  <c r="O90" i="2" s="1"/>
  <c r="Q90" i="2" s="1" a="1"/>
  <c r="Q90" i="2" s="1"/>
  <c r="L85" i="2"/>
  <c r="O85" i="2" s="1"/>
  <c r="Q85" i="2" s="1" a="1"/>
  <c r="Q85" i="2" s="1"/>
  <c r="K85" i="2"/>
  <c r="K77" i="2"/>
  <c r="L77" i="2"/>
  <c r="O77" i="2" s="1"/>
  <c r="Q77" i="2" s="1" a="1"/>
  <c r="Q77" i="2" s="1"/>
  <c r="K70" i="2"/>
  <c r="CD70" i="2" s="1"/>
  <c r="L70" i="2"/>
  <c r="O70" i="2" s="1"/>
  <c r="Q70" i="2" s="1" a="1"/>
  <c r="Q70" i="2" s="1"/>
  <c r="L65" i="2"/>
  <c r="O65" i="2" s="1"/>
  <c r="Q65" i="2" s="1" a="1"/>
  <c r="Q65" i="2" s="1"/>
  <c r="K65" i="2"/>
  <c r="K59" i="2"/>
  <c r="AJ59" i="2" s="1"/>
  <c r="L59" i="2"/>
  <c r="O59" i="2" s="1"/>
  <c r="L55" i="2"/>
  <c r="O55" i="2" s="1"/>
  <c r="Q55" i="2" s="1" a="1"/>
  <c r="Q55" i="2" s="1"/>
  <c r="K55" i="2"/>
  <c r="CD55" i="2" s="1"/>
  <c r="K53" i="2"/>
  <c r="CD53" i="2" s="1"/>
  <c r="L53" i="2"/>
  <c r="O53" i="2" s="1"/>
  <c r="K38" i="2"/>
  <c r="CD38" i="2" s="1"/>
  <c r="L38" i="2"/>
  <c r="O38" i="2" s="1"/>
  <c r="K25" i="2"/>
  <c r="L25" i="2"/>
  <c r="K11" i="2"/>
  <c r="L11" i="2"/>
  <c r="O11" i="2" s="1"/>
  <c r="Q11" i="2" s="1" a="1"/>
  <c r="Q11" i="2" s="1"/>
  <c r="BP286" i="2"/>
  <c r="CH286" i="2" s="1"/>
  <c r="BH286" i="2"/>
  <c r="BI286" i="2" s="1"/>
  <c r="BJ286" i="2" s="1"/>
  <c r="BL286" i="2"/>
  <c r="BO286" i="2" s="1"/>
  <c r="AQ132" i="2"/>
  <c r="AR132" i="2" s="1"/>
  <c r="AS132" i="2" s="1"/>
  <c r="AT132" i="2" s="1"/>
  <c r="BA286" i="2"/>
  <c r="BC286" i="2" s="1"/>
  <c r="Z132" i="2"/>
  <c r="AA132" i="2" s="1"/>
  <c r="AB132" i="2" s="1"/>
  <c r="AK132" i="2"/>
  <c r="AL132" i="2" s="1"/>
  <c r="BA252" i="2"/>
  <c r="BC252" i="2" s="1"/>
  <c r="BV286" i="2"/>
  <c r="BW286" i="2" s="1"/>
  <c r="Z252" i="2"/>
  <c r="AA252" i="2" s="1"/>
  <c r="AB252" i="2" s="1"/>
  <c r="BH231" i="2"/>
  <c r="BK231" i="2" s="1"/>
  <c r="AQ286" i="2"/>
  <c r="AR286" i="2" s="1"/>
  <c r="AS286" i="2" s="1"/>
  <c r="AT286" i="2" s="1"/>
  <c r="AM286" i="2"/>
  <c r="AN286" i="2" s="1"/>
  <c r="AO286" i="2" s="1"/>
  <c r="AP286" i="2" s="1"/>
  <c r="BE286" i="2"/>
  <c r="BF286" i="2" s="1"/>
  <c r="CF286" i="2" s="1"/>
  <c r="AQ252" i="2"/>
  <c r="AR252" i="2" s="1"/>
  <c r="AS252" i="2" s="1"/>
  <c r="AT252" i="2" s="1"/>
  <c r="L83" i="2"/>
  <c r="O83" i="2" s="1"/>
  <c r="Q83" i="2" s="1" a="1"/>
  <c r="Q83" i="2" s="1"/>
  <c r="L322" i="2"/>
  <c r="O322" i="2" s="1"/>
  <c r="Q322" i="2" s="1" a="1"/>
  <c r="Q322" i="2" s="1"/>
  <c r="T322" i="2"/>
  <c r="U322" i="2"/>
  <c r="K322" i="2"/>
  <c r="CD322" i="2" s="1"/>
  <c r="L295" i="2"/>
  <c r="O295" i="2" s="1"/>
  <c r="Q295" i="2" s="1" a="1"/>
  <c r="Q295" i="2" s="1"/>
  <c r="T295" i="2"/>
  <c r="U295" i="2"/>
  <c r="AU295" i="2" s="1"/>
  <c r="K295" i="2"/>
  <c r="CD295" i="2" s="1"/>
  <c r="K361" i="2"/>
  <c r="CD361" i="2" s="1"/>
  <c r="L361" i="2"/>
  <c r="O361" i="2" s="1"/>
  <c r="Q361" i="2" s="1" a="1"/>
  <c r="Q361" i="2" s="1"/>
  <c r="T361" i="2"/>
  <c r="U361" i="2"/>
  <c r="L239" i="2"/>
  <c r="O239" i="2" s="1"/>
  <c r="Q239" i="2" s="1" a="1"/>
  <c r="Q239" i="2" s="1"/>
  <c r="T239" i="2"/>
  <c r="U239" i="2"/>
  <c r="AU239" i="2" s="1"/>
  <c r="K239" i="2"/>
  <c r="CD239" i="2" s="1"/>
  <c r="K267" i="2"/>
  <c r="CD267" i="2" s="1"/>
  <c r="T267" i="2"/>
  <c r="U267" i="2"/>
  <c r="L267" i="2"/>
  <c r="O267" i="2" s="1"/>
  <c r="Q267" i="2" s="1" a="1"/>
  <c r="Q267" i="2" s="1"/>
  <c r="K321" i="2"/>
  <c r="CD321" i="2" s="1"/>
  <c r="L321" i="2"/>
  <c r="O321" i="2" s="1"/>
  <c r="Q321" i="2" s="1" a="1"/>
  <c r="Q321" i="2" s="1"/>
  <c r="T321" i="2"/>
  <c r="U321" i="2"/>
  <c r="K80" i="2"/>
  <c r="CD80" i="2" s="1"/>
  <c r="L80" i="2"/>
  <c r="O80" i="2" s="1"/>
  <c r="Q80" i="2" s="1" a="1"/>
  <c r="Q80" i="2" s="1"/>
  <c r="L68" i="2"/>
  <c r="O68" i="2" s="1"/>
  <c r="Q68" i="2" s="1" a="1"/>
  <c r="Q68" i="2" s="1"/>
  <c r="K68" i="2"/>
  <c r="L131" i="2"/>
  <c r="O131" i="2" s="1"/>
  <c r="Q131" i="2" s="1" a="1"/>
  <c r="Q131" i="2" s="1"/>
  <c r="T131" i="2"/>
  <c r="U131" i="2"/>
  <c r="AU131" i="2" s="1"/>
  <c r="K131" i="2"/>
  <c r="CD131" i="2" s="1"/>
  <c r="L247" i="2"/>
  <c r="O247" i="2" s="1"/>
  <c r="Q247" i="2" s="1" a="1"/>
  <c r="Q247" i="2" s="1"/>
  <c r="T247" i="2"/>
  <c r="U247" i="2"/>
  <c r="K247" i="2"/>
  <c r="CD247" i="2" s="1"/>
  <c r="L330" i="2"/>
  <c r="O330" i="2" s="1"/>
  <c r="Q330" i="2" s="1" a="1"/>
  <c r="Q330" i="2" s="1"/>
  <c r="T330" i="2"/>
  <c r="U330" i="2"/>
  <c r="AU330" i="2" s="1"/>
  <c r="K330" i="2"/>
  <c r="CD330" i="2" s="1"/>
  <c r="K285" i="2"/>
  <c r="CD285" i="2" s="1"/>
  <c r="L285" i="2"/>
  <c r="O285" i="2" s="1"/>
  <c r="Q285" i="2" s="1" a="1"/>
  <c r="Q285" i="2" s="1"/>
  <c r="T285" i="2"/>
  <c r="U285" i="2"/>
  <c r="K337" i="2"/>
  <c r="CD337" i="2" s="1"/>
  <c r="L337" i="2"/>
  <c r="O337" i="2" s="1"/>
  <c r="Q337" i="2" s="1" a="1"/>
  <c r="Q337" i="2" s="1"/>
  <c r="T337" i="2"/>
  <c r="U337" i="2"/>
  <c r="L346" i="2"/>
  <c r="O346" i="2" s="1"/>
  <c r="Q346" i="2" s="1" a="1"/>
  <c r="Q346" i="2" s="1"/>
  <c r="T346" i="2"/>
  <c r="U346" i="2"/>
  <c r="K346" i="2"/>
  <c r="CD346" i="2" s="1"/>
  <c r="K151" i="2"/>
  <c r="CD151" i="2" s="1"/>
  <c r="L151" i="2"/>
  <c r="O151" i="2" s="1"/>
  <c r="Q151" i="2" s="1" a="1"/>
  <c r="Q151" i="2" s="1"/>
  <c r="T151" i="2"/>
  <c r="U151" i="2"/>
  <c r="K99" i="2"/>
  <c r="CD99" i="2" s="1"/>
  <c r="L99" i="2"/>
  <c r="O99" i="2" s="1"/>
  <c r="Q99" i="2" s="1" a="1"/>
  <c r="Q99" i="2" s="1"/>
  <c r="K56" i="2"/>
  <c r="CD56" i="2" s="1"/>
  <c r="L56" i="2"/>
  <c r="O56" i="2" s="1"/>
  <c r="Q56" i="2" s="1" a="1"/>
  <c r="Q56" i="2" s="1"/>
  <c r="K108" i="2"/>
  <c r="CD108" i="2" s="1"/>
  <c r="L108" i="2"/>
  <c r="O108" i="2" s="1"/>
  <c r="Q108" i="2" s="1" a="1"/>
  <c r="Q108" i="2" s="1"/>
  <c r="L198" i="2"/>
  <c r="O198" i="2" s="1"/>
  <c r="Q198" i="2" s="1" a="1"/>
  <c r="Q198" i="2" s="1"/>
  <c r="T198" i="2"/>
  <c r="U198" i="2"/>
  <c r="K198" i="2"/>
  <c r="CD198" i="2" s="1"/>
  <c r="K226" i="2"/>
  <c r="CD226" i="2" s="1"/>
  <c r="L226" i="2"/>
  <c r="O226" i="2" s="1"/>
  <c r="Q226" i="2" s="1" a="1"/>
  <c r="Q226" i="2" s="1"/>
  <c r="T226" i="2"/>
  <c r="U226" i="2"/>
  <c r="K246" i="2"/>
  <c r="CD246" i="2" s="1"/>
  <c r="L246" i="2"/>
  <c r="O246" i="2" s="1"/>
  <c r="Q246" i="2" s="1" a="1"/>
  <c r="Q246" i="2" s="1"/>
  <c r="T246" i="2"/>
  <c r="U246" i="2"/>
  <c r="K328" i="2"/>
  <c r="CD328" i="2" s="1"/>
  <c r="L328" i="2"/>
  <c r="O328" i="2" s="1"/>
  <c r="Q328" i="2" s="1" a="1"/>
  <c r="Q328" i="2" s="1"/>
  <c r="T328" i="2"/>
  <c r="U328" i="2"/>
  <c r="K293" i="2"/>
  <c r="CD293" i="2" s="1"/>
  <c r="T293" i="2"/>
  <c r="L293" i="2"/>
  <c r="O293" i="2" s="1"/>
  <c r="Q293" i="2" s="1" a="1"/>
  <c r="Q293" i="2" s="1"/>
  <c r="U293" i="2"/>
  <c r="L354" i="2"/>
  <c r="O354" i="2" s="1"/>
  <c r="Q354" i="2" s="1" a="1"/>
  <c r="Q354" i="2" s="1"/>
  <c r="T354" i="2"/>
  <c r="U354" i="2"/>
  <c r="K354" i="2"/>
  <c r="CD354" i="2" s="1"/>
  <c r="K313" i="2"/>
  <c r="CD313" i="2" s="1"/>
  <c r="L313" i="2"/>
  <c r="O313" i="2" s="1"/>
  <c r="Q313" i="2" s="1" a="1"/>
  <c r="Q313" i="2" s="1"/>
  <c r="T313" i="2"/>
  <c r="U313" i="2"/>
  <c r="K380" i="2"/>
  <c r="CD380" i="2" s="1"/>
  <c r="L380" i="2"/>
  <c r="O380" i="2" s="1"/>
  <c r="Q380" i="2" s="1" a="1"/>
  <c r="Q380" i="2" s="1"/>
  <c r="U380" i="2"/>
  <c r="T380" i="2"/>
  <c r="T393" i="2"/>
  <c r="U393" i="2"/>
  <c r="L393" i="2"/>
  <c r="O393" i="2" s="1"/>
  <c r="Q393" i="2" s="1" a="1"/>
  <c r="Q393" i="2" s="1"/>
  <c r="K393" i="2"/>
  <c r="CD393" i="2" s="1"/>
  <c r="K50" i="2"/>
  <c r="CD50" i="2" s="1"/>
  <c r="K60" i="2"/>
  <c r="CD60" i="2" s="1"/>
  <c r="L60" i="2"/>
  <c r="O60" i="2" s="1"/>
  <c r="Q60" i="2" s="1" a="1"/>
  <c r="Q60" i="2" s="1"/>
  <c r="T139" i="2"/>
  <c r="K139" i="2"/>
  <c r="CD139" i="2" s="1"/>
  <c r="U139" i="2"/>
  <c r="L139" i="2"/>
  <c r="O139" i="2" s="1"/>
  <c r="Q139" i="2" s="1" a="1"/>
  <c r="Q139" i="2" s="1"/>
  <c r="T184" i="2"/>
  <c r="U184" i="2"/>
  <c r="K184" i="2"/>
  <c r="CD184" i="2" s="1"/>
  <c r="L184" i="2"/>
  <c r="O184" i="2" s="1"/>
  <c r="Q184" i="2" s="1" a="1"/>
  <c r="Q184" i="2" s="1"/>
  <c r="L255" i="2"/>
  <c r="O255" i="2" s="1"/>
  <c r="Q255" i="2" s="1" a="1"/>
  <c r="Q255" i="2" s="1"/>
  <c r="T255" i="2"/>
  <c r="U255" i="2"/>
  <c r="K255" i="2"/>
  <c r="CD255" i="2" s="1"/>
  <c r="L362" i="2"/>
  <c r="O362" i="2" s="1"/>
  <c r="Q362" i="2" s="1" a="1"/>
  <c r="Q362" i="2" s="1"/>
  <c r="T362" i="2"/>
  <c r="U362" i="2"/>
  <c r="K362" i="2"/>
  <c r="CD362" i="2" s="1"/>
  <c r="K342" i="2"/>
  <c r="CD342" i="2" s="1"/>
  <c r="L342" i="2"/>
  <c r="O342" i="2" s="1"/>
  <c r="Q342" i="2" s="1" a="1"/>
  <c r="Q342" i="2" s="1"/>
  <c r="T342" i="2"/>
  <c r="U342" i="2"/>
  <c r="L171" i="2"/>
  <c r="O171" i="2" s="1"/>
  <c r="Q171" i="2" s="1" a="1"/>
  <c r="Q171" i="2" s="1"/>
  <c r="T171" i="2"/>
  <c r="U171" i="2"/>
  <c r="K171" i="2"/>
  <c r="CD171" i="2" s="1"/>
  <c r="L314" i="2"/>
  <c r="O314" i="2" s="1"/>
  <c r="Q314" i="2" s="1" a="1"/>
  <c r="Q314" i="2" s="1"/>
  <c r="T314" i="2"/>
  <c r="U314" i="2"/>
  <c r="K314" i="2"/>
  <c r="CD314" i="2" s="1"/>
  <c r="L230" i="2"/>
  <c r="O230" i="2" s="1"/>
  <c r="Q230" i="2" s="1" a="1"/>
  <c r="Q230" i="2" s="1"/>
  <c r="T230" i="2"/>
  <c r="K230" i="2"/>
  <c r="CD230" i="2" s="1"/>
  <c r="U230" i="2"/>
  <c r="AU230" i="2" s="1"/>
  <c r="K74" i="2"/>
  <c r="CD74" i="2" s="1"/>
  <c r="L74" i="2"/>
  <c r="O74" i="2" s="1"/>
  <c r="Q74" i="2" s="1" a="1"/>
  <c r="Q74" i="2" s="1"/>
  <c r="K145" i="2"/>
  <c r="CD145" i="2" s="1"/>
  <c r="T145" i="2"/>
  <c r="U145" i="2"/>
  <c r="L145" i="2"/>
  <c r="O145" i="2" s="1"/>
  <c r="Q145" i="2" s="1" a="1"/>
  <c r="Q145" i="2" s="1"/>
  <c r="L163" i="2"/>
  <c r="O163" i="2" s="1"/>
  <c r="Q163" i="2" s="1" a="1"/>
  <c r="Q163" i="2" s="1"/>
  <c r="T163" i="2"/>
  <c r="U163" i="2"/>
  <c r="K163" i="2"/>
  <c r="CD163" i="2" s="1"/>
  <c r="L206" i="2"/>
  <c r="O206" i="2" s="1"/>
  <c r="Q206" i="2" s="1" a="1"/>
  <c r="Q206" i="2" s="1"/>
  <c r="T206" i="2"/>
  <c r="U206" i="2"/>
  <c r="K206" i="2"/>
  <c r="CD206" i="2" s="1"/>
  <c r="K254" i="2"/>
  <c r="CD254" i="2" s="1"/>
  <c r="L254" i="2"/>
  <c r="O254" i="2" s="1"/>
  <c r="Q254" i="2" s="1" a="1"/>
  <c r="Q254" i="2" s="1"/>
  <c r="T254" i="2"/>
  <c r="U254" i="2"/>
  <c r="L370" i="2"/>
  <c r="O370" i="2" s="1"/>
  <c r="Q370" i="2" s="1" a="1"/>
  <c r="Q370" i="2" s="1"/>
  <c r="T370" i="2"/>
  <c r="U370" i="2"/>
  <c r="K370" i="2"/>
  <c r="CD370" i="2" s="1"/>
  <c r="K329" i="2"/>
  <c r="CD329" i="2" s="1"/>
  <c r="L329" i="2"/>
  <c r="O329" i="2" s="1"/>
  <c r="Q329" i="2" s="1" a="1"/>
  <c r="Q329" i="2" s="1"/>
  <c r="T329" i="2"/>
  <c r="U329" i="2"/>
  <c r="K277" i="2"/>
  <c r="CD277" i="2" s="1"/>
  <c r="L277" i="2"/>
  <c r="O277" i="2" s="1"/>
  <c r="Q277" i="2" s="1" a="1"/>
  <c r="Q277" i="2" s="1"/>
  <c r="T277" i="2"/>
  <c r="U277" i="2"/>
  <c r="L35" i="2"/>
  <c r="O35" i="2" s="1"/>
  <c r="K35" i="2"/>
  <c r="CD35" i="2" s="1"/>
  <c r="K87" i="2"/>
  <c r="CD87" i="2" s="1"/>
  <c r="L87" i="2"/>
  <c r="O87" i="2" s="1"/>
  <c r="K153" i="2"/>
  <c r="CD153" i="2" s="1"/>
  <c r="T153" i="2"/>
  <c r="U153" i="2"/>
  <c r="L153" i="2"/>
  <c r="O153" i="2" s="1"/>
  <c r="Q153" i="2" s="1" a="1"/>
  <c r="Q153" i="2" s="1"/>
  <c r="K390" i="2"/>
  <c r="CD390" i="2" s="1"/>
  <c r="L390" i="2"/>
  <c r="O390" i="2" s="1"/>
  <c r="Q390" i="2" s="1" a="1"/>
  <c r="Q390" i="2" s="1"/>
  <c r="T390" i="2"/>
  <c r="U390" i="2"/>
  <c r="K345" i="2"/>
  <c r="CD345" i="2" s="1"/>
  <c r="L345" i="2"/>
  <c r="O345" i="2" s="1"/>
  <c r="Q345" i="2" s="1" a="1"/>
  <c r="Q345" i="2" s="1"/>
  <c r="T345" i="2"/>
  <c r="U345" i="2"/>
  <c r="T378" i="2"/>
  <c r="L378" i="2"/>
  <c r="O378" i="2" s="1"/>
  <c r="Q378" i="2" s="1" a="1"/>
  <c r="Q378" i="2" s="1"/>
  <c r="K378" i="2"/>
  <c r="CD378" i="2" s="1"/>
  <c r="U378" i="2"/>
  <c r="K110" i="2"/>
  <c r="CD110" i="2" s="1"/>
  <c r="L110" i="2"/>
  <c r="O110" i="2" s="1"/>
  <c r="Q110" i="2" s="1" a="1"/>
  <c r="Q110" i="2" s="1"/>
  <c r="L222" i="2"/>
  <c r="O222" i="2" s="1"/>
  <c r="Q222" i="2" s="1" a="1"/>
  <c r="Q222" i="2" s="1"/>
  <c r="T222" i="2"/>
  <c r="U222" i="2"/>
  <c r="K222" i="2"/>
  <c r="CD222" i="2" s="1"/>
  <c r="L176" i="2"/>
  <c r="O176" i="2" s="1"/>
  <c r="Q176" i="2" s="1" a="1"/>
  <c r="Q176" i="2" s="1"/>
  <c r="T176" i="2"/>
  <c r="U176" i="2"/>
  <c r="K176" i="2"/>
  <c r="CD176" i="2" s="1"/>
  <c r="K18" i="2"/>
  <c r="L18" i="2"/>
  <c r="O18" i="2" s="1"/>
  <c r="K21" i="2"/>
  <c r="L21" i="2"/>
  <c r="O21" i="2" s="1"/>
  <c r="K22" i="2"/>
  <c r="L22" i="2"/>
  <c r="O22" i="2" s="1"/>
  <c r="Q22" i="2" s="1" a="1"/>
  <c r="Q22" i="2" s="1"/>
  <c r="L47" i="2"/>
  <c r="O47" i="2" s="1"/>
  <c r="K47" i="2"/>
  <c r="CD47" i="2" s="1"/>
  <c r="L214" i="2"/>
  <c r="O214" i="2" s="1"/>
  <c r="Q214" i="2" s="1" a="1"/>
  <c r="Q214" i="2" s="1"/>
  <c r="T214" i="2"/>
  <c r="U214" i="2"/>
  <c r="K214" i="2"/>
  <c r="CD214" i="2" s="1"/>
  <c r="K220" i="2"/>
  <c r="CD220" i="2" s="1"/>
  <c r="L220" i="2"/>
  <c r="O220" i="2" s="1"/>
  <c r="Q220" i="2" s="1" a="1"/>
  <c r="Q220" i="2" s="1"/>
  <c r="T220" i="2"/>
  <c r="U220" i="2"/>
  <c r="K229" i="2"/>
  <c r="CD229" i="2" s="1"/>
  <c r="L229" i="2"/>
  <c r="O229" i="2" s="1"/>
  <c r="Q229" i="2" s="1" a="1"/>
  <c r="Q229" i="2" s="1"/>
  <c r="T229" i="2"/>
  <c r="U229" i="2"/>
  <c r="K237" i="2"/>
  <c r="CD237" i="2" s="1"/>
  <c r="L237" i="2"/>
  <c r="O237" i="2" s="1"/>
  <c r="Q237" i="2" s="1" a="1"/>
  <c r="Q237" i="2" s="1"/>
  <c r="T237" i="2"/>
  <c r="U237" i="2"/>
  <c r="L262" i="2"/>
  <c r="O262" i="2" s="1"/>
  <c r="Q262" i="2" s="1" a="1"/>
  <c r="Q262" i="2" s="1"/>
  <c r="U262" i="2"/>
  <c r="K262" i="2"/>
  <c r="CD262" i="2" s="1"/>
  <c r="T262" i="2"/>
  <c r="K30" i="2"/>
  <c r="CD30" i="2" s="1"/>
  <c r="L30" i="2"/>
  <c r="O30" i="2" s="1"/>
  <c r="AW119" i="2"/>
  <c r="N119" i="2"/>
  <c r="S119" i="2" s="1"/>
  <c r="AJ119" i="2"/>
  <c r="Y119" i="2"/>
  <c r="K177" i="2"/>
  <c r="CD177" i="2" s="1"/>
  <c r="L177" i="2"/>
  <c r="O177" i="2" s="1"/>
  <c r="Q177" i="2" s="1" a="1"/>
  <c r="Q177" i="2" s="1"/>
  <c r="T177" i="2"/>
  <c r="U177" i="2"/>
  <c r="BB173" i="2"/>
  <c r="BB223" i="2"/>
  <c r="Y282" i="2"/>
  <c r="AW282" i="2"/>
  <c r="N282" i="2"/>
  <c r="S282" i="2" s="1"/>
  <c r="AJ282" i="2"/>
  <c r="K269" i="2"/>
  <c r="CD269" i="2" s="1"/>
  <c r="T269" i="2"/>
  <c r="L269" i="2"/>
  <c r="O269" i="2" s="1"/>
  <c r="Q269" i="2" s="1" a="1"/>
  <c r="Q269" i="2" s="1"/>
  <c r="U269" i="2"/>
  <c r="AU269" i="2" s="1"/>
  <c r="Z306" i="2"/>
  <c r="AA306" i="2" s="1"/>
  <c r="AB306" i="2" s="1"/>
  <c r="AW306" i="2"/>
  <c r="BE306" i="2"/>
  <c r="N306" i="2"/>
  <c r="S306" i="2" s="1"/>
  <c r="AJ306" i="2"/>
  <c r="BA306" i="2"/>
  <c r="BS306" i="2"/>
  <c r="AK306" i="2"/>
  <c r="AL306" i="2" s="1"/>
  <c r="BL306" i="2"/>
  <c r="BO306" i="2" s="1"/>
  <c r="BV306" i="2"/>
  <c r="AM306" i="2"/>
  <c r="AN306" i="2" s="1"/>
  <c r="AO306" i="2" s="1"/>
  <c r="AX306" i="2"/>
  <c r="BP306" i="2"/>
  <c r="CH306" i="2" s="1"/>
  <c r="BY306" i="2"/>
  <c r="CA306" i="2" s="1"/>
  <c r="AQ306" i="2"/>
  <c r="AR306" i="2" s="1"/>
  <c r="AS306" i="2" s="1"/>
  <c r="BH306" i="2"/>
  <c r="Y306" i="2"/>
  <c r="BB281" i="2"/>
  <c r="K382" i="2"/>
  <c r="CD382" i="2" s="1"/>
  <c r="L382" i="2"/>
  <c r="O382" i="2" s="1"/>
  <c r="Q382" i="2" s="1" a="1"/>
  <c r="Q382" i="2" s="1"/>
  <c r="T382" i="2"/>
  <c r="U382" i="2"/>
  <c r="AU382" i="2" s="1"/>
  <c r="BS368" i="2"/>
  <c r="Y368" i="2"/>
  <c r="BL368" i="2"/>
  <c r="BO368" i="2" s="1"/>
  <c r="Z368" i="2"/>
  <c r="AA368" i="2" s="1"/>
  <c r="AB368" i="2" s="1"/>
  <c r="AW368" i="2"/>
  <c r="BE368" i="2"/>
  <c r="AQ368" i="2"/>
  <c r="AR368" i="2" s="1"/>
  <c r="AS368" i="2" s="1"/>
  <c r="AX368" i="2"/>
  <c r="BV368" i="2"/>
  <c r="N368" i="2"/>
  <c r="S368" i="2" s="1"/>
  <c r="AJ368" i="2"/>
  <c r="AK368" i="2"/>
  <c r="AL368" i="2" s="1"/>
  <c r="BH368" i="2"/>
  <c r="BP368" i="2"/>
  <c r="CH368" i="2" s="1"/>
  <c r="BA368" i="2"/>
  <c r="BY368" i="2"/>
  <c r="CA368" i="2" s="1"/>
  <c r="AM368" i="2"/>
  <c r="AN368" i="2" s="1"/>
  <c r="AO368" i="2" s="1"/>
  <c r="N375" i="2"/>
  <c r="S375" i="2" s="1"/>
  <c r="AJ375" i="2"/>
  <c r="Y375" i="2"/>
  <c r="AW375" i="2"/>
  <c r="BB381" i="2"/>
  <c r="L23" i="2"/>
  <c r="O23" i="2" s="1"/>
  <c r="K23" i="2"/>
  <c r="K73" i="2"/>
  <c r="CD73" i="2" s="1"/>
  <c r="L73" i="2"/>
  <c r="O73" i="2" s="1"/>
  <c r="L76" i="2"/>
  <c r="O76" i="2" s="1"/>
  <c r="K76" i="2"/>
  <c r="CD76" i="2" s="1"/>
  <c r="K97" i="2"/>
  <c r="CD97" i="2" s="1"/>
  <c r="L97" i="2"/>
  <c r="O97" i="2" s="1"/>
  <c r="Q97" i="2" s="1" a="1"/>
  <c r="Q97" i="2" s="1"/>
  <c r="K122" i="2"/>
  <c r="CD122" i="2" s="1"/>
  <c r="L122" i="2"/>
  <c r="O122" i="2" s="1"/>
  <c r="Q122" i="2" s="1" a="1"/>
  <c r="Q122" i="2" s="1"/>
  <c r="T122" i="2"/>
  <c r="U122" i="2"/>
  <c r="K137" i="2"/>
  <c r="CD137" i="2" s="1"/>
  <c r="T137" i="2"/>
  <c r="U137" i="2"/>
  <c r="AU137" i="2" s="1"/>
  <c r="L137" i="2"/>
  <c r="O137" i="2" s="1"/>
  <c r="Q137" i="2" s="1" a="1"/>
  <c r="Q137" i="2" s="1"/>
  <c r="N105" i="2"/>
  <c r="S105" i="2" s="1"/>
  <c r="AJ105" i="2"/>
  <c r="AW105" i="2"/>
  <c r="BB128" i="2"/>
  <c r="BB127" i="2"/>
  <c r="BL128" i="2"/>
  <c r="BO128" i="2" s="1"/>
  <c r="BY128" i="2"/>
  <c r="CA128" i="2" s="1"/>
  <c r="BS132" i="2"/>
  <c r="BB179" i="2"/>
  <c r="AW172" i="2"/>
  <c r="N172" i="2"/>
  <c r="S172" i="2" s="1"/>
  <c r="AJ172" i="2"/>
  <c r="Y172" i="2"/>
  <c r="K192" i="2"/>
  <c r="CD192" i="2" s="1"/>
  <c r="T192" i="2"/>
  <c r="L192" i="2"/>
  <c r="O192" i="2" s="1"/>
  <c r="Q192" i="2" s="1" a="1"/>
  <c r="Q192" i="2" s="1"/>
  <c r="U192" i="2"/>
  <c r="K228" i="2"/>
  <c r="CD228" i="2" s="1"/>
  <c r="T228" i="2"/>
  <c r="U228" i="2"/>
  <c r="L228" i="2"/>
  <c r="O228" i="2" s="1"/>
  <c r="Q228" i="2" s="1" a="1"/>
  <c r="Q228" i="2" s="1"/>
  <c r="K194" i="2"/>
  <c r="CD194" i="2" s="1"/>
  <c r="L194" i="2"/>
  <c r="O194" i="2" s="1"/>
  <c r="Q194" i="2" s="1" a="1"/>
  <c r="Q194" i="2" s="1"/>
  <c r="T194" i="2"/>
  <c r="U194" i="2"/>
  <c r="AK173" i="2"/>
  <c r="AL173" i="2" s="1"/>
  <c r="BH173" i="2"/>
  <c r="BP173" i="2"/>
  <c r="CH173" i="2" s="1"/>
  <c r="Y173" i="2"/>
  <c r="BL173" i="2"/>
  <c r="BO173" i="2" s="1"/>
  <c r="AX173" i="2"/>
  <c r="BS173" i="2"/>
  <c r="AQ173" i="2"/>
  <c r="AR173" i="2" s="1"/>
  <c r="AS173" i="2" s="1"/>
  <c r="BA173" i="2"/>
  <c r="BV173" i="2"/>
  <c r="N173" i="2"/>
  <c r="S173" i="2" s="1"/>
  <c r="BY173" i="2"/>
  <c r="CA173" i="2" s="1"/>
  <c r="Z173" i="2"/>
  <c r="AA173" i="2" s="1"/>
  <c r="AB173" i="2" s="1"/>
  <c r="AJ173" i="2"/>
  <c r="BE173" i="2"/>
  <c r="AM173" i="2"/>
  <c r="AN173" i="2" s="1"/>
  <c r="AO173" i="2" s="1"/>
  <c r="AW173" i="2"/>
  <c r="BB199" i="2"/>
  <c r="K205" i="2"/>
  <c r="CD205" i="2" s="1"/>
  <c r="L205" i="2"/>
  <c r="O205" i="2" s="1"/>
  <c r="Q205" i="2" s="1" a="1"/>
  <c r="Q205" i="2" s="1"/>
  <c r="T205" i="2"/>
  <c r="U205" i="2"/>
  <c r="K245" i="2"/>
  <c r="CD245" i="2" s="1"/>
  <c r="L245" i="2"/>
  <c r="O245" i="2" s="1"/>
  <c r="Q245" i="2" s="1" a="1"/>
  <c r="Q245" i="2" s="1"/>
  <c r="T245" i="2"/>
  <c r="U245" i="2"/>
  <c r="AU245" i="2" s="1"/>
  <c r="K197" i="2"/>
  <c r="CD197" i="2" s="1"/>
  <c r="L197" i="2"/>
  <c r="O197" i="2" s="1"/>
  <c r="Q197" i="2" s="1" a="1"/>
  <c r="Q197" i="2" s="1"/>
  <c r="T197" i="2"/>
  <c r="U197" i="2"/>
  <c r="BB201" i="2"/>
  <c r="BB148" i="2"/>
  <c r="T195" i="2"/>
  <c r="U195" i="2"/>
  <c r="K195" i="2"/>
  <c r="CD195" i="2" s="1"/>
  <c r="L195" i="2"/>
  <c r="O195" i="2" s="1"/>
  <c r="Q195" i="2" s="1" a="1"/>
  <c r="Q195" i="2" s="1"/>
  <c r="BB236" i="2"/>
  <c r="AM248" i="2"/>
  <c r="AN248" i="2" s="1"/>
  <c r="AO248" i="2" s="1"/>
  <c r="BS248" i="2"/>
  <c r="Y248" i="2"/>
  <c r="BL248" i="2"/>
  <c r="BO248" i="2" s="1"/>
  <c r="Z248" i="2"/>
  <c r="AA248" i="2" s="1"/>
  <c r="AB248" i="2" s="1"/>
  <c r="AW248" i="2"/>
  <c r="BE248" i="2"/>
  <c r="AQ248" i="2"/>
  <c r="AR248" i="2" s="1"/>
  <c r="AS248" i="2" s="1"/>
  <c r="AX248" i="2"/>
  <c r="BV248" i="2"/>
  <c r="N248" i="2"/>
  <c r="S248" i="2" s="1"/>
  <c r="AJ248" i="2"/>
  <c r="AK248" i="2"/>
  <c r="AL248" i="2" s="1"/>
  <c r="BH248" i="2"/>
  <c r="BP248" i="2"/>
  <c r="CH248" i="2" s="1"/>
  <c r="BY248" i="2"/>
  <c r="CA248" i="2" s="1"/>
  <c r="BA248" i="2"/>
  <c r="BB219" i="2"/>
  <c r="N178" i="2"/>
  <c r="S178" i="2" s="1"/>
  <c r="AJ178" i="2"/>
  <c r="AK178" i="2"/>
  <c r="AL178" i="2" s="1"/>
  <c r="BH178" i="2"/>
  <c r="BP178" i="2"/>
  <c r="CH178" i="2" s="1"/>
  <c r="BA178" i="2"/>
  <c r="BY178" i="2"/>
  <c r="CA178" i="2" s="1"/>
  <c r="AM178" i="2"/>
  <c r="AN178" i="2" s="1"/>
  <c r="AO178" i="2" s="1"/>
  <c r="BS178" i="2"/>
  <c r="Y178" i="2"/>
  <c r="BL178" i="2"/>
  <c r="BO178" i="2" s="1"/>
  <c r="AQ178" i="2"/>
  <c r="AR178" i="2" s="1"/>
  <c r="AS178" i="2" s="1"/>
  <c r="BV178" i="2"/>
  <c r="AW178" i="2"/>
  <c r="AX178" i="2"/>
  <c r="Z178" i="2"/>
  <c r="AA178" i="2" s="1"/>
  <c r="AB178" i="2" s="1"/>
  <c r="BE178" i="2"/>
  <c r="Y250" i="2"/>
  <c r="BL250" i="2"/>
  <c r="BO250" i="2" s="1"/>
  <c r="Z250" i="2"/>
  <c r="AA250" i="2" s="1"/>
  <c r="AB250" i="2" s="1"/>
  <c r="AW250" i="2"/>
  <c r="BE250" i="2"/>
  <c r="AQ250" i="2"/>
  <c r="AR250" i="2" s="1"/>
  <c r="AS250" i="2" s="1"/>
  <c r="AX250" i="2"/>
  <c r="BV250" i="2"/>
  <c r="N250" i="2"/>
  <c r="S250" i="2" s="1"/>
  <c r="AJ250" i="2"/>
  <c r="AK250" i="2"/>
  <c r="AL250" i="2" s="1"/>
  <c r="BH250" i="2"/>
  <c r="BP250" i="2"/>
  <c r="CH250" i="2" s="1"/>
  <c r="BA250" i="2"/>
  <c r="BY250" i="2"/>
  <c r="CA250" i="2" s="1"/>
  <c r="AM250" i="2"/>
  <c r="AN250" i="2" s="1"/>
  <c r="AO250" i="2" s="1"/>
  <c r="BS250" i="2"/>
  <c r="Y232" i="2"/>
  <c r="AW232" i="2"/>
  <c r="N232" i="2"/>
  <c r="S232" i="2" s="1"/>
  <c r="AJ232" i="2"/>
  <c r="BB249" i="2"/>
  <c r="Y266" i="2"/>
  <c r="AW266" i="2"/>
  <c r="N266" i="2"/>
  <c r="S266" i="2" s="1"/>
  <c r="AJ266" i="2"/>
  <c r="K336" i="2"/>
  <c r="CD336" i="2" s="1"/>
  <c r="L336" i="2"/>
  <c r="O336" i="2" s="1"/>
  <c r="Q336" i="2" s="1" a="1"/>
  <c r="Q336" i="2" s="1"/>
  <c r="T336" i="2"/>
  <c r="U336" i="2"/>
  <c r="BP252" i="2"/>
  <c r="CH252" i="2" s="1"/>
  <c r="AQ231" i="2"/>
  <c r="AR231" i="2" s="1"/>
  <c r="AS231" i="2" s="1"/>
  <c r="AT231" i="2" s="1"/>
  <c r="AK231" i="2"/>
  <c r="AL231" i="2" s="1"/>
  <c r="BB278" i="2"/>
  <c r="BA278" i="2"/>
  <c r="AQ278" i="2"/>
  <c r="AR278" i="2" s="1"/>
  <c r="AS278" i="2" s="1"/>
  <c r="AT278" i="2" s="1"/>
  <c r="BB292" i="2"/>
  <c r="BB306" i="2"/>
  <c r="N294" i="2"/>
  <c r="S294" i="2" s="1"/>
  <c r="AJ294" i="2"/>
  <c r="AK294" i="2"/>
  <c r="AL294" i="2" s="1"/>
  <c r="BH294" i="2"/>
  <c r="BP294" i="2"/>
  <c r="CH294" i="2" s="1"/>
  <c r="BA294" i="2"/>
  <c r="BY294" i="2"/>
  <c r="CA294" i="2" s="1"/>
  <c r="BS294" i="2"/>
  <c r="AQ294" i="2"/>
  <c r="AR294" i="2" s="1"/>
  <c r="AS294" i="2" s="1"/>
  <c r="BV294" i="2"/>
  <c r="AW294" i="2"/>
  <c r="BL294" i="2"/>
  <c r="BO294" i="2" s="1"/>
  <c r="AX294" i="2"/>
  <c r="AM294" i="2"/>
  <c r="AN294" i="2" s="1"/>
  <c r="AO294" i="2" s="1"/>
  <c r="Y294" i="2"/>
  <c r="Z294" i="2"/>
  <c r="AA294" i="2" s="1"/>
  <c r="AB294" i="2" s="1"/>
  <c r="BE294" i="2"/>
  <c r="BB325" i="2"/>
  <c r="BB297" i="2"/>
  <c r="BB276" i="2"/>
  <c r="Y256" i="2"/>
  <c r="AW256" i="2"/>
  <c r="N256" i="2"/>
  <c r="S256" i="2" s="1"/>
  <c r="AJ256" i="2"/>
  <c r="K366" i="2"/>
  <c r="CD366" i="2" s="1"/>
  <c r="L366" i="2"/>
  <c r="O366" i="2" s="1"/>
  <c r="Q366" i="2" s="1" a="1"/>
  <c r="Q366" i="2" s="1"/>
  <c r="T366" i="2"/>
  <c r="U366" i="2"/>
  <c r="AU366" i="2" s="1"/>
  <c r="BS352" i="2"/>
  <c r="Y352" i="2"/>
  <c r="BL352" i="2"/>
  <c r="BO352" i="2" s="1"/>
  <c r="Z352" i="2"/>
  <c r="AA352" i="2" s="1"/>
  <c r="AB352" i="2" s="1"/>
  <c r="AW352" i="2"/>
  <c r="BE352" i="2"/>
  <c r="AQ352" i="2"/>
  <c r="AR352" i="2" s="1"/>
  <c r="AS352" i="2" s="1"/>
  <c r="AX352" i="2"/>
  <c r="BV352" i="2"/>
  <c r="N352" i="2"/>
  <c r="S352" i="2" s="1"/>
  <c r="AJ352" i="2"/>
  <c r="AK352" i="2"/>
  <c r="AL352" i="2" s="1"/>
  <c r="BH352" i="2"/>
  <c r="BP352" i="2"/>
  <c r="CH352" i="2" s="1"/>
  <c r="BA352" i="2"/>
  <c r="BY352" i="2"/>
  <c r="CA352" i="2" s="1"/>
  <c r="AM352" i="2"/>
  <c r="AN352" i="2" s="1"/>
  <c r="AO352" i="2" s="1"/>
  <c r="BB360" i="2"/>
  <c r="BB389" i="2"/>
  <c r="BB344" i="2"/>
  <c r="K213" i="2"/>
  <c r="CD213" i="2" s="1"/>
  <c r="L213" i="2"/>
  <c r="O213" i="2" s="1"/>
  <c r="Q213" i="2" s="1" a="1"/>
  <c r="Q213" i="2" s="1"/>
  <c r="T213" i="2"/>
  <c r="U213" i="2"/>
  <c r="AU213" i="2" s="1"/>
  <c r="BS174" i="2"/>
  <c r="Y174" i="2"/>
  <c r="BL174" i="2"/>
  <c r="BO174" i="2" s="1"/>
  <c r="Z174" i="2"/>
  <c r="AA174" i="2" s="1"/>
  <c r="AB174" i="2" s="1"/>
  <c r="AW174" i="2"/>
  <c r="BE174" i="2"/>
  <c r="AQ174" i="2"/>
  <c r="AR174" i="2" s="1"/>
  <c r="AS174" i="2" s="1"/>
  <c r="AX174" i="2"/>
  <c r="BV174" i="2"/>
  <c r="N174" i="2"/>
  <c r="S174" i="2" s="1"/>
  <c r="AJ174" i="2"/>
  <c r="AK174" i="2"/>
  <c r="AL174" i="2" s="1"/>
  <c r="BH174" i="2"/>
  <c r="BP174" i="2"/>
  <c r="CH174" i="2" s="1"/>
  <c r="BA174" i="2"/>
  <c r="BY174" i="2"/>
  <c r="CA174" i="2" s="1"/>
  <c r="AM174" i="2"/>
  <c r="AN174" i="2" s="1"/>
  <c r="AO174" i="2" s="1"/>
  <c r="N319" i="2"/>
  <c r="S319" i="2" s="1"/>
  <c r="AJ319" i="2"/>
  <c r="Y319" i="2"/>
  <c r="AW319" i="2"/>
  <c r="K34" i="2"/>
  <c r="CD34" i="2" s="1"/>
  <c r="L34" i="2"/>
  <c r="O34" i="2" s="1"/>
  <c r="K26" i="2"/>
  <c r="L26" i="2"/>
  <c r="O26" i="2" s="1"/>
  <c r="K46" i="2"/>
  <c r="L46" i="2"/>
  <c r="O46" i="2" s="1"/>
  <c r="L92" i="2"/>
  <c r="O92" i="2" s="1"/>
  <c r="Q92" i="2" s="1" a="1"/>
  <c r="Q92" i="2" s="1"/>
  <c r="K92" i="2"/>
  <c r="CD92" i="2" s="1"/>
  <c r="L81" i="2"/>
  <c r="O81" i="2" s="1"/>
  <c r="Q81" i="2" s="1" a="1"/>
  <c r="Q81" i="2" s="1"/>
  <c r="K81" i="2"/>
  <c r="CD81" i="2" s="1"/>
  <c r="K106" i="2"/>
  <c r="CD106" i="2" s="1"/>
  <c r="L106" i="2"/>
  <c r="O106" i="2" s="1"/>
  <c r="Q106" i="2" s="1" a="1"/>
  <c r="Q106" i="2" s="1"/>
  <c r="K104" i="2"/>
  <c r="CD104" i="2" s="1"/>
  <c r="L104" i="2"/>
  <c r="O104" i="2" s="1"/>
  <c r="Q104" i="2" s="1" a="1"/>
  <c r="Q104" i="2" s="1"/>
  <c r="AW98" i="2"/>
  <c r="AW111" i="2"/>
  <c r="N111" i="2"/>
  <c r="S111" i="2" s="1"/>
  <c r="AJ111" i="2"/>
  <c r="K149" i="2"/>
  <c r="CD149" i="2" s="1"/>
  <c r="T149" i="2"/>
  <c r="U149" i="2"/>
  <c r="L149" i="2"/>
  <c r="O149" i="2" s="1"/>
  <c r="Q149" i="2" s="1" a="1"/>
  <c r="Q149" i="2" s="1"/>
  <c r="BH128" i="2"/>
  <c r="BA128" i="2"/>
  <c r="K169" i="2"/>
  <c r="CD169" i="2" s="1"/>
  <c r="T169" i="2"/>
  <c r="U169" i="2"/>
  <c r="L169" i="2"/>
  <c r="O169" i="2" s="1"/>
  <c r="Q169" i="2" s="1" a="1"/>
  <c r="Q169" i="2" s="1"/>
  <c r="BB133" i="2"/>
  <c r="BB160" i="2"/>
  <c r="BA154" i="2"/>
  <c r="BY154" i="2"/>
  <c r="CA154" i="2" s="1"/>
  <c r="BS154" i="2"/>
  <c r="Y154" i="2"/>
  <c r="BL154" i="2"/>
  <c r="BO154" i="2" s="1"/>
  <c r="Z154" i="2"/>
  <c r="AA154" i="2" s="1"/>
  <c r="AB154" i="2" s="1"/>
  <c r="AW154" i="2"/>
  <c r="BE154" i="2"/>
  <c r="N154" i="2"/>
  <c r="S154" i="2" s="1"/>
  <c r="AJ154" i="2"/>
  <c r="AK154" i="2"/>
  <c r="AL154" i="2" s="1"/>
  <c r="AM154" i="2"/>
  <c r="AN154" i="2" s="1"/>
  <c r="AO154" i="2" s="1"/>
  <c r="BH154" i="2"/>
  <c r="AQ154" i="2"/>
  <c r="AR154" i="2" s="1"/>
  <c r="AS154" i="2" s="1"/>
  <c r="BP154" i="2"/>
  <c r="CH154" i="2" s="1"/>
  <c r="AX154" i="2"/>
  <c r="BV154" i="2"/>
  <c r="N157" i="2"/>
  <c r="S157" i="2" s="1"/>
  <c r="AJ157" i="2"/>
  <c r="Y157" i="2"/>
  <c r="AW157" i="2"/>
  <c r="T189" i="2"/>
  <c r="K189" i="2"/>
  <c r="CD189" i="2" s="1"/>
  <c r="U189" i="2"/>
  <c r="L189" i="2"/>
  <c r="O189" i="2" s="1"/>
  <c r="Q189" i="2" s="1" a="1"/>
  <c r="Q189" i="2" s="1"/>
  <c r="K175" i="2"/>
  <c r="CD175" i="2" s="1"/>
  <c r="L175" i="2"/>
  <c r="O175" i="2" s="1"/>
  <c r="Q175" i="2" s="1" a="1"/>
  <c r="Q175" i="2" s="1"/>
  <c r="T175" i="2"/>
  <c r="U175" i="2"/>
  <c r="AW164" i="2"/>
  <c r="N164" i="2"/>
  <c r="S164" i="2" s="1"/>
  <c r="AJ164" i="2"/>
  <c r="Y164" i="2"/>
  <c r="K202" i="2"/>
  <c r="CD202" i="2" s="1"/>
  <c r="L202" i="2"/>
  <c r="O202" i="2" s="1"/>
  <c r="Q202" i="2" s="1" a="1"/>
  <c r="Q202" i="2" s="1"/>
  <c r="T202" i="2"/>
  <c r="U202" i="2"/>
  <c r="BB165" i="2"/>
  <c r="BB225" i="2"/>
  <c r="BB190" i="2"/>
  <c r="K243" i="2"/>
  <c r="CD243" i="2" s="1"/>
  <c r="L243" i="2"/>
  <c r="O243" i="2" s="1"/>
  <c r="Q243" i="2" s="1" a="1"/>
  <c r="Q243" i="2" s="1"/>
  <c r="T243" i="2"/>
  <c r="U243" i="2"/>
  <c r="AU243" i="2" s="1"/>
  <c r="BB208" i="2"/>
  <c r="K238" i="2"/>
  <c r="CD238" i="2" s="1"/>
  <c r="L238" i="2"/>
  <c r="O238" i="2" s="1"/>
  <c r="Q238" i="2" s="1" a="1"/>
  <c r="Q238" i="2" s="1"/>
  <c r="T238" i="2"/>
  <c r="U238" i="2"/>
  <c r="Y244" i="2"/>
  <c r="Y209" i="2"/>
  <c r="AW209" i="2"/>
  <c r="N209" i="2"/>
  <c r="S209" i="2" s="1"/>
  <c r="AJ209" i="2"/>
  <c r="Y223" i="2"/>
  <c r="AW223" i="2"/>
  <c r="N223" i="2"/>
  <c r="S223" i="2" s="1"/>
  <c r="AJ223" i="2"/>
  <c r="BB274" i="2"/>
  <c r="BB290" i="2"/>
  <c r="BB257" i="2"/>
  <c r="BB283" i="2"/>
  <c r="BH252" i="2"/>
  <c r="T302" i="2"/>
  <c r="K302" i="2"/>
  <c r="CD302" i="2" s="1"/>
  <c r="U302" i="2"/>
  <c r="L302" i="2"/>
  <c r="O302" i="2" s="1"/>
  <c r="Q302" i="2" s="1" a="1"/>
  <c r="Q302" i="2" s="1"/>
  <c r="K331" i="2"/>
  <c r="CD331" i="2" s="1"/>
  <c r="L331" i="2"/>
  <c r="O331" i="2" s="1"/>
  <c r="Q331" i="2" s="1" a="1"/>
  <c r="Q331" i="2" s="1"/>
  <c r="T331" i="2"/>
  <c r="U331" i="2"/>
  <c r="BY231" i="2"/>
  <c r="CA231" i="2" s="1"/>
  <c r="K305" i="2"/>
  <c r="CD305" i="2" s="1"/>
  <c r="T305" i="2"/>
  <c r="L305" i="2"/>
  <c r="O305" i="2" s="1"/>
  <c r="Q305" i="2" s="1" a="1"/>
  <c r="Q305" i="2" s="1"/>
  <c r="U305" i="2"/>
  <c r="AU305" i="2" s="1"/>
  <c r="K334" i="2"/>
  <c r="CD334" i="2" s="1"/>
  <c r="L334" i="2"/>
  <c r="O334" i="2" s="1"/>
  <c r="Q334" i="2" s="1" a="1"/>
  <c r="Q334" i="2" s="1"/>
  <c r="T334" i="2"/>
  <c r="U334" i="2"/>
  <c r="BL278" i="2"/>
  <c r="BO278" i="2" s="1"/>
  <c r="BP278" i="2"/>
  <c r="CH278" i="2" s="1"/>
  <c r="BE278" i="2"/>
  <c r="BB294" i="2"/>
  <c r="BB309" i="2"/>
  <c r="Y281" i="2"/>
  <c r="BL281" i="2"/>
  <c r="BO281" i="2" s="1"/>
  <c r="Z281" i="2"/>
  <c r="AA281" i="2" s="1"/>
  <c r="AB281" i="2" s="1"/>
  <c r="AW281" i="2"/>
  <c r="BE281" i="2"/>
  <c r="AQ281" i="2"/>
  <c r="AR281" i="2" s="1"/>
  <c r="AS281" i="2" s="1"/>
  <c r="AX281" i="2"/>
  <c r="BV281" i="2"/>
  <c r="N281" i="2"/>
  <c r="S281" i="2" s="1"/>
  <c r="AJ281" i="2"/>
  <c r="AK281" i="2"/>
  <c r="AL281" i="2" s="1"/>
  <c r="BH281" i="2"/>
  <c r="BP281" i="2"/>
  <c r="CH281" i="2" s="1"/>
  <c r="BA281" i="2"/>
  <c r="BY281" i="2"/>
  <c r="CA281" i="2" s="1"/>
  <c r="AM281" i="2"/>
  <c r="AN281" i="2" s="1"/>
  <c r="AO281" i="2" s="1"/>
  <c r="BS281" i="2"/>
  <c r="BB299" i="2"/>
  <c r="BB349" i="2"/>
  <c r="N348" i="2"/>
  <c r="S348" i="2" s="1"/>
  <c r="AJ348" i="2"/>
  <c r="AK348" i="2"/>
  <c r="AL348" i="2" s="1"/>
  <c r="BH348" i="2"/>
  <c r="BP348" i="2"/>
  <c r="CH348" i="2" s="1"/>
  <c r="BA348" i="2"/>
  <c r="BY348" i="2"/>
  <c r="CA348" i="2" s="1"/>
  <c r="AM348" i="2"/>
  <c r="AN348" i="2" s="1"/>
  <c r="AO348" i="2" s="1"/>
  <c r="BS348" i="2"/>
  <c r="Y348" i="2"/>
  <c r="BL348" i="2"/>
  <c r="BO348" i="2" s="1"/>
  <c r="Z348" i="2"/>
  <c r="AA348" i="2" s="1"/>
  <c r="AB348" i="2" s="1"/>
  <c r="AW348" i="2"/>
  <c r="BE348" i="2"/>
  <c r="BV348" i="2"/>
  <c r="AQ348" i="2"/>
  <c r="AR348" i="2" s="1"/>
  <c r="AS348" i="2" s="1"/>
  <c r="AX348" i="2"/>
  <c r="N343" i="2"/>
  <c r="S343" i="2" s="1"/>
  <c r="AJ343" i="2"/>
  <c r="Y343" i="2"/>
  <c r="AW343" i="2"/>
  <c r="L379" i="2"/>
  <c r="O379" i="2" s="1"/>
  <c r="Q379" i="2" s="1" a="1"/>
  <c r="Q379" i="2" s="1"/>
  <c r="T379" i="2"/>
  <c r="U379" i="2"/>
  <c r="K379" i="2"/>
  <c r="CD379" i="2" s="1"/>
  <c r="N335" i="2"/>
  <c r="S335" i="2" s="1"/>
  <c r="AJ335" i="2"/>
  <c r="Y335" i="2"/>
  <c r="AW335" i="2"/>
  <c r="BB373" i="2"/>
  <c r="BB376" i="2"/>
  <c r="K353" i="2"/>
  <c r="CD353" i="2" s="1"/>
  <c r="L353" i="2"/>
  <c r="O353" i="2" s="1"/>
  <c r="Q353" i="2" s="1" a="1"/>
  <c r="Q353" i="2" s="1"/>
  <c r="T353" i="2"/>
  <c r="U353" i="2"/>
  <c r="L387" i="2"/>
  <c r="O387" i="2" s="1"/>
  <c r="Q387" i="2" s="1" a="1"/>
  <c r="Q387" i="2" s="1"/>
  <c r="T387" i="2"/>
  <c r="U387" i="2"/>
  <c r="K387" i="2"/>
  <c r="CD387" i="2" s="1"/>
  <c r="L296" i="2"/>
  <c r="O296" i="2" s="1"/>
  <c r="Q296" i="2" s="1" a="1"/>
  <c r="Q296" i="2" s="1"/>
  <c r="T296" i="2"/>
  <c r="U296" i="2"/>
  <c r="AU296" i="2" s="1"/>
  <c r="K296" i="2"/>
  <c r="CD296" i="2" s="1"/>
  <c r="Y385" i="2"/>
  <c r="AW385" i="2"/>
  <c r="AJ385" i="2"/>
  <c r="N385" i="2"/>
  <c r="S385" i="2" s="1"/>
  <c r="Y399" i="2"/>
  <c r="BL399" i="2"/>
  <c r="BO399" i="2" s="1"/>
  <c r="AW399" i="2"/>
  <c r="BS399" i="2"/>
  <c r="Z399" i="2"/>
  <c r="AA399" i="2" s="1"/>
  <c r="AB399" i="2" s="1"/>
  <c r="BE399" i="2"/>
  <c r="AQ399" i="2"/>
  <c r="AR399" i="2" s="1"/>
  <c r="AS399" i="2" s="1"/>
  <c r="AX399" i="2"/>
  <c r="BV399" i="2"/>
  <c r="AM399" i="2"/>
  <c r="AN399" i="2" s="1"/>
  <c r="AO399" i="2" s="1"/>
  <c r="N399" i="2"/>
  <c r="S399" i="2" s="1"/>
  <c r="AJ399" i="2"/>
  <c r="AK399" i="2"/>
  <c r="AL399" i="2" s="1"/>
  <c r="BH399" i="2"/>
  <c r="BP399" i="2"/>
  <c r="CH399" i="2" s="1"/>
  <c r="BA399" i="2"/>
  <c r="BY399" i="2"/>
  <c r="CA399" i="2" s="1"/>
  <c r="AW16" i="2"/>
  <c r="N16" i="2"/>
  <c r="S16" i="2" s="1"/>
  <c r="AJ16" i="2"/>
  <c r="K161" i="2"/>
  <c r="CD161" i="2" s="1"/>
  <c r="L161" i="2"/>
  <c r="O161" i="2" s="1"/>
  <c r="Q161" i="2" s="1" a="1"/>
  <c r="Q161" i="2" s="1"/>
  <c r="T161" i="2"/>
  <c r="U161" i="2"/>
  <c r="AW150" i="2"/>
  <c r="N150" i="2"/>
  <c r="S150" i="2" s="1"/>
  <c r="AJ150" i="2"/>
  <c r="Y150" i="2"/>
  <c r="L185" i="2"/>
  <c r="O185" i="2" s="1"/>
  <c r="Q185" i="2" s="1" a="1"/>
  <c r="Q185" i="2" s="1"/>
  <c r="T185" i="2"/>
  <c r="U185" i="2"/>
  <c r="K185" i="2"/>
  <c r="CD185" i="2" s="1"/>
  <c r="K287" i="2"/>
  <c r="CD287" i="2" s="1"/>
  <c r="L287" i="2"/>
  <c r="O287" i="2" s="1"/>
  <c r="Q287" i="2" s="1" a="1"/>
  <c r="Q287" i="2" s="1"/>
  <c r="T287" i="2"/>
  <c r="U287" i="2"/>
  <c r="BB260" i="2"/>
  <c r="N297" i="2"/>
  <c r="S297" i="2" s="1"/>
  <c r="AJ297" i="2"/>
  <c r="AK297" i="2"/>
  <c r="AL297" i="2" s="1"/>
  <c r="BH297" i="2"/>
  <c r="BP297" i="2"/>
  <c r="CH297" i="2" s="1"/>
  <c r="AM297" i="2"/>
  <c r="AN297" i="2" s="1"/>
  <c r="AO297" i="2" s="1"/>
  <c r="AQ297" i="2"/>
  <c r="AR297" i="2" s="1"/>
  <c r="AS297" i="2" s="1"/>
  <c r="BE297" i="2"/>
  <c r="BS297" i="2"/>
  <c r="Y297" i="2"/>
  <c r="AW297" i="2"/>
  <c r="BV297" i="2"/>
  <c r="Z297" i="2"/>
  <c r="AA297" i="2" s="1"/>
  <c r="AB297" i="2" s="1"/>
  <c r="AX297" i="2"/>
  <c r="BL297" i="2"/>
  <c r="BO297" i="2" s="1"/>
  <c r="BY297" i="2"/>
  <c r="CA297" i="2" s="1"/>
  <c r="BA297" i="2"/>
  <c r="AW304" i="2"/>
  <c r="Y304" i="2"/>
  <c r="AJ304" i="2"/>
  <c r="N304" i="2"/>
  <c r="S304" i="2" s="1"/>
  <c r="N389" i="2"/>
  <c r="S389" i="2" s="1"/>
  <c r="AJ389" i="2"/>
  <c r="AK389" i="2"/>
  <c r="AL389" i="2" s="1"/>
  <c r="BH389" i="2"/>
  <c r="BP389" i="2"/>
  <c r="CH389" i="2" s="1"/>
  <c r="BA389" i="2"/>
  <c r="BY389" i="2"/>
  <c r="CA389" i="2" s="1"/>
  <c r="AQ389" i="2"/>
  <c r="AR389" i="2" s="1"/>
  <c r="AS389" i="2" s="1"/>
  <c r="BE389" i="2"/>
  <c r="BS389" i="2"/>
  <c r="Y389" i="2"/>
  <c r="AM389" i="2"/>
  <c r="AN389" i="2" s="1"/>
  <c r="AO389" i="2" s="1"/>
  <c r="AW389" i="2"/>
  <c r="BV389" i="2"/>
  <c r="Z389" i="2"/>
  <c r="AA389" i="2" s="1"/>
  <c r="AB389" i="2" s="1"/>
  <c r="AX389" i="2"/>
  <c r="BL389" i="2"/>
  <c r="BO389" i="2" s="1"/>
  <c r="K14" i="2"/>
  <c r="L14" i="2"/>
  <c r="O14" i="2" s="1"/>
  <c r="Q14" i="2" s="1" a="1"/>
  <c r="Q14" i="2" s="1"/>
  <c r="K28" i="2"/>
  <c r="L28" i="2"/>
  <c r="O28" i="2" s="1"/>
  <c r="L57" i="2"/>
  <c r="O57" i="2" s="1"/>
  <c r="K57" i="2"/>
  <c r="CD57" i="2" s="1"/>
  <c r="K54" i="2"/>
  <c r="CD54" i="2" s="1"/>
  <c r="L54" i="2"/>
  <c r="O54" i="2" s="1"/>
  <c r="Q54" i="2" s="1" a="1"/>
  <c r="Q54" i="2" s="1"/>
  <c r="K72" i="2"/>
  <c r="CD72" i="2" s="1"/>
  <c r="L72" i="2"/>
  <c r="O72" i="2" s="1"/>
  <c r="N79" i="2"/>
  <c r="AJ79" i="2"/>
  <c r="AW79" i="2"/>
  <c r="AX118" i="2"/>
  <c r="BL118" i="2"/>
  <c r="BO118" i="2" s="1"/>
  <c r="BY118" i="2"/>
  <c r="CA118" i="2" s="1"/>
  <c r="BA127" i="2"/>
  <c r="BY127" i="2"/>
  <c r="CA127" i="2" s="1"/>
  <c r="AM127" i="2"/>
  <c r="AN127" i="2" s="1"/>
  <c r="AO127" i="2" s="1"/>
  <c r="Y127" i="2"/>
  <c r="BL127" i="2"/>
  <c r="BO127" i="2" s="1"/>
  <c r="Z127" i="2"/>
  <c r="AA127" i="2" s="1"/>
  <c r="AB127" i="2" s="1"/>
  <c r="AW127" i="2"/>
  <c r="BE127" i="2"/>
  <c r="AQ127" i="2"/>
  <c r="AR127" i="2" s="1"/>
  <c r="AS127" i="2" s="1"/>
  <c r="AX127" i="2"/>
  <c r="BV127" i="2"/>
  <c r="N127" i="2"/>
  <c r="S127" i="2" s="1"/>
  <c r="BP127" i="2"/>
  <c r="CH127" i="2" s="1"/>
  <c r="BS127" i="2"/>
  <c r="AJ127" i="2"/>
  <c r="BH127" i="2"/>
  <c r="AK127" i="2"/>
  <c r="AL127" i="2" s="1"/>
  <c r="BH132" i="2"/>
  <c r="BV132" i="2"/>
  <c r="AM132" i="2"/>
  <c r="AN132" i="2" s="1"/>
  <c r="AO132" i="2" s="1"/>
  <c r="N133" i="2"/>
  <c r="S133" i="2" s="1"/>
  <c r="AJ133" i="2"/>
  <c r="AK133" i="2"/>
  <c r="AL133" i="2" s="1"/>
  <c r="BH133" i="2"/>
  <c r="BP133" i="2"/>
  <c r="CH133" i="2" s="1"/>
  <c r="AM133" i="2"/>
  <c r="AN133" i="2" s="1"/>
  <c r="AO133" i="2" s="1"/>
  <c r="BS133" i="2"/>
  <c r="Y133" i="2"/>
  <c r="BL133" i="2"/>
  <c r="BO133" i="2" s="1"/>
  <c r="BA133" i="2"/>
  <c r="BV133" i="2"/>
  <c r="BE133" i="2"/>
  <c r="BY133" i="2"/>
  <c r="CA133" i="2" s="1"/>
  <c r="AQ133" i="2"/>
  <c r="AR133" i="2" s="1"/>
  <c r="AS133" i="2" s="1"/>
  <c r="Z133" i="2"/>
  <c r="AA133" i="2" s="1"/>
  <c r="AB133" i="2" s="1"/>
  <c r="AW133" i="2"/>
  <c r="AX133" i="2"/>
  <c r="BB156" i="2"/>
  <c r="N152" i="2"/>
  <c r="S152" i="2" s="1"/>
  <c r="AJ152" i="2"/>
  <c r="BA152" i="2"/>
  <c r="BY152" i="2"/>
  <c r="CA152" i="2" s="1"/>
  <c r="AM152" i="2"/>
  <c r="AN152" i="2" s="1"/>
  <c r="AO152" i="2" s="1"/>
  <c r="BS152" i="2"/>
  <c r="Z152" i="2"/>
  <c r="AA152" i="2" s="1"/>
  <c r="AB152" i="2" s="1"/>
  <c r="AW152" i="2"/>
  <c r="BE152" i="2"/>
  <c r="AQ152" i="2"/>
  <c r="AR152" i="2" s="1"/>
  <c r="AS152" i="2" s="1"/>
  <c r="BL152" i="2"/>
  <c r="BO152" i="2" s="1"/>
  <c r="Y152" i="2"/>
  <c r="BP152" i="2"/>
  <c r="CH152" i="2" s="1"/>
  <c r="AX152" i="2"/>
  <c r="BV152" i="2"/>
  <c r="AK152" i="2"/>
  <c r="AL152" i="2" s="1"/>
  <c r="BH152" i="2"/>
  <c r="BA146" i="2"/>
  <c r="BY146" i="2"/>
  <c r="CA146" i="2" s="1"/>
  <c r="BS146" i="2"/>
  <c r="Y146" i="2"/>
  <c r="BL146" i="2"/>
  <c r="BO146" i="2" s="1"/>
  <c r="Z146" i="2"/>
  <c r="AA146" i="2" s="1"/>
  <c r="AB146" i="2" s="1"/>
  <c r="AW146" i="2"/>
  <c r="BE146" i="2"/>
  <c r="N146" i="2"/>
  <c r="S146" i="2" s="1"/>
  <c r="AJ146" i="2"/>
  <c r="AK146" i="2"/>
  <c r="AL146" i="2" s="1"/>
  <c r="AM146" i="2"/>
  <c r="AN146" i="2" s="1"/>
  <c r="AO146" i="2" s="1"/>
  <c r="BH146" i="2"/>
  <c r="AQ146" i="2"/>
  <c r="AR146" i="2" s="1"/>
  <c r="AS146" i="2" s="1"/>
  <c r="BP146" i="2"/>
  <c r="CH146" i="2" s="1"/>
  <c r="AX146" i="2"/>
  <c r="BV146" i="2"/>
  <c r="Y179" i="2"/>
  <c r="BL179" i="2"/>
  <c r="BO179" i="2" s="1"/>
  <c r="Z179" i="2"/>
  <c r="AA179" i="2" s="1"/>
  <c r="AB179" i="2" s="1"/>
  <c r="AW179" i="2"/>
  <c r="BE179" i="2"/>
  <c r="N179" i="2"/>
  <c r="S179" i="2" s="1"/>
  <c r="AJ179" i="2"/>
  <c r="AK179" i="2"/>
  <c r="AL179" i="2" s="1"/>
  <c r="BH179" i="2"/>
  <c r="BP179" i="2"/>
  <c r="CH179" i="2" s="1"/>
  <c r="BA179" i="2"/>
  <c r="BY179" i="2"/>
  <c r="CA179" i="2" s="1"/>
  <c r="AM179" i="2"/>
  <c r="AN179" i="2" s="1"/>
  <c r="AO179" i="2" s="1"/>
  <c r="AQ179" i="2"/>
  <c r="AR179" i="2" s="1"/>
  <c r="AS179" i="2" s="1"/>
  <c r="AX179" i="2"/>
  <c r="BS179" i="2"/>
  <c r="BV179" i="2"/>
  <c r="K204" i="2"/>
  <c r="CD204" i="2" s="1"/>
  <c r="L204" i="2"/>
  <c r="O204" i="2" s="1"/>
  <c r="Q204" i="2" s="1" a="1"/>
  <c r="Q204" i="2" s="1"/>
  <c r="T204" i="2"/>
  <c r="U204" i="2"/>
  <c r="AU204" i="2" s="1"/>
  <c r="BB182" i="2"/>
  <c r="Y199" i="2"/>
  <c r="AW199" i="2"/>
  <c r="N199" i="2"/>
  <c r="S199" i="2" s="1"/>
  <c r="AJ199" i="2"/>
  <c r="K253" i="2"/>
  <c r="CD253" i="2" s="1"/>
  <c r="L253" i="2"/>
  <c r="O253" i="2" s="1"/>
  <c r="Q253" i="2" s="1" a="1"/>
  <c r="Q253" i="2" s="1"/>
  <c r="T253" i="2"/>
  <c r="U253" i="2"/>
  <c r="AU253" i="2" s="1"/>
  <c r="Y201" i="2"/>
  <c r="BL201" i="2"/>
  <c r="BO201" i="2" s="1"/>
  <c r="Z201" i="2"/>
  <c r="AA201" i="2" s="1"/>
  <c r="AB201" i="2" s="1"/>
  <c r="AW201" i="2"/>
  <c r="BE201" i="2"/>
  <c r="AQ201" i="2"/>
  <c r="AR201" i="2" s="1"/>
  <c r="AS201" i="2" s="1"/>
  <c r="AX201" i="2"/>
  <c r="BV201" i="2"/>
  <c r="N201" i="2"/>
  <c r="S201" i="2" s="1"/>
  <c r="AJ201" i="2"/>
  <c r="AK201" i="2"/>
  <c r="AL201" i="2" s="1"/>
  <c r="BH201" i="2"/>
  <c r="BP201" i="2"/>
  <c r="CH201" i="2" s="1"/>
  <c r="BA201" i="2"/>
  <c r="BY201" i="2"/>
  <c r="CA201" i="2" s="1"/>
  <c r="AM201" i="2"/>
  <c r="AN201" i="2" s="1"/>
  <c r="AO201" i="2" s="1"/>
  <c r="BS201" i="2"/>
  <c r="BB166" i="2"/>
  <c r="T203" i="2"/>
  <c r="U203" i="2"/>
  <c r="K203" i="2"/>
  <c r="CD203" i="2" s="1"/>
  <c r="L203" i="2"/>
  <c r="O203" i="2" s="1"/>
  <c r="Q203" i="2" s="1" a="1"/>
  <c r="Q203" i="2" s="1"/>
  <c r="BB215" i="2"/>
  <c r="K251" i="2"/>
  <c r="CD251" i="2" s="1"/>
  <c r="L251" i="2"/>
  <c r="O251" i="2" s="1"/>
  <c r="Q251" i="2" s="1" a="1"/>
  <c r="Q251" i="2" s="1"/>
  <c r="T251" i="2"/>
  <c r="U251" i="2"/>
  <c r="BB242" i="2"/>
  <c r="N249" i="2"/>
  <c r="S249" i="2" s="1"/>
  <c r="AJ249" i="2"/>
  <c r="AK249" i="2"/>
  <c r="AL249" i="2" s="1"/>
  <c r="BH249" i="2"/>
  <c r="BP249" i="2"/>
  <c r="CH249" i="2" s="1"/>
  <c r="BA249" i="2"/>
  <c r="BY249" i="2"/>
  <c r="CA249" i="2" s="1"/>
  <c r="AM249" i="2"/>
  <c r="AN249" i="2" s="1"/>
  <c r="AO249" i="2" s="1"/>
  <c r="BS249" i="2"/>
  <c r="Y249" i="2"/>
  <c r="BL249" i="2"/>
  <c r="BO249" i="2" s="1"/>
  <c r="Z249" i="2"/>
  <c r="AA249" i="2" s="1"/>
  <c r="AB249" i="2" s="1"/>
  <c r="AW249" i="2"/>
  <c r="BE249" i="2"/>
  <c r="AX249" i="2"/>
  <c r="BV249" i="2"/>
  <c r="AQ249" i="2"/>
  <c r="AR249" i="2" s="1"/>
  <c r="AS249" i="2" s="1"/>
  <c r="AW257" i="2"/>
  <c r="N268" i="2"/>
  <c r="S268" i="2" s="1"/>
  <c r="AJ268" i="2"/>
  <c r="Y268" i="2"/>
  <c r="AW268" i="2"/>
  <c r="K301" i="2"/>
  <c r="CD301" i="2" s="1"/>
  <c r="T301" i="2"/>
  <c r="U301" i="2"/>
  <c r="L301" i="2"/>
  <c r="O301" i="2" s="1"/>
  <c r="Q301" i="2" s="1" a="1"/>
  <c r="Q301" i="2" s="1"/>
  <c r="BB241" i="2"/>
  <c r="AK252" i="2"/>
  <c r="AL252" i="2" s="1"/>
  <c r="K339" i="2"/>
  <c r="CD339" i="2" s="1"/>
  <c r="L339" i="2"/>
  <c r="O339" i="2" s="1"/>
  <c r="Q339" i="2" s="1" a="1"/>
  <c r="Q339" i="2" s="1"/>
  <c r="T339" i="2"/>
  <c r="U339" i="2"/>
  <c r="BP231" i="2"/>
  <c r="CH231" i="2" s="1"/>
  <c r="K310" i="2"/>
  <c r="CD310" i="2" s="1"/>
  <c r="L310" i="2"/>
  <c r="O310" i="2" s="1"/>
  <c r="Q310" i="2" s="1" a="1"/>
  <c r="Q310" i="2" s="1"/>
  <c r="T310" i="2"/>
  <c r="U310" i="2"/>
  <c r="AW264" i="2"/>
  <c r="N264" i="2"/>
  <c r="S264" i="2" s="1"/>
  <c r="AJ264" i="2"/>
  <c r="Y264" i="2"/>
  <c r="BH278" i="2"/>
  <c r="AK286" i="2"/>
  <c r="AL286" i="2" s="1"/>
  <c r="Z286" i="2"/>
  <c r="AA286" i="2" s="1"/>
  <c r="AB286" i="2" s="1"/>
  <c r="Y292" i="2"/>
  <c r="AW292" i="2"/>
  <c r="N292" i="2"/>
  <c r="S292" i="2" s="1"/>
  <c r="AJ292" i="2"/>
  <c r="Y325" i="2"/>
  <c r="BL325" i="2"/>
  <c r="BO325" i="2" s="1"/>
  <c r="Z325" i="2"/>
  <c r="AA325" i="2" s="1"/>
  <c r="AB325" i="2" s="1"/>
  <c r="AW325" i="2"/>
  <c r="BE325" i="2"/>
  <c r="AQ325" i="2"/>
  <c r="AR325" i="2" s="1"/>
  <c r="AS325" i="2" s="1"/>
  <c r="AX325" i="2"/>
  <c r="BV325" i="2"/>
  <c r="N325" i="2"/>
  <c r="S325" i="2" s="1"/>
  <c r="AJ325" i="2"/>
  <c r="AK325" i="2"/>
  <c r="AL325" i="2" s="1"/>
  <c r="BH325" i="2"/>
  <c r="BP325" i="2"/>
  <c r="CH325" i="2" s="1"/>
  <c r="BA325" i="2"/>
  <c r="BY325" i="2"/>
  <c r="CA325" i="2" s="1"/>
  <c r="AM325" i="2"/>
  <c r="AN325" i="2" s="1"/>
  <c r="AO325" i="2" s="1"/>
  <c r="BS325" i="2"/>
  <c r="AQ300" i="2"/>
  <c r="AR300" i="2" s="1"/>
  <c r="AS300" i="2" s="1"/>
  <c r="AX300" i="2"/>
  <c r="BV300" i="2"/>
  <c r="N300" i="2"/>
  <c r="S300" i="2" s="1"/>
  <c r="AJ300" i="2"/>
  <c r="BA300" i="2"/>
  <c r="BY300" i="2"/>
  <c r="CA300" i="2" s="1"/>
  <c r="Y300" i="2"/>
  <c r="AM300" i="2"/>
  <c r="AN300" i="2" s="1"/>
  <c r="AO300" i="2" s="1"/>
  <c r="AW300" i="2"/>
  <c r="Z300" i="2"/>
  <c r="AA300" i="2" s="1"/>
  <c r="AB300" i="2" s="1"/>
  <c r="BL300" i="2"/>
  <c r="BO300" i="2" s="1"/>
  <c r="BP300" i="2"/>
  <c r="CH300" i="2" s="1"/>
  <c r="BE300" i="2"/>
  <c r="BS300" i="2"/>
  <c r="BH300" i="2"/>
  <c r="AK300" i="2"/>
  <c r="AL300" i="2" s="1"/>
  <c r="BS276" i="2"/>
  <c r="Y276" i="2"/>
  <c r="BL276" i="2"/>
  <c r="BO276" i="2" s="1"/>
  <c r="Z276" i="2"/>
  <c r="AA276" i="2" s="1"/>
  <c r="AB276" i="2" s="1"/>
  <c r="AW276" i="2"/>
  <c r="BE276" i="2"/>
  <c r="AQ276" i="2"/>
  <c r="AR276" i="2" s="1"/>
  <c r="AS276" i="2" s="1"/>
  <c r="AX276" i="2"/>
  <c r="BV276" i="2"/>
  <c r="N276" i="2"/>
  <c r="S276" i="2" s="1"/>
  <c r="AJ276" i="2"/>
  <c r="AK276" i="2"/>
  <c r="AL276" i="2" s="1"/>
  <c r="BH276" i="2"/>
  <c r="BP276" i="2"/>
  <c r="CH276" i="2" s="1"/>
  <c r="BA276" i="2"/>
  <c r="BY276" i="2"/>
  <c r="CA276" i="2" s="1"/>
  <c r="AM276" i="2"/>
  <c r="AN276" i="2" s="1"/>
  <c r="AO276" i="2" s="1"/>
  <c r="BA299" i="2"/>
  <c r="BY299" i="2"/>
  <c r="CA299" i="2" s="1"/>
  <c r="AM299" i="2"/>
  <c r="AN299" i="2" s="1"/>
  <c r="AO299" i="2" s="1"/>
  <c r="Y299" i="2"/>
  <c r="BL299" i="2"/>
  <c r="BO299" i="2" s="1"/>
  <c r="AQ299" i="2"/>
  <c r="AR299" i="2" s="1"/>
  <c r="AS299" i="2" s="1"/>
  <c r="BE299" i="2"/>
  <c r="BP299" i="2"/>
  <c r="CH299" i="2" s="1"/>
  <c r="BS299" i="2"/>
  <c r="AJ299" i="2"/>
  <c r="AW299" i="2"/>
  <c r="BH299" i="2"/>
  <c r="BV299" i="2"/>
  <c r="N299" i="2"/>
  <c r="S299" i="2" s="1"/>
  <c r="Z299" i="2"/>
  <c r="AA299" i="2" s="1"/>
  <c r="AB299" i="2" s="1"/>
  <c r="AK299" i="2"/>
  <c r="AL299" i="2" s="1"/>
  <c r="AX299" i="2"/>
  <c r="Y358" i="2"/>
  <c r="AW358" i="2"/>
  <c r="N358" i="2"/>
  <c r="S358" i="2" s="1"/>
  <c r="AJ358" i="2"/>
  <c r="N351" i="2"/>
  <c r="S351" i="2" s="1"/>
  <c r="AJ351" i="2"/>
  <c r="Y351" i="2"/>
  <c r="AW351" i="2"/>
  <c r="BS360" i="2"/>
  <c r="Y360" i="2"/>
  <c r="BL360" i="2"/>
  <c r="BO360" i="2" s="1"/>
  <c r="Z360" i="2"/>
  <c r="AA360" i="2" s="1"/>
  <c r="AB360" i="2" s="1"/>
  <c r="AW360" i="2"/>
  <c r="BE360" i="2"/>
  <c r="AQ360" i="2"/>
  <c r="AR360" i="2" s="1"/>
  <c r="AS360" i="2" s="1"/>
  <c r="AX360" i="2"/>
  <c r="BV360" i="2"/>
  <c r="N360" i="2"/>
  <c r="S360" i="2" s="1"/>
  <c r="AJ360" i="2"/>
  <c r="AK360" i="2"/>
  <c r="AL360" i="2" s="1"/>
  <c r="BH360" i="2"/>
  <c r="BP360" i="2"/>
  <c r="CH360" i="2" s="1"/>
  <c r="BA360" i="2"/>
  <c r="BY360" i="2"/>
  <c r="CA360" i="2" s="1"/>
  <c r="AM360" i="2"/>
  <c r="AN360" i="2" s="1"/>
  <c r="AO360" i="2" s="1"/>
  <c r="N332" i="2"/>
  <c r="S332" i="2" s="1"/>
  <c r="AJ332" i="2"/>
  <c r="Y332" i="2"/>
  <c r="AW332" i="2"/>
  <c r="BB356" i="2"/>
  <c r="Z396" i="2"/>
  <c r="AA396" i="2" s="1"/>
  <c r="AB396" i="2" s="1"/>
  <c r="AW396" i="2"/>
  <c r="BE396" i="2"/>
  <c r="Y396" i="2"/>
  <c r="AQ396" i="2"/>
  <c r="AR396" i="2" s="1"/>
  <c r="AS396" i="2" s="1"/>
  <c r="AX396" i="2"/>
  <c r="BV396" i="2"/>
  <c r="N396" i="2"/>
  <c r="S396" i="2" s="1"/>
  <c r="AJ396" i="2"/>
  <c r="BL396" i="2"/>
  <c r="BO396" i="2" s="1"/>
  <c r="AK396" i="2"/>
  <c r="AL396" i="2" s="1"/>
  <c r="BH396" i="2"/>
  <c r="BP396" i="2"/>
  <c r="CH396" i="2" s="1"/>
  <c r="BA396" i="2"/>
  <c r="BY396" i="2"/>
  <c r="CA396" i="2" s="1"/>
  <c r="AM396" i="2"/>
  <c r="AN396" i="2" s="1"/>
  <c r="AO396" i="2" s="1"/>
  <c r="BS396" i="2"/>
  <c r="BS344" i="2"/>
  <c r="Y344" i="2"/>
  <c r="BL344" i="2"/>
  <c r="BO344" i="2" s="1"/>
  <c r="Z344" i="2"/>
  <c r="AA344" i="2" s="1"/>
  <c r="AB344" i="2" s="1"/>
  <c r="AW344" i="2"/>
  <c r="BE344" i="2"/>
  <c r="AQ344" i="2"/>
  <c r="AR344" i="2" s="1"/>
  <c r="AS344" i="2" s="1"/>
  <c r="AX344" i="2"/>
  <c r="BV344" i="2"/>
  <c r="N344" i="2"/>
  <c r="S344" i="2" s="1"/>
  <c r="AJ344" i="2"/>
  <c r="AK344" i="2"/>
  <c r="AL344" i="2" s="1"/>
  <c r="BH344" i="2"/>
  <c r="BP344" i="2"/>
  <c r="CH344" i="2" s="1"/>
  <c r="BA344" i="2"/>
  <c r="BY344" i="2"/>
  <c r="CA344" i="2" s="1"/>
  <c r="AM344" i="2"/>
  <c r="AN344" i="2" s="1"/>
  <c r="AO344" i="2" s="1"/>
  <c r="K49" i="2"/>
  <c r="CD49" i="2" s="1"/>
  <c r="L49" i="2"/>
  <c r="O49" i="2" s="1"/>
  <c r="L91" i="2"/>
  <c r="O91" i="2" s="1"/>
  <c r="Q91" i="2" s="1" a="1"/>
  <c r="Q91" i="2" s="1"/>
  <c r="K91" i="2"/>
  <c r="CD91" i="2" s="1"/>
  <c r="K117" i="2"/>
  <c r="CD117" i="2" s="1"/>
  <c r="L117" i="2"/>
  <c r="O117" i="2" s="1"/>
  <c r="Q117" i="2" s="1" a="1"/>
  <c r="Q117" i="2" s="1"/>
  <c r="T117" i="2"/>
  <c r="U117" i="2"/>
  <c r="BB132" i="2"/>
  <c r="BB126" i="2"/>
  <c r="K170" i="2"/>
  <c r="CD170" i="2" s="1"/>
  <c r="L170" i="2"/>
  <c r="O170" i="2" s="1"/>
  <c r="Q170" i="2" s="1" a="1"/>
  <c r="Q170" i="2" s="1"/>
  <c r="T170" i="2"/>
  <c r="U170" i="2"/>
  <c r="K188" i="2"/>
  <c r="CD188" i="2" s="1"/>
  <c r="L188" i="2"/>
  <c r="O188" i="2" s="1"/>
  <c r="Q188" i="2" s="1" a="1"/>
  <c r="Q188" i="2" s="1"/>
  <c r="T188" i="2"/>
  <c r="U188" i="2"/>
  <c r="BS196" i="2"/>
  <c r="Y196" i="2"/>
  <c r="BL196" i="2"/>
  <c r="BO196" i="2" s="1"/>
  <c r="Z196" i="2"/>
  <c r="AA196" i="2" s="1"/>
  <c r="AB196" i="2" s="1"/>
  <c r="AW196" i="2"/>
  <c r="BE196" i="2"/>
  <c r="AQ196" i="2"/>
  <c r="AR196" i="2" s="1"/>
  <c r="AS196" i="2" s="1"/>
  <c r="AX196" i="2"/>
  <c r="BV196" i="2"/>
  <c r="N196" i="2"/>
  <c r="S196" i="2" s="1"/>
  <c r="AJ196" i="2"/>
  <c r="AK196" i="2"/>
  <c r="AL196" i="2" s="1"/>
  <c r="BH196" i="2"/>
  <c r="BP196" i="2"/>
  <c r="CH196" i="2" s="1"/>
  <c r="BA196" i="2"/>
  <c r="BY196" i="2"/>
  <c r="CA196" i="2" s="1"/>
  <c r="AM196" i="2"/>
  <c r="AN196" i="2" s="1"/>
  <c r="AO196" i="2" s="1"/>
  <c r="AQ190" i="2"/>
  <c r="AR190" i="2" s="1"/>
  <c r="AS190" i="2" s="1"/>
  <c r="AX190" i="2"/>
  <c r="BV190" i="2"/>
  <c r="N190" i="2"/>
  <c r="S190" i="2" s="1"/>
  <c r="AJ190" i="2"/>
  <c r="AK190" i="2"/>
  <c r="AL190" i="2" s="1"/>
  <c r="BH190" i="2"/>
  <c r="BP190" i="2"/>
  <c r="CH190" i="2" s="1"/>
  <c r="BE190" i="2"/>
  <c r="BS190" i="2"/>
  <c r="Y190" i="2"/>
  <c r="AM190" i="2"/>
  <c r="AN190" i="2" s="1"/>
  <c r="AO190" i="2" s="1"/>
  <c r="AW190" i="2"/>
  <c r="BY190" i="2"/>
  <c r="CA190" i="2" s="1"/>
  <c r="Z190" i="2"/>
  <c r="AA190" i="2" s="1"/>
  <c r="AB190" i="2" s="1"/>
  <c r="BA190" i="2"/>
  <c r="BL190" i="2"/>
  <c r="BO190" i="2" s="1"/>
  <c r="K261" i="2"/>
  <c r="CD261" i="2" s="1"/>
  <c r="L261" i="2"/>
  <c r="O261" i="2" s="1"/>
  <c r="Q261" i="2" s="1" a="1"/>
  <c r="Q261" i="2" s="1"/>
  <c r="T261" i="2"/>
  <c r="U261" i="2"/>
  <c r="AU261" i="2" s="1"/>
  <c r="BB231" i="2"/>
  <c r="Y258" i="2"/>
  <c r="AW258" i="2"/>
  <c r="N258" i="2"/>
  <c r="S258" i="2" s="1"/>
  <c r="AJ258" i="2"/>
  <c r="N216" i="2"/>
  <c r="S216" i="2" s="1"/>
  <c r="AJ216" i="2"/>
  <c r="AK216" i="2"/>
  <c r="AL216" i="2" s="1"/>
  <c r="BH216" i="2"/>
  <c r="BP216" i="2"/>
  <c r="CH216" i="2" s="1"/>
  <c r="BA216" i="2"/>
  <c r="BY216" i="2"/>
  <c r="CA216" i="2" s="1"/>
  <c r="AM216" i="2"/>
  <c r="AN216" i="2" s="1"/>
  <c r="AO216" i="2" s="1"/>
  <c r="BS216" i="2"/>
  <c r="Y216" i="2"/>
  <c r="BL216" i="2"/>
  <c r="BO216" i="2" s="1"/>
  <c r="Z216" i="2"/>
  <c r="AA216" i="2" s="1"/>
  <c r="AB216" i="2" s="1"/>
  <c r="BE216" i="2"/>
  <c r="AQ216" i="2"/>
  <c r="AR216" i="2" s="1"/>
  <c r="AS216" i="2" s="1"/>
  <c r="BV216" i="2"/>
  <c r="AW216" i="2"/>
  <c r="AX216" i="2"/>
  <c r="N398" i="2"/>
  <c r="S398" i="2" s="1"/>
  <c r="AJ398" i="2"/>
  <c r="AW398" i="2"/>
  <c r="Y398" i="2"/>
  <c r="L37" i="2"/>
  <c r="O37" i="2" s="1"/>
  <c r="K37" i="2"/>
  <c r="CD37" i="2" s="1"/>
  <c r="K61" i="2"/>
  <c r="CD61" i="2" s="1"/>
  <c r="L61" i="2"/>
  <c r="O61" i="2" s="1"/>
  <c r="Q61" i="2" s="1" a="1"/>
  <c r="Q61" i="2" s="1"/>
  <c r="N78" i="2"/>
  <c r="S78" i="2" s="1"/>
  <c r="AJ78" i="2"/>
  <c r="AW78" i="2"/>
  <c r="K86" i="2"/>
  <c r="CD86" i="2" s="1"/>
  <c r="L86" i="2"/>
  <c r="O86" i="2" s="1"/>
  <c r="T123" i="2"/>
  <c r="U123" i="2"/>
  <c r="AU123" i="2" s="1"/>
  <c r="K123" i="2"/>
  <c r="CD123" i="2" s="1"/>
  <c r="L123" i="2"/>
  <c r="O123" i="2" s="1"/>
  <c r="Q123" i="2" s="1" a="1"/>
  <c r="Q123" i="2" s="1"/>
  <c r="T115" i="2"/>
  <c r="U115" i="2"/>
  <c r="AU115" i="2" s="1"/>
  <c r="K115" i="2"/>
  <c r="CD115" i="2" s="1"/>
  <c r="L115" i="2"/>
  <c r="O115" i="2" s="1"/>
  <c r="Q115" i="2" s="1" a="1"/>
  <c r="Q115" i="2" s="1"/>
  <c r="N120" i="2"/>
  <c r="S120" i="2" s="1"/>
  <c r="AJ120" i="2"/>
  <c r="Y120" i="2"/>
  <c r="AW120" i="2"/>
  <c r="K141" i="2"/>
  <c r="CD141" i="2" s="1"/>
  <c r="T141" i="2"/>
  <c r="L141" i="2"/>
  <c r="O141" i="2" s="1"/>
  <c r="Q141" i="2" s="1" a="1"/>
  <c r="Q141" i="2" s="1"/>
  <c r="U141" i="2"/>
  <c r="AU141" i="2" s="1"/>
  <c r="BE128" i="2"/>
  <c r="BY132" i="2"/>
  <c r="CA132" i="2" s="1"/>
  <c r="AX132" i="2"/>
  <c r="BB134" i="2"/>
  <c r="BB181" i="2"/>
  <c r="K210" i="2"/>
  <c r="CD210" i="2" s="1"/>
  <c r="L210" i="2"/>
  <c r="O210" i="2" s="1"/>
  <c r="Q210" i="2" s="1" a="1"/>
  <c r="Q210" i="2" s="1"/>
  <c r="T210" i="2"/>
  <c r="U210" i="2"/>
  <c r="N165" i="2"/>
  <c r="S165" i="2" s="1"/>
  <c r="AJ165" i="2"/>
  <c r="AK165" i="2"/>
  <c r="AL165" i="2" s="1"/>
  <c r="BH165" i="2"/>
  <c r="BP165" i="2"/>
  <c r="CH165" i="2" s="1"/>
  <c r="AM165" i="2"/>
  <c r="AN165" i="2" s="1"/>
  <c r="AO165" i="2" s="1"/>
  <c r="BS165" i="2"/>
  <c r="Y165" i="2"/>
  <c r="BL165" i="2"/>
  <c r="BO165" i="2" s="1"/>
  <c r="AW165" i="2"/>
  <c r="AX165" i="2"/>
  <c r="BA165" i="2"/>
  <c r="BV165" i="2"/>
  <c r="BE165" i="2"/>
  <c r="BY165" i="2"/>
  <c r="CA165" i="2" s="1"/>
  <c r="AQ165" i="2"/>
  <c r="AR165" i="2" s="1"/>
  <c r="AS165" i="2" s="1"/>
  <c r="Z165" i="2"/>
  <c r="AA165" i="2" s="1"/>
  <c r="AB165" i="2" s="1"/>
  <c r="Y182" i="2"/>
  <c r="BL182" i="2"/>
  <c r="BO182" i="2" s="1"/>
  <c r="AQ182" i="2"/>
  <c r="AR182" i="2" s="1"/>
  <c r="AS182" i="2" s="1"/>
  <c r="AX182" i="2"/>
  <c r="BV182" i="2"/>
  <c r="N182" i="2"/>
  <c r="S182" i="2" s="1"/>
  <c r="AJ182" i="2"/>
  <c r="AK182" i="2"/>
  <c r="AL182" i="2" s="1"/>
  <c r="BH182" i="2"/>
  <c r="BP182" i="2"/>
  <c r="CH182" i="2" s="1"/>
  <c r="BY182" i="2"/>
  <c r="CA182" i="2" s="1"/>
  <c r="AW182" i="2"/>
  <c r="BA182" i="2"/>
  <c r="AM182" i="2"/>
  <c r="AN182" i="2" s="1"/>
  <c r="AO182" i="2" s="1"/>
  <c r="BS182" i="2"/>
  <c r="Z182" i="2"/>
  <c r="AA182" i="2" s="1"/>
  <c r="AB182" i="2" s="1"/>
  <c r="BE182" i="2"/>
  <c r="Y225" i="2"/>
  <c r="BL225" i="2"/>
  <c r="BO225" i="2" s="1"/>
  <c r="Z225" i="2"/>
  <c r="AA225" i="2" s="1"/>
  <c r="AB225" i="2" s="1"/>
  <c r="AW225" i="2"/>
  <c r="BE225" i="2"/>
  <c r="AQ225" i="2"/>
  <c r="AR225" i="2" s="1"/>
  <c r="AS225" i="2" s="1"/>
  <c r="AX225" i="2"/>
  <c r="BV225" i="2"/>
  <c r="N225" i="2"/>
  <c r="S225" i="2" s="1"/>
  <c r="AJ225" i="2"/>
  <c r="AK225" i="2"/>
  <c r="AL225" i="2" s="1"/>
  <c r="BH225" i="2"/>
  <c r="BP225" i="2"/>
  <c r="CH225" i="2" s="1"/>
  <c r="BA225" i="2"/>
  <c r="BY225" i="2"/>
  <c r="CA225" i="2" s="1"/>
  <c r="AM225" i="2"/>
  <c r="AN225" i="2" s="1"/>
  <c r="AO225" i="2" s="1"/>
  <c r="BS225" i="2"/>
  <c r="N208" i="2"/>
  <c r="S208" i="2" s="1"/>
  <c r="AJ208" i="2"/>
  <c r="AK208" i="2"/>
  <c r="AL208" i="2" s="1"/>
  <c r="BH208" i="2"/>
  <c r="BP208" i="2"/>
  <c r="CH208" i="2" s="1"/>
  <c r="BA208" i="2"/>
  <c r="BY208" i="2"/>
  <c r="CA208" i="2" s="1"/>
  <c r="AM208" i="2"/>
  <c r="AN208" i="2" s="1"/>
  <c r="AO208" i="2" s="1"/>
  <c r="BS208" i="2"/>
  <c r="Y208" i="2"/>
  <c r="BL208" i="2"/>
  <c r="BO208" i="2" s="1"/>
  <c r="Z208" i="2"/>
  <c r="AA208" i="2" s="1"/>
  <c r="AB208" i="2" s="1"/>
  <c r="AW208" i="2"/>
  <c r="BE208" i="2"/>
  <c r="AQ208" i="2"/>
  <c r="AR208" i="2" s="1"/>
  <c r="AS208" i="2" s="1"/>
  <c r="AX208" i="2"/>
  <c r="BV208" i="2"/>
  <c r="AQ227" i="2"/>
  <c r="AR227" i="2" s="1"/>
  <c r="AS227" i="2" s="1"/>
  <c r="AX227" i="2"/>
  <c r="BV227" i="2"/>
  <c r="N227" i="2"/>
  <c r="S227" i="2" s="1"/>
  <c r="AJ227" i="2"/>
  <c r="AK227" i="2"/>
  <c r="AL227" i="2" s="1"/>
  <c r="BH227" i="2"/>
  <c r="BP227" i="2"/>
  <c r="CH227" i="2" s="1"/>
  <c r="BA227" i="2"/>
  <c r="BY227" i="2"/>
  <c r="CA227" i="2" s="1"/>
  <c r="AM227" i="2"/>
  <c r="AN227" i="2" s="1"/>
  <c r="AO227" i="2" s="1"/>
  <c r="BS227" i="2"/>
  <c r="AW227" i="2"/>
  <c r="Y227" i="2"/>
  <c r="Z227" i="2"/>
  <c r="AA227" i="2" s="1"/>
  <c r="AB227" i="2" s="1"/>
  <c r="BE227" i="2"/>
  <c r="BL227" i="2"/>
  <c r="BO227" i="2" s="1"/>
  <c r="BB217" i="2"/>
  <c r="BA274" i="2"/>
  <c r="BY274" i="2"/>
  <c r="CA274" i="2" s="1"/>
  <c r="AM274" i="2"/>
  <c r="AN274" i="2" s="1"/>
  <c r="AO274" i="2" s="1"/>
  <c r="BS274" i="2"/>
  <c r="Y274" i="2"/>
  <c r="BL274" i="2"/>
  <c r="BO274" i="2" s="1"/>
  <c r="Z274" i="2"/>
  <c r="AA274" i="2" s="1"/>
  <c r="AB274" i="2" s="1"/>
  <c r="AW274" i="2"/>
  <c r="BE274" i="2"/>
  <c r="AQ274" i="2"/>
  <c r="AR274" i="2" s="1"/>
  <c r="AS274" i="2" s="1"/>
  <c r="AX274" i="2"/>
  <c r="BV274" i="2"/>
  <c r="N274" i="2"/>
  <c r="S274" i="2" s="1"/>
  <c r="AJ274" i="2"/>
  <c r="BH274" i="2"/>
  <c r="BP274" i="2"/>
  <c r="CH274" i="2" s="1"/>
  <c r="AK274" i="2"/>
  <c r="AL274" i="2" s="1"/>
  <c r="BA290" i="2"/>
  <c r="BY290" i="2"/>
  <c r="CA290" i="2" s="1"/>
  <c r="AM290" i="2"/>
  <c r="AN290" i="2" s="1"/>
  <c r="AO290" i="2" s="1"/>
  <c r="BS290" i="2"/>
  <c r="Y290" i="2"/>
  <c r="BL290" i="2"/>
  <c r="BO290" i="2" s="1"/>
  <c r="Z290" i="2"/>
  <c r="AA290" i="2" s="1"/>
  <c r="AB290" i="2" s="1"/>
  <c r="AW290" i="2"/>
  <c r="BE290" i="2"/>
  <c r="AQ290" i="2"/>
  <c r="AR290" i="2" s="1"/>
  <c r="AS290" i="2" s="1"/>
  <c r="AX290" i="2"/>
  <c r="BV290" i="2"/>
  <c r="N290" i="2"/>
  <c r="S290" i="2" s="1"/>
  <c r="AJ290" i="2"/>
  <c r="BH290" i="2"/>
  <c r="BP290" i="2"/>
  <c r="CH290" i="2" s="1"/>
  <c r="AK290" i="2"/>
  <c r="AL290" i="2" s="1"/>
  <c r="BB268" i="2"/>
  <c r="BS252" i="2"/>
  <c r="L303" i="2"/>
  <c r="O303" i="2" s="1"/>
  <c r="Q303" i="2" s="1" a="1"/>
  <c r="Q303" i="2" s="1"/>
  <c r="T303" i="2"/>
  <c r="K303" i="2"/>
  <c r="CD303" i="2" s="1"/>
  <c r="U303" i="2"/>
  <c r="AX231" i="2"/>
  <c r="K312" i="2"/>
  <c r="CD312" i="2" s="1"/>
  <c r="L312" i="2"/>
  <c r="O312" i="2" s="1"/>
  <c r="Q312" i="2" s="1" a="1"/>
  <c r="Q312" i="2" s="1"/>
  <c r="T312" i="2"/>
  <c r="U312" i="2"/>
  <c r="AU312" i="2" s="1"/>
  <c r="BB286" i="2"/>
  <c r="AK278" i="2"/>
  <c r="AL278" i="2" s="1"/>
  <c r="Z278" i="2"/>
  <c r="AA278" i="2" s="1"/>
  <c r="AB278" i="2" s="1"/>
  <c r="BS286" i="2"/>
  <c r="BB288" i="2"/>
  <c r="BB298" i="2"/>
  <c r="Y309" i="2"/>
  <c r="BL309" i="2"/>
  <c r="BO309" i="2" s="1"/>
  <c r="Z309" i="2"/>
  <c r="AA309" i="2" s="1"/>
  <c r="AB309" i="2" s="1"/>
  <c r="AW309" i="2"/>
  <c r="BE309" i="2"/>
  <c r="AQ309" i="2"/>
  <c r="AR309" i="2" s="1"/>
  <c r="AS309" i="2" s="1"/>
  <c r="AX309" i="2"/>
  <c r="BV309" i="2"/>
  <c r="N309" i="2"/>
  <c r="S309" i="2" s="1"/>
  <c r="AJ309" i="2"/>
  <c r="AK309" i="2"/>
  <c r="AL309" i="2" s="1"/>
  <c r="BH309" i="2"/>
  <c r="BP309" i="2"/>
  <c r="CH309" i="2" s="1"/>
  <c r="BA309" i="2"/>
  <c r="BY309" i="2"/>
  <c r="CA309" i="2" s="1"/>
  <c r="AM309" i="2"/>
  <c r="AN309" i="2" s="1"/>
  <c r="AO309" i="2" s="1"/>
  <c r="BS309" i="2"/>
  <c r="AW324" i="2"/>
  <c r="BB273" i="2"/>
  <c r="BB289" i="2"/>
  <c r="BB333" i="2"/>
  <c r="Y349" i="2"/>
  <c r="BL349" i="2"/>
  <c r="BO349" i="2" s="1"/>
  <c r="Z349" i="2"/>
  <c r="AA349" i="2" s="1"/>
  <c r="AB349" i="2" s="1"/>
  <c r="AW349" i="2"/>
  <c r="BE349" i="2"/>
  <c r="AQ349" i="2"/>
  <c r="AR349" i="2" s="1"/>
  <c r="AS349" i="2" s="1"/>
  <c r="AX349" i="2"/>
  <c r="BV349" i="2"/>
  <c r="N349" i="2"/>
  <c r="S349" i="2" s="1"/>
  <c r="AJ349" i="2"/>
  <c r="AK349" i="2"/>
  <c r="AL349" i="2" s="1"/>
  <c r="BH349" i="2"/>
  <c r="BP349" i="2"/>
  <c r="CH349" i="2" s="1"/>
  <c r="BA349" i="2"/>
  <c r="BY349" i="2"/>
  <c r="CA349" i="2" s="1"/>
  <c r="AM349" i="2"/>
  <c r="AN349" i="2" s="1"/>
  <c r="AO349" i="2" s="1"/>
  <c r="BS349" i="2"/>
  <c r="Y363" i="2"/>
  <c r="AW363" i="2"/>
  <c r="N363" i="2"/>
  <c r="S363" i="2" s="1"/>
  <c r="AJ363" i="2"/>
  <c r="K377" i="2"/>
  <c r="CD377" i="2" s="1"/>
  <c r="L377" i="2"/>
  <c r="O377" i="2" s="1"/>
  <c r="Q377" i="2" s="1" a="1"/>
  <c r="Q377" i="2" s="1"/>
  <c r="T377" i="2"/>
  <c r="U377" i="2"/>
  <c r="BB343" i="2"/>
  <c r="BB335" i="2"/>
  <c r="Y373" i="2"/>
  <c r="BL373" i="2"/>
  <c r="BO373" i="2" s="1"/>
  <c r="Z373" i="2"/>
  <c r="AA373" i="2" s="1"/>
  <c r="AB373" i="2" s="1"/>
  <c r="AW373" i="2"/>
  <c r="BE373" i="2"/>
  <c r="AQ373" i="2"/>
  <c r="AR373" i="2" s="1"/>
  <c r="AS373" i="2" s="1"/>
  <c r="AX373" i="2"/>
  <c r="BV373" i="2"/>
  <c r="N373" i="2"/>
  <c r="S373" i="2" s="1"/>
  <c r="AJ373" i="2"/>
  <c r="AK373" i="2"/>
  <c r="AL373" i="2" s="1"/>
  <c r="BH373" i="2"/>
  <c r="BP373" i="2"/>
  <c r="CH373" i="2" s="1"/>
  <c r="BA373" i="2"/>
  <c r="BY373" i="2"/>
  <c r="CA373" i="2" s="1"/>
  <c r="AM373" i="2"/>
  <c r="AN373" i="2" s="1"/>
  <c r="AO373" i="2" s="1"/>
  <c r="BS373" i="2"/>
  <c r="Y376" i="2"/>
  <c r="BL376" i="2"/>
  <c r="BO376" i="2" s="1"/>
  <c r="Z376" i="2"/>
  <c r="AA376" i="2" s="1"/>
  <c r="AB376" i="2" s="1"/>
  <c r="AQ376" i="2"/>
  <c r="AR376" i="2" s="1"/>
  <c r="AS376" i="2" s="1"/>
  <c r="AX376" i="2"/>
  <c r="BV376" i="2"/>
  <c r="N376" i="2"/>
  <c r="S376" i="2" s="1"/>
  <c r="AJ376" i="2"/>
  <c r="AK376" i="2"/>
  <c r="AL376" i="2" s="1"/>
  <c r="BH376" i="2"/>
  <c r="BP376" i="2"/>
  <c r="CH376" i="2" s="1"/>
  <c r="BA376" i="2"/>
  <c r="BY376" i="2"/>
  <c r="CA376" i="2" s="1"/>
  <c r="BS376" i="2"/>
  <c r="BE376" i="2"/>
  <c r="AM376" i="2"/>
  <c r="AN376" i="2" s="1"/>
  <c r="AO376" i="2" s="1"/>
  <c r="AW376" i="2"/>
  <c r="AQ384" i="2"/>
  <c r="AR384" i="2" s="1"/>
  <c r="AS384" i="2" s="1"/>
  <c r="AX384" i="2"/>
  <c r="BV384" i="2"/>
  <c r="N384" i="2"/>
  <c r="S384" i="2" s="1"/>
  <c r="AJ384" i="2"/>
  <c r="AK384" i="2"/>
  <c r="AL384" i="2" s="1"/>
  <c r="BH384" i="2"/>
  <c r="BP384" i="2"/>
  <c r="CH384" i="2" s="1"/>
  <c r="BE384" i="2"/>
  <c r="AM384" i="2"/>
  <c r="AN384" i="2" s="1"/>
  <c r="AO384" i="2" s="1"/>
  <c r="AW384" i="2"/>
  <c r="BY384" i="2"/>
  <c r="CA384" i="2" s="1"/>
  <c r="BA384" i="2"/>
  <c r="BL384" i="2"/>
  <c r="BO384" i="2" s="1"/>
  <c r="BS384" i="2"/>
  <c r="Y384" i="2"/>
  <c r="Z384" i="2"/>
  <c r="AA384" i="2" s="1"/>
  <c r="AB384" i="2" s="1"/>
  <c r="BB372" i="2"/>
  <c r="K193" i="2"/>
  <c r="CD193" i="2" s="1"/>
  <c r="T193" i="2"/>
  <c r="L193" i="2"/>
  <c r="O193" i="2" s="1"/>
  <c r="Q193" i="2" s="1" a="1"/>
  <c r="Q193" i="2" s="1"/>
  <c r="U193" i="2"/>
  <c r="AM240" i="2"/>
  <c r="AN240" i="2" s="1"/>
  <c r="AO240" i="2" s="1"/>
  <c r="BS240" i="2"/>
  <c r="Y240" i="2"/>
  <c r="BL240" i="2"/>
  <c r="BO240" i="2" s="1"/>
  <c r="Z240" i="2"/>
  <c r="AA240" i="2" s="1"/>
  <c r="AB240" i="2" s="1"/>
  <c r="AW240" i="2"/>
  <c r="BE240" i="2"/>
  <c r="AQ240" i="2"/>
  <c r="AR240" i="2" s="1"/>
  <c r="AS240" i="2" s="1"/>
  <c r="AX240" i="2"/>
  <c r="BV240" i="2"/>
  <c r="N240" i="2"/>
  <c r="S240" i="2" s="1"/>
  <c r="AJ240" i="2"/>
  <c r="AK240" i="2"/>
  <c r="AL240" i="2" s="1"/>
  <c r="BH240" i="2"/>
  <c r="BP240" i="2"/>
  <c r="CH240" i="2" s="1"/>
  <c r="BY240" i="2"/>
  <c r="CA240" i="2" s="1"/>
  <c r="BA240" i="2"/>
  <c r="AQ283" i="2"/>
  <c r="AR283" i="2" s="1"/>
  <c r="AS283" i="2" s="1"/>
  <c r="AX283" i="2"/>
  <c r="BV283" i="2"/>
  <c r="N283" i="2"/>
  <c r="S283" i="2" s="1"/>
  <c r="AJ283" i="2"/>
  <c r="AK283" i="2"/>
  <c r="AL283" i="2" s="1"/>
  <c r="BH283" i="2"/>
  <c r="BP283" i="2"/>
  <c r="CH283" i="2" s="1"/>
  <c r="BA283" i="2"/>
  <c r="BY283" i="2"/>
  <c r="CA283" i="2" s="1"/>
  <c r="AM283" i="2"/>
  <c r="AN283" i="2" s="1"/>
  <c r="AO283" i="2" s="1"/>
  <c r="BS283" i="2"/>
  <c r="Y283" i="2"/>
  <c r="BL283" i="2"/>
  <c r="BO283" i="2" s="1"/>
  <c r="AW283" i="2"/>
  <c r="BE283" i="2"/>
  <c r="Z283" i="2"/>
  <c r="AA283" i="2" s="1"/>
  <c r="AB283" i="2" s="1"/>
  <c r="N272" i="2"/>
  <c r="S272" i="2" s="1"/>
  <c r="AJ272" i="2"/>
  <c r="AK272" i="2"/>
  <c r="AL272" i="2" s="1"/>
  <c r="BH272" i="2"/>
  <c r="BP272" i="2"/>
  <c r="CH272" i="2" s="1"/>
  <c r="BA272" i="2"/>
  <c r="BY272" i="2"/>
  <c r="CA272" i="2" s="1"/>
  <c r="AM272" i="2"/>
  <c r="AN272" i="2" s="1"/>
  <c r="AO272" i="2" s="1"/>
  <c r="BS272" i="2"/>
  <c r="Y272" i="2"/>
  <c r="BL272" i="2"/>
  <c r="BO272" i="2" s="1"/>
  <c r="Z272" i="2"/>
  <c r="AA272" i="2" s="1"/>
  <c r="AB272" i="2" s="1"/>
  <c r="AW272" i="2"/>
  <c r="BE272" i="2"/>
  <c r="BV272" i="2"/>
  <c r="AQ272" i="2"/>
  <c r="AR272" i="2" s="1"/>
  <c r="AS272" i="2" s="1"/>
  <c r="AX272" i="2"/>
  <c r="AX278" i="2"/>
  <c r="Y365" i="2"/>
  <c r="BL365" i="2"/>
  <c r="BO365" i="2" s="1"/>
  <c r="Z365" i="2"/>
  <c r="AA365" i="2" s="1"/>
  <c r="AB365" i="2" s="1"/>
  <c r="AW365" i="2"/>
  <c r="BE365" i="2"/>
  <c r="AQ365" i="2"/>
  <c r="AR365" i="2" s="1"/>
  <c r="AS365" i="2" s="1"/>
  <c r="AX365" i="2"/>
  <c r="BV365" i="2"/>
  <c r="N365" i="2"/>
  <c r="S365" i="2" s="1"/>
  <c r="AJ365" i="2"/>
  <c r="AK365" i="2"/>
  <c r="AL365" i="2" s="1"/>
  <c r="BH365" i="2"/>
  <c r="BP365" i="2"/>
  <c r="CH365" i="2" s="1"/>
  <c r="BA365" i="2"/>
  <c r="BY365" i="2"/>
  <c r="CA365" i="2" s="1"/>
  <c r="AM365" i="2"/>
  <c r="AN365" i="2" s="1"/>
  <c r="AO365" i="2" s="1"/>
  <c r="BS365" i="2"/>
  <c r="BS374" i="2"/>
  <c r="AX374" i="2"/>
  <c r="K369" i="2"/>
  <c r="CD369" i="2" s="1"/>
  <c r="L369" i="2"/>
  <c r="O369" i="2" s="1"/>
  <c r="Q369" i="2" s="1" a="1"/>
  <c r="Q369" i="2" s="1"/>
  <c r="T369" i="2"/>
  <c r="U369" i="2"/>
  <c r="AU369" i="2" s="1"/>
  <c r="BB367" i="2"/>
  <c r="N308" i="2"/>
  <c r="S308" i="2" s="1"/>
  <c r="AJ308" i="2"/>
  <c r="AK308" i="2"/>
  <c r="AL308" i="2" s="1"/>
  <c r="BH308" i="2"/>
  <c r="BP308" i="2"/>
  <c r="CH308" i="2" s="1"/>
  <c r="BA308" i="2"/>
  <c r="BY308" i="2"/>
  <c r="CA308" i="2" s="1"/>
  <c r="AM308" i="2"/>
  <c r="AN308" i="2" s="1"/>
  <c r="AO308" i="2" s="1"/>
  <c r="BS308" i="2"/>
  <c r="Y308" i="2"/>
  <c r="BL308" i="2"/>
  <c r="BO308" i="2" s="1"/>
  <c r="Z308" i="2"/>
  <c r="AA308" i="2" s="1"/>
  <c r="AB308" i="2" s="1"/>
  <c r="AW308" i="2"/>
  <c r="BE308" i="2"/>
  <c r="AX308" i="2"/>
  <c r="BV308" i="2"/>
  <c r="AQ308" i="2"/>
  <c r="AR308" i="2" s="1"/>
  <c r="AS308" i="2" s="1"/>
  <c r="U395" i="2"/>
  <c r="K395" i="2"/>
  <c r="CD395" i="2" s="1"/>
  <c r="L395" i="2"/>
  <c r="O395" i="2" s="1"/>
  <c r="Q395" i="2" s="1" a="1"/>
  <c r="Q395" i="2" s="1"/>
  <c r="T395" i="2"/>
  <c r="N383" i="2"/>
  <c r="S383" i="2" s="1"/>
  <c r="AJ383" i="2"/>
  <c r="BA383" i="2"/>
  <c r="BY383" i="2"/>
  <c r="CA383" i="2" s="1"/>
  <c r="AM383" i="2"/>
  <c r="AN383" i="2" s="1"/>
  <c r="AO383" i="2" s="1"/>
  <c r="BS383" i="2"/>
  <c r="Y383" i="2"/>
  <c r="BL383" i="2"/>
  <c r="BO383" i="2" s="1"/>
  <c r="AX383" i="2"/>
  <c r="BV383" i="2"/>
  <c r="BE383" i="2"/>
  <c r="AK383" i="2"/>
  <c r="AL383" i="2" s="1"/>
  <c r="AW383" i="2"/>
  <c r="BH383" i="2"/>
  <c r="AQ383" i="2"/>
  <c r="AR383" i="2" s="1"/>
  <c r="AS383" i="2" s="1"/>
  <c r="BP383" i="2"/>
  <c r="CH383" i="2" s="1"/>
  <c r="Z383" i="2"/>
  <c r="AA383" i="2" s="1"/>
  <c r="AB383" i="2" s="1"/>
  <c r="L41" i="2"/>
  <c r="O41" i="2" s="1"/>
  <c r="K41" i="2"/>
  <c r="CD41" i="2" s="1"/>
  <c r="N55" i="2"/>
  <c r="S55" i="2" s="1"/>
  <c r="AW69" i="2"/>
  <c r="N69" i="2"/>
  <c r="S69" i="2" s="1"/>
  <c r="AJ69" i="2"/>
  <c r="L100" i="2"/>
  <c r="O100" i="2" s="1"/>
  <c r="Q100" i="2" s="1" a="1"/>
  <c r="Q100" i="2" s="1"/>
  <c r="K100" i="2"/>
  <c r="CD100" i="2" s="1"/>
  <c r="N113" i="2"/>
  <c r="S113" i="2" s="1"/>
  <c r="BA113" i="2"/>
  <c r="BY113" i="2"/>
  <c r="CA113" i="2" s="1"/>
  <c r="Z113" i="2"/>
  <c r="AA113" i="2" s="1"/>
  <c r="AB113" i="2" s="1"/>
  <c r="AW113" i="2"/>
  <c r="BE113" i="2"/>
  <c r="BL113" i="2"/>
  <c r="BO113" i="2" s="1"/>
  <c r="AJ113" i="2"/>
  <c r="Y113" i="2"/>
  <c r="AK113" i="2"/>
  <c r="AL113" i="2" s="1"/>
  <c r="BP113" i="2"/>
  <c r="CH113" i="2" s="1"/>
  <c r="BH113" i="2"/>
  <c r="AM113" i="2"/>
  <c r="AN113" i="2" s="1"/>
  <c r="AO113" i="2" s="1"/>
  <c r="AQ113" i="2"/>
  <c r="AR113" i="2" s="1"/>
  <c r="AS113" i="2" s="1"/>
  <c r="BS113" i="2"/>
  <c r="BV113" i="2"/>
  <c r="AX113" i="2"/>
  <c r="AW103" i="2"/>
  <c r="N103" i="2"/>
  <c r="S103" i="2" s="1"/>
  <c r="AJ103" i="2"/>
  <c r="K130" i="2"/>
  <c r="CD130" i="2" s="1"/>
  <c r="L130" i="2"/>
  <c r="O130" i="2" s="1"/>
  <c r="Q130" i="2" s="1" a="1"/>
  <c r="Q130" i="2" s="1"/>
  <c r="T130" i="2"/>
  <c r="U130" i="2"/>
  <c r="L125" i="2"/>
  <c r="O125" i="2" s="1"/>
  <c r="Q125" i="2" s="1" a="1"/>
  <c r="Q125" i="2" s="1"/>
  <c r="T125" i="2"/>
  <c r="K125" i="2"/>
  <c r="CD125" i="2" s="1"/>
  <c r="U125" i="2"/>
  <c r="T147" i="2"/>
  <c r="K147" i="2"/>
  <c r="CD147" i="2" s="1"/>
  <c r="L147" i="2"/>
  <c r="O147" i="2" s="1"/>
  <c r="Q147" i="2" s="1" a="1"/>
  <c r="Q147" i="2" s="1"/>
  <c r="U147" i="2"/>
  <c r="AK128" i="2"/>
  <c r="AL128" i="2" s="1"/>
  <c r="BV128" i="2"/>
  <c r="N136" i="2"/>
  <c r="S136" i="2" s="1"/>
  <c r="AJ136" i="2"/>
  <c r="Y136" i="2"/>
  <c r="AW136" i="2"/>
  <c r="BB140" i="2"/>
  <c r="K143" i="2"/>
  <c r="CD143" i="2" s="1"/>
  <c r="L143" i="2"/>
  <c r="O143" i="2" s="1"/>
  <c r="Q143" i="2" s="1" a="1"/>
  <c r="Q143" i="2" s="1"/>
  <c r="T143" i="2"/>
  <c r="U143" i="2"/>
  <c r="K162" i="2"/>
  <c r="CD162" i="2" s="1"/>
  <c r="L162" i="2"/>
  <c r="O162" i="2" s="1"/>
  <c r="Q162" i="2" s="1" a="1"/>
  <c r="Q162" i="2" s="1"/>
  <c r="T162" i="2"/>
  <c r="U162" i="2"/>
  <c r="K212" i="2"/>
  <c r="CD212" i="2" s="1"/>
  <c r="L212" i="2"/>
  <c r="O212" i="2" s="1"/>
  <c r="Q212" i="2" s="1" a="1"/>
  <c r="Q212" i="2" s="1"/>
  <c r="T212" i="2"/>
  <c r="U212" i="2"/>
  <c r="K191" i="2"/>
  <c r="CD191" i="2" s="1"/>
  <c r="L191" i="2"/>
  <c r="O191" i="2" s="1"/>
  <c r="Q191" i="2" s="1" a="1"/>
  <c r="Q191" i="2" s="1"/>
  <c r="T191" i="2"/>
  <c r="U191" i="2"/>
  <c r="N187" i="2"/>
  <c r="S187" i="2" s="1"/>
  <c r="AJ187" i="2"/>
  <c r="AK187" i="2"/>
  <c r="AL187" i="2" s="1"/>
  <c r="BH187" i="2"/>
  <c r="BP187" i="2"/>
  <c r="CH187" i="2" s="1"/>
  <c r="BA187" i="2"/>
  <c r="BY187" i="2"/>
  <c r="CA187" i="2" s="1"/>
  <c r="Y187" i="2"/>
  <c r="AM187" i="2"/>
  <c r="AN187" i="2" s="1"/>
  <c r="AO187" i="2" s="1"/>
  <c r="AW187" i="2"/>
  <c r="BV187" i="2"/>
  <c r="Z187" i="2"/>
  <c r="AA187" i="2" s="1"/>
  <c r="AB187" i="2" s="1"/>
  <c r="AX187" i="2"/>
  <c r="BL187" i="2"/>
  <c r="BO187" i="2" s="1"/>
  <c r="AQ187" i="2"/>
  <c r="AR187" i="2" s="1"/>
  <c r="AS187" i="2" s="1"/>
  <c r="BE187" i="2"/>
  <c r="BS187" i="2"/>
  <c r="N224" i="2"/>
  <c r="S224" i="2" s="1"/>
  <c r="AJ224" i="2"/>
  <c r="Y224" i="2"/>
  <c r="AW224" i="2"/>
  <c r="BB207" i="2"/>
  <c r="AM215" i="2"/>
  <c r="AN215" i="2" s="1"/>
  <c r="AO215" i="2" s="1"/>
  <c r="BS215" i="2"/>
  <c r="Y215" i="2"/>
  <c r="BL215" i="2"/>
  <c r="BO215" i="2" s="1"/>
  <c r="Z215" i="2"/>
  <c r="AA215" i="2" s="1"/>
  <c r="AB215" i="2" s="1"/>
  <c r="AW215" i="2"/>
  <c r="BE215" i="2"/>
  <c r="AQ215" i="2"/>
  <c r="AR215" i="2" s="1"/>
  <c r="AS215" i="2" s="1"/>
  <c r="AX215" i="2"/>
  <c r="BV215" i="2"/>
  <c r="N215" i="2"/>
  <c r="S215" i="2" s="1"/>
  <c r="AJ215" i="2"/>
  <c r="BY215" i="2"/>
  <c r="CA215" i="2" s="1"/>
  <c r="BA215" i="2"/>
  <c r="BH215" i="2"/>
  <c r="AK215" i="2"/>
  <c r="AL215" i="2" s="1"/>
  <c r="BP215" i="2"/>
  <c r="CH215" i="2" s="1"/>
  <c r="Y242" i="2"/>
  <c r="BL242" i="2"/>
  <c r="BO242" i="2" s="1"/>
  <c r="Z242" i="2"/>
  <c r="AA242" i="2" s="1"/>
  <c r="AB242" i="2" s="1"/>
  <c r="AW242" i="2"/>
  <c r="BE242" i="2"/>
  <c r="AQ242" i="2"/>
  <c r="AR242" i="2" s="1"/>
  <c r="AS242" i="2" s="1"/>
  <c r="AX242" i="2"/>
  <c r="BV242" i="2"/>
  <c r="N242" i="2"/>
  <c r="S242" i="2" s="1"/>
  <c r="AJ242" i="2"/>
  <c r="AK242" i="2"/>
  <c r="AL242" i="2" s="1"/>
  <c r="BH242" i="2"/>
  <c r="BP242" i="2"/>
  <c r="CH242" i="2" s="1"/>
  <c r="BA242" i="2"/>
  <c r="BY242" i="2"/>
  <c r="CA242" i="2" s="1"/>
  <c r="AM242" i="2"/>
  <c r="AN242" i="2" s="1"/>
  <c r="AO242" i="2" s="1"/>
  <c r="BS242" i="2"/>
  <c r="L263" i="2"/>
  <c r="O263" i="2" s="1"/>
  <c r="Q263" i="2" s="1" a="1"/>
  <c r="Q263" i="2" s="1"/>
  <c r="T263" i="2"/>
  <c r="U263" i="2"/>
  <c r="AU263" i="2" s="1"/>
  <c r="K263" i="2"/>
  <c r="CD263" i="2" s="1"/>
  <c r="K259" i="2"/>
  <c r="CD259" i="2" s="1"/>
  <c r="T259" i="2"/>
  <c r="U259" i="2"/>
  <c r="L259" i="2"/>
  <c r="O259" i="2" s="1"/>
  <c r="Q259" i="2" s="1" a="1"/>
  <c r="Q259" i="2" s="1"/>
  <c r="BB291" i="2"/>
  <c r="AQ275" i="2"/>
  <c r="AR275" i="2" s="1"/>
  <c r="AS275" i="2" s="1"/>
  <c r="AX275" i="2"/>
  <c r="BV275" i="2"/>
  <c r="N275" i="2"/>
  <c r="S275" i="2" s="1"/>
  <c r="AJ275" i="2"/>
  <c r="AK275" i="2"/>
  <c r="AL275" i="2" s="1"/>
  <c r="BH275" i="2"/>
  <c r="BP275" i="2"/>
  <c r="CH275" i="2" s="1"/>
  <c r="BA275" i="2"/>
  <c r="BY275" i="2"/>
  <c r="CA275" i="2" s="1"/>
  <c r="AM275" i="2"/>
  <c r="AN275" i="2" s="1"/>
  <c r="AO275" i="2" s="1"/>
  <c r="BS275" i="2"/>
  <c r="Y275" i="2"/>
  <c r="BL275" i="2"/>
  <c r="BO275" i="2" s="1"/>
  <c r="AW275" i="2"/>
  <c r="BE275" i="2"/>
  <c r="Z275" i="2"/>
  <c r="AA275" i="2" s="1"/>
  <c r="AB275" i="2" s="1"/>
  <c r="N241" i="2"/>
  <c r="S241" i="2" s="1"/>
  <c r="AJ241" i="2"/>
  <c r="AK241" i="2"/>
  <c r="AL241" i="2" s="1"/>
  <c r="BH241" i="2"/>
  <c r="BP241" i="2"/>
  <c r="CH241" i="2" s="1"/>
  <c r="BA241" i="2"/>
  <c r="BY241" i="2"/>
  <c r="CA241" i="2" s="1"/>
  <c r="AM241" i="2"/>
  <c r="AN241" i="2" s="1"/>
  <c r="AO241" i="2" s="1"/>
  <c r="BS241" i="2"/>
  <c r="Y241" i="2"/>
  <c r="BL241" i="2"/>
  <c r="BO241" i="2" s="1"/>
  <c r="Z241" i="2"/>
  <c r="AA241" i="2" s="1"/>
  <c r="AB241" i="2" s="1"/>
  <c r="AW241" i="2"/>
  <c r="BE241" i="2"/>
  <c r="BV241" i="2"/>
  <c r="AQ241" i="2"/>
  <c r="AR241" i="2" s="1"/>
  <c r="AS241" i="2" s="1"/>
  <c r="AX241" i="2"/>
  <c r="K307" i="2"/>
  <c r="CD307" i="2" s="1"/>
  <c r="L307" i="2"/>
  <c r="O307" i="2" s="1"/>
  <c r="Q307" i="2" s="1" a="1"/>
  <c r="Q307" i="2" s="1"/>
  <c r="T307" i="2"/>
  <c r="U307" i="2"/>
  <c r="AM231" i="2"/>
  <c r="AN231" i="2" s="1"/>
  <c r="AO231" i="2" s="1"/>
  <c r="BE231" i="2"/>
  <c r="K318" i="2"/>
  <c r="CD318" i="2" s="1"/>
  <c r="L318" i="2"/>
  <c r="O318" i="2" s="1"/>
  <c r="Q318" i="2" s="1" a="1"/>
  <c r="Q318" i="2" s="1"/>
  <c r="T318" i="2"/>
  <c r="U318" i="2"/>
  <c r="BS278" i="2"/>
  <c r="BB280" i="2"/>
  <c r="BB323" i="2"/>
  <c r="Y341" i="2"/>
  <c r="Z341" i="2"/>
  <c r="AA341" i="2" s="1"/>
  <c r="AB341" i="2" s="1"/>
  <c r="AW341" i="2"/>
  <c r="BE341" i="2"/>
  <c r="N341" i="2"/>
  <c r="S341" i="2" s="1"/>
  <c r="AJ341" i="2"/>
  <c r="AK341" i="2"/>
  <c r="AL341" i="2" s="1"/>
  <c r="BH341" i="2"/>
  <c r="BP341" i="2"/>
  <c r="CH341" i="2" s="1"/>
  <c r="BA341" i="2"/>
  <c r="BY341" i="2"/>
  <c r="CA341" i="2" s="1"/>
  <c r="BL341" i="2"/>
  <c r="BO341" i="2" s="1"/>
  <c r="AX341" i="2"/>
  <c r="AM341" i="2"/>
  <c r="AN341" i="2" s="1"/>
  <c r="AO341" i="2" s="1"/>
  <c r="BS341" i="2"/>
  <c r="AQ341" i="2"/>
  <c r="AR341" i="2" s="1"/>
  <c r="AS341" i="2" s="1"/>
  <c r="BV341" i="2"/>
  <c r="BB317" i="2"/>
  <c r="BB265" i="2"/>
  <c r="BB300" i="2"/>
  <c r="K271" i="2"/>
  <c r="CD271" i="2" s="1"/>
  <c r="L271" i="2"/>
  <c r="O271" i="2" s="1"/>
  <c r="Q271" i="2" s="1" a="1"/>
  <c r="Q271" i="2" s="1"/>
  <c r="T271" i="2"/>
  <c r="U271" i="2"/>
  <c r="BB284" i="2"/>
  <c r="K350" i="2"/>
  <c r="CD350" i="2" s="1"/>
  <c r="L350" i="2"/>
  <c r="O350" i="2" s="1"/>
  <c r="Q350" i="2" s="1" a="1"/>
  <c r="Q350" i="2" s="1"/>
  <c r="T350" i="2"/>
  <c r="U350" i="2"/>
  <c r="BB357" i="2"/>
  <c r="K347" i="2"/>
  <c r="CD347" i="2" s="1"/>
  <c r="L347" i="2"/>
  <c r="O347" i="2" s="1"/>
  <c r="Q347" i="2" s="1" a="1"/>
  <c r="Q347" i="2" s="1"/>
  <c r="T347" i="2"/>
  <c r="U347" i="2"/>
  <c r="AU347" i="2" s="1"/>
  <c r="BB355" i="2"/>
  <c r="Y394" i="2"/>
  <c r="AW394" i="2"/>
  <c r="N394" i="2"/>
  <c r="S394" i="2" s="1"/>
  <c r="AJ394" i="2"/>
  <c r="N356" i="2"/>
  <c r="S356" i="2" s="1"/>
  <c r="AJ356" i="2"/>
  <c r="AK356" i="2"/>
  <c r="AL356" i="2" s="1"/>
  <c r="BH356" i="2"/>
  <c r="BP356" i="2"/>
  <c r="CH356" i="2" s="1"/>
  <c r="BA356" i="2"/>
  <c r="BY356" i="2"/>
  <c r="CA356" i="2" s="1"/>
  <c r="AM356" i="2"/>
  <c r="AN356" i="2" s="1"/>
  <c r="AO356" i="2" s="1"/>
  <c r="BS356" i="2"/>
  <c r="Y356" i="2"/>
  <c r="BL356" i="2"/>
  <c r="BO356" i="2" s="1"/>
  <c r="Z356" i="2"/>
  <c r="AA356" i="2" s="1"/>
  <c r="AB356" i="2" s="1"/>
  <c r="AW356" i="2"/>
  <c r="BE356" i="2"/>
  <c r="BV356" i="2"/>
  <c r="AX356" i="2"/>
  <c r="AQ356" i="2"/>
  <c r="AR356" i="2" s="1"/>
  <c r="AS356" i="2" s="1"/>
  <c r="BB396" i="2"/>
  <c r="BB392" i="2"/>
  <c r="K129" i="2"/>
  <c r="CD129" i="2" s="1"/>
  <c r="T129" i="2"/>
  <c r="U129" i="2"/>
  <c r="L129" i="2"/>
  <c r="O129" i="2" s="1"/>
  <c r="Q129" i="2" s="1" a="1"/>
  <c r="Q129" i="2" s="1"/>
  <c r="K235" i="2"/>
  <c r="CD235" i="2" s="1"/>
  <c r="L235" i="2"/>
  <c r="O235" i="2" s="1"/>
  <c r="Q235" i="2" s="1" a="1"/>
  <c r="Q235" i="2" s="1"/>
  <c r="T235" i="2"/>
  <c r="U235" i="2"/>
  <c r="L27" i="2"/>
  <c r="O27" i="2" s="1"/>
  <c r="K27" i="2"/>
  <c r="K20" i="2"/>
  <c r="L20" i="2"/>
  <c r="O20" i="2" s="1"/>
  <c r="AW19" i="2"/>
  <c r="L48" i="2"/>
  <c r="O48" i="2" s="1"/>
  <c r="K48" i="2"/>
  <c r="CD48" i="2" s="1"/>
  <c r="K58" i="2"/>
  <c r="CD58" i="2" s="1"/>
  <c r="L58" i="2"/>
  <c r="O58" i="2" s="1"/>
  <c r="K64" i="2"/>
  <c r="CD64" i="2" s="1"/>
  <c r="L64" i="2"/>
  <c r="O64" i="2" s="1"/>
  <c r="L109" i="2"/>
  <c r="O109" i="2" s="1"/>
  <c r="Q109" i="2" s="1" a="1"/>
  <c r="Q109" i="2" s="1"/>
  <c r="K109" i="2"/>
  <c r="CD109" i="2" s="1"/>
  <c r="N89" i="2"/>
  <c r="S89" i="2" s="1"/>
  <c r="AJ89" i="2"/>
  <c r="AW89" i="2"/>
  <c r="T114" i="2"/>
  <c r="L114" i="2"/>
  <c r="O114" i="2" s="1"/>
  <c r="Q114" i="2" s="1" a="1"/>
  <c r="Q114" i="2" s="1"/>
  <c r="U114" i="2"/>
  <c r="K114" i="2"/>
  <c r="CD114" i="2" s="1"/>
  <c r="BH118" i="2"/>
  <c r="K112" i="2"/>
  <c r="CD112" i="2" s="1"/>
  <c r="L112" i="2"/>
  <c r="O112" i="2" s="1"/>
  <c r="Q112" i="2" s="1" a="1"/>
  <c r="Q112" i="2" s="1"/>
  <c r="N101" i="2"/>
  <c r="S101" i="2" s="1"/>
  <c r="AJ101" i="2"/>
  <c r="AW101" i="2"/>
  <c r="L135" i="2"/>
  <c r="O135" i="2" s="1"/>
  <c r="Q135" i="2" s="1" a="1"/>
  <c r="Q135" i="2" s="1"/>
  <c r="T135" i="2"/>
  <c r="U135" i="2"/>
  <c r="K135" i="2"/>
  <c r="CD135" i="2" s="1"/>
  <c r="AQ118" i="2"/>
  <c r="AR118" i="2" s="1"/>
  <c r="AS118" i="2" s="1"/>
  <c r="BP128" i="2"/>
  <c r="CH128" i="2" s="1"/>
  <c r="BS128" i="2"/>
  <c r="AX128" i="2"/>
  <c r="BA132" i="2"/>
  <c r="BE132" i="2"/>
  <c r="Y134" i="2"/>
  <c r="BL134" i="2"/>
  <c r="BO134" i="2" s="1"/>
  <c r="Z134" i="2"/>
  <c r="AA134" i="2" s="1"/>
  <c r="AB134" i="2" s="1"/>
  <c r="AW134" i="2"/>
  <c r="BE134" i="2"/>
  <c r="AK134" i="2"/>
  <c r="AL134" i="2" s="1"/>
  <c r="BH134" i="2"/>
  <c r="BP134" i="2"/>
  <c r="CH134" i="2" s="1"/>
  <c r="BA134" i="2"/>
  <c r="BY134" i="2"/>
  <c r="CA134" i="2" s="1"/>
  <c r="AX134" i="2"/>
  <c r="AJ134" i="2"/>
  <c r="AM134" i="2"/>
  <c r="AN134" i="2" s="1"/>
  <c r="AO134" i="2" s="1"/>
  <c r="BS134" i="2"/>
  <c r="AQ134" i="2"/>
  <c r="AR134" i="2" s="1"/>
  <c r="AS134" i="2" s="1"/>
  <c r="BV134" i="2"/>
  <c r="N134" i="2"/>
  <c r="S134" i="2" s="1"/>
  <c r="K167" i="2"/>
  <c r="CD167" i="2" s="1"/>
  <c r="L167" i="2"/>
  <c r="O167" i="2" s="1"/>
  <c r="Q167" i="2" s="1" a="1"/>
  <c r="Q167" i="2" s="1"/>
  <c r="T167" i="2"/>
  <c r="U167" i="2"/>
  <c r="AU167" i="2" s="1"/>
  <c r="N140" i="2"/>
  <c r="S140" i="2" s="1"/>
  <c r="BS140" i="2"/>
  <c r="AM140" i="2"/>
  <c r="AN140" i="2" s="1"/>
  <c r="AO140" i="2" s="1"/>
  <c r="BL140" i="2"/>
  <c r="BO140" i="2" s="1"/>
  <c r="AW140" i="2"/>
  <c r="BE140" i="2"/>
  <c r="AX140" i="2"/>
  <c r="BV140" i="2"/>
  <c r="Y140" i="2"/>
  <c r="AQ140" i="2"/>
  <c r="AR140" i="2" s="1"/>
  <c r="AS140" i="2" s="1"/>
  <c r="AJ140" i="2"/>
  <c r="BA140" i="2"/>
  <c r="BY140" i="2"/>
  <c r="CA140" i="2" s="1"/>
  <c r="Z140" i="2"/>
  <c r="AA140" i="2" s="1"/>
  <c r="AB140" i="2" s="1"/>
  <c r="BH140" i="2"/>
  <c r="BP140" i="2"/>
  <c r="CH140" i="2" s="1"/>
  <c r="AK140" i="2"/>
  <c r="AL140" i="2" s="1"/>
  <c r="BB144" i="2"/>
  <c r="Y158" i="2"/>
  <c r="AW158" i="2"/>
  <c r="N158" i="2"/>
  <c r="S158" i="2" s="1"/>
  <c r="AJ158" i="2"/>
  <c r="K180" i="2"/>
  <c r="CD180" i="2" s="1"/>
  <c r="L180" i="2"/>
  <c r="O180" i="2" s="1"/>
  <c r="Q180" i="2" s="1" a="1"/>
  <c r="Q180" i="2" s="1"/>
  <c r="T180" i="2"/>
  <c r="U180" i="2"/>
  <c r="BB187" i="2"/>
  <c r="N200" i="2"/>
  <c r="S200" i="2" s="1"/>
  <c r="AJ200" i="2"/>
  <c r="Y200" i="2"/>
  <c r="AW200" i="2"/>
  <c r="Y166" i="2"/>
  <c r="BL166" i="2"/>
  <c r="BO166" i="2" s="1"/>
  <c r="Z166" i="2"/>
  <c r="AA166" i="2" s="1"/>
  <c r="AB166" i="2" s="1"/>
  <c r="AW166" i="2"/>
  <c r="BE166" i="2"/>
  <c r="N166" i="2"/>
  <c r="S166" i="2" s="1"/>
  <c r="AJ166" i="2"/>
  <c r="AK166" i="2"/>
  <c r="AL166" i="2" s="1"/>
  <c r="BH166" i="2"/>
  <c r="BP166" i="2"/>
  <c r="CH166" i="2" s="1"/>
  <c r="BA166" i="2"/>
  <c r="BY166" i="2"/>
  <c r="CA166" i="2" s="1"/>
  <c r="AM166" i="2"/>
  <c r="AN166" i="2" s="1"/>
  <c r="AO166" i="2" s="1"/>
  <c r="AQ166" i="2"/>
  <c r="AR166" i="2" s="1"/>
  <c r="AS166" i="2" s="1"/>
  <c r="AX166" i="2"/>
  <c r="BS166" i="2"/>
  <c r="BV166" i="2"/>
  <c r="BB174" i="2"/>
  <c r="BB252" i="2"/>
  <c r="L270" i="2"/>
  <c r="O270" i="2" s="1"/>
  <c r="Q270" i="2" s="1" a="1"/>
  <c r="Q270" i="2" s="1"/>
  <c r="T270" i="2"/>
  <c r="K270" i="2"/>
  <c r="CD270" i="2" s="1"/>
  <c r="U270" i="2"/>
  <c r="BB227" i="2"/>
  <c r="K279" i="2"/>
  <c r="CD279" i="2" s="1"/>
  <c r="L279" i="2"/>
  <c r="O279" i="2" s="1"/>
  <c r="Q279" i="2" s="1" a="1"/>
  <c r="Q279" i="2" s="1"/>
  <c r="T279" i="2"/>
  <c r="U279" i="2"/>
  <c r="AU279" i="2" s="1"/>
  <c r="Y217" i="2"/>
  <c r="BL217" i="2"/>
  <c r="BO217" i="2" s="1"/>
  <c r="Z217" i="2"/>
  <c r="AA217" i="2" s="1"/>
  <c r="AB217" i="2" s="1"/>
  <c r="AW217" i="2"/>
  <c r="BE217" i="2"/>
  <c r="AQ217" i="2"/>
  <c r="AR217" i="2" s="1"/>
  <c r="AS217" i="2" s="1"/>
  <c r="AX217" i="2"/>
  <c r="BV217" i="2"/>
  <c r="N217" i="2"/>
  <c r="S217" i="2" s="1"/>
  <c r="AJ217" i="2"/>
  <c r="AK217" i="2"/>
  <c r="AL217" i="2" s="1"/>
  <c r="BH217" i="2"/>
  <c r="BP217" i="2"/>
  <c r="CH217" i="2" s="1"/>
  <c r="BA217" i="2"/>
  <c r="BY217" i="2"/>
  <c r="CA217" i="2" s="1"/>
  <c r="AM217" i="2"/>
  <c r="AN217" i="2" s="1"/>
  <c r="AO217" i="2" s="1"/>
  <c r="BS217" i="2"/>
  <c r="Y234" i="2"/>
  <c r="AW234" i="2"/>
  <c r="N234" i="2"/>
  <c r="S234" i="2" s="1"/>
  <c r="AJ234" i="2"/>
  <c r="BB240" i="2"/>
  <c r="BB258" i="2"/>
  <c r="BB216" i="2"/>
  <c r="AQ260" i="2"/>
  <c r="AR260" i="2" s="1"/>
  <c r="AS260" i="2" s="1"/>
  <c r="AX260" i="2"/>
  <c r="BV260" i="2"/>
  <c r="N260" i="2"/>
  <c r="S260" i="2" s="1"/>
  <c r="AJ260" i="2"/>
  <c r="AK260" i="2"/>
  <c r="AL260" i="2" s="1"/>
  <c r="BH260" i="2"/>
  <c r="BP260" i="2"/>
  <c r="CH260" i="2" s="1"/>
  <c r="BA260" i="2"/>
  <c r="BY260" i="2"/>
  <c r="CA260" i="2" s="1"/>
  <c r="BS260" i="2"/>
  <c r="AM260" i="2"/>
  <c r="AN260" i="2" s="1"/>
  <c r="AO260" i="2" s="1"/>
  <c r="BE260" i="2"/>
  <c r="BL260" i="2"/>
  <c r="BO260" i="2" s="1"/>
  <c r="Y260" i="2"/>
  <c r="Z260" i="2"/>
  <c r="AA260" i="2" s="1"/>
  <c r="AB260" i="2" s="1"/>
  <c r="AW260" i="2"/>
  <c r="AM252" i="2"/>
  <c r="AN252" i="2" s="1"/>
  <c r="AO252" i="2" s="1"/>
  <c r="BV252" i="2"/>
  <c r="BS231" i="2"/>
  <c r="BV231" i="2"/>
  <c r="N291" i="2"/>
  <c r="S291" i="2" s="1"/>
  <c r="AJ291" i="2"/>
  <c r="AK291" i="2"/>
  <c r="AL291" i="2" s="1"/>
  <c r="BH291" i="2"/>
  <c r="BP291" i="2"/>
  <c r="CH291" i="2" s="1"/>
  <c r="BA291" i="2"/>
  <c r="BY291" i="2"/>
  <c r="CA291" i="2" s="1"/>
  <c r="AM291" i="2"/>
  <c r="AN291" i="2" s="1"/>
  <c r="AO291" i="2" s="1"/>
  <c r="Y291" i="2"/>
  <c r="BL291" i="2"/>
  <c r="BO291" i="2" s="1"/>
  <c r="AX291" i="2"/>
  <c r="Z291" i="2"/>
  <c r="AA291" i="2" s="1"/>
  <c r="AB291" i="2" s="1"/>
  <c r="BV291" i="2"/>
  <c r="BE291" i="2"/>
  <c r="AQ291" i="2"/>
  <c r="AR291" i="2" s="1"/>
  <c r="AS291" i="2" s="1"/>
  <c r="AW291" i="2"/>
  <c r="BS291" i="2"/>
  <c r="BB272" i="2"/>
  <c r="N288" i="2"/>
  <c r="S288" i="2" s="1"/>
  <c r="AJ288" i="2"/>
  <c r="AK288" i="2"/>
  <c r="AL288" i="2" s="1"/>
  <c r="BH288" i="2"/>
  <c r="BP288" i="2"/>
  <c r="CH288" i="2" s="1"/>
  <c r="BA288" i="2"/>
  <c r="BY288" i="2"/>
  <c r="CA288" i="2" s="1"/>
  <c r="AM288" i="2"/>
  <c r="AN288" i="2" s="1"/>
  <c r="AO288" i="2" s="1"/>
  <c r="BS288" i="2"/>
  <c r="Y288" i="2"/>
  <c r="BL288" i="2"/>
  <c r="BO288" i="2" s="1"/>
  <c r="Z288" i="2"/>
  <c r="AA288" i="2" s="1"/>
  <c r="AB288" i="2" s="1"/>
  <c r="AW288" i="2"/>
  <c r="BE288" i="2"/>
  <c r="BV288" i="2"/>
  <c r="AQ288" i="2"/>
  <c r="AR288" i="2" s="1"/>
  <c r="AS288" i="2" s="1"/>
  <c r="AX288" i="2"/>
  <c r="N265" i="2"/>
  <c r="S265" i="2" s="1"/>
  <c r="AJ265" i="2"/>
  <c r="AK265" i="2"/>
  <c r="AL265" i="2" s="1"/>
  <c r="BH265" i="2"/>
  <c r="BP265" i="2"/>
  <c r="CH265" i="2" s="1"/>
  <c r="AM265" i="2"/>
  <c r="AN265" i="2" s="1"/>
  <c r="AO265" i="2" s="1"/>
  <c r="Y265" i="2"/>
  <c r="BL265" i="2"/>
  <c r="BO265" i="2" s="1"/>
  <c r="AX265" i="2"/>
  <c r="BA265" i="2"/>
  <c r="BS265" i="2"/>
  <c r="Z265" i="2"/>
  <c r="AA265" i="2" s="1"/>
  <c r="AB265" i="2" s="1"/>
  <c r="BE265" i="2"/>
  <c r="AQ265" i="2"/>
  <c r="AR265" i="2" s="1"/>
  <c r="AS265" i="2" s="1"/>
  <c r="BV265" i="2"/>
  <c r="BY265" i="2"/>
  <c r="CA265" i="2" s="1"/>
  <c r="AW265" i="2"/>
  <c r="N316" i="2"/>
  <c r="S316" i="2" s="1"/>
  <c r="AJ316" i="2"/>
  <c r="AK316" i="2"/>
  <c r="AL316" i="2" s="1"/>
  <c r="BH316" i="2"/>
  <c r="BP316" i="2"/>
  <c r="CH316" i="2" s="1"/>
  <c r="BA316" i="2"/>
  <c r="BY316" i="2"/>
  <c r="CA316" i="2" s="1"/>
  <c r="AM316" i="2"/>
  <c r="AN316" i="2" s="1"/>
  <c r="AO316" i="2" s="1"/>
  <c r="BS316" i="2"/>
  <c r="Y316" i="2"/>
  <c r="BL316" i="2"/>
  <c r="BO316" i="2" s="1"/>
  <c r="Z316" i="2"/>
  <c r="AA316" i="2" s="1"/>
  <c r="AB316" i="2" s="1"/>
  <c r="AW316" i="2"/>
  <c r="BE316" i="2"/>
  <c r="BV316" i="2"/>
  <c r="AQ316" i="2"/>
  <c r="AR316" i="2" s="1"/>
  <c r="AS316" i="2" s="1"/>
  <c r="AX316" i="2"/>
  <c r="Y273" i="2"/>
  <c r="BL273" i="2"/>
  <c r="BO273" i="2" s="1"/>
  <c r="Z273" i="2"/>
  <c r="AA273" i="2" s="1"/>
  <c r="AB273" i="2" s="1"/>
  <c r="AW273" i="2"/>
  <c r="BE273" i="2"/>
  <c r="AQ273" i="2"/>
  <c r="AR273" i="2" s="1"/>
  <c r="AS273" i="2" s="1"/>
  <c r="AX273" i="2"/>
  <c r="BV273" i="2"/>
  <c r="N273" i="2"/>
  <c r="S273" i="2" s="1"/>
  <c r="AJ273" i="2"/>
  <c r="AK273" i="2"/>
  <c r="AL273" i="2" s="1"/>
  <c r="BH273" i="2"/>
  <c r="BP273" i="2"/>
  <c r="CH273" i="2" s="1"/>
  <c r="BA273" i="2"/>
  <c r="BY273" i="2"/>
  <c r="CA273" i="2" s="1"/>
  <c r="AM273" i="2"/>
  <c r="AN273" i="2" s="1"/>
  <c r="AO273" i="2" s="1"/>
  <c r="BS273" i="2"/>
  <c r="Y289" i="2"/>
  <c r="BL289" i="2"/>
  <c r="BO289" i="2" s="1"/>
  <c r="Z289" i="2"/>
  <c r="AA289" i="2" s="1"/>
  <c r="AB289" i="2" s="1"/>
  <c r="AW289" i="2"/>
  <c r="BE289" i="2"/>
  <c r="AQ289" i="2"/>
  <c r="AR289" i="2" s="1"/>
  <c r="AS289" i="2" s="1"/>
  <c r="AX289" i="2"/>
  <c r="BV289" i="2"/>
  <c r="N289" i="2"/>
  <c r="S289" i="2" s="1"/>
  <c r="AJ289" i="2"/>
  <c r="AK289" i="2"/>
  <c r="AL289" i="2" s="1"/>
  <c r="BH289" i="2"/>
  <c r="BP289" i="2"/>
  <c r="CH289" i="2" s="1"/>
  <c r="BA289" i="2"/>
  <c r="BY289" i="2"/>
  <c r="CA289" i="2" s="1"/>
  <c r="AM289" i="2"/>
  <c r="AN289" i="2" s="1"/>
  <c r="AO289" i="2" s="1"/>
  <c r="BS289" i="2"/>
  <c r="N327" i="2"/>
  <c r="S327" i="2" s="1"/>
  <c r="AJ327" i="2"/>
  <c r="Y327" i="2"/>
  <c r="AW327" i="2"/>
  <c r="Y333" i="2"/>
  <c r="BL333" i="2"/>
  <c r="BO333" i="2" s="1"/>
  <c r="Z333" i="2"/>
  <c r="AA333" i="2" s="1"/>
  <c r="AB333" i="2" s="1"/>
  <c r="AW333" i="2"/>
  <c r="BE333" i="2"/>
  <c r="AQ333" i="2"/>
  <c r="AR333" i="2" s="1"/>
  <c r="AS333" i="2" s="1"/>
  <c r="AX333" i="2"/>
  <c r="BV333" i="2"/>
  <c r="N333" i="2"/>
  <c r="S333" i="2" s="1"/>
  <c r="AJ333" i="2"/>
  <c r="AK333" i="2"/>
  <c r="AL333" i="2" s="1"/>
  <c r="BH333" i="2"/>
  <c r="BP333" i="2"/>
  <c r="CH333" i="2" s="1"/>
  <c r="BA333" i="2"/>
  <c r="BY333" i="2"/>
  <c r="CA333" i="2" s="1"/>
  <c r="AM333" i="2"/>
  <c r="AN333" i="2" s="1"/>
  <c r="AO333" i="2" s="1"/>
  <c r="BS333" i="2"/>
  <c r="BB256" i="2"/>
  <c r="BB365" i="2"/>
  <c r="K400" i="2"/>
  <c r="CD400" i="2" s="1"/>
  <c r="U400" i="2"/>
  <c r="L400" i="2"/>
  <c r="O400" i="2" s="1"/>
  <c r="Q400" i="2" s="1" a="1"/>
  <c r="Q400" i="2" s="1"/>
  <c r="T400" i="2"/>
  <c r="AQ367" i="2"/>
  <c r="AR367" i="2" s="1"/>
  <c r="AS367" i="2" s="1"/>
  <c r="AX367" i="2"/>
  <c r="BV367" i="2"/>
  <c r="N367" i="2"/>
  <c r="S367" i="2" s="1"/>
  <c r="AJ367" i="2"/>
  <c r="AK367" i="2"/>
  <c r="AL367" i="2" s="1"/>
  <c r="BH367" i="2"/>
  <c r="BP367" i="2"/>
  <c r="CH367" i="2" s="1"/>
  <c r="BA367" i="2"/>
  <c r="BY367" i="2"/>
  <c r="CA367" i="2" s="1"/>
  <c r="AM367" i="2"/>
  <c r="AN367" i="2" s="1"/>
  <c r="AO367" i="2" s="1"/>
  <c r="BS367" i="2"/>
  <c r="Y367" i="2"/>
  <c r="BL367" i="2"/>
  <c r="BO367" i="2" s="1"/>
  <c r="Z367" i="2"/>
  <c r="AA367" i="2" s="1"/>
  <c r="AB367" i="2" s="1"/>
  <c r="AW367" i="2"/>
  <c r="BE367" i="2"/>
  <c r="BB368" i="2"/>
  <c r="BB308" i="2"/>
  <c r="K397" i="2"/>
  <c r="CD397" i="2" s="1"/>
  <c r="L397" i="2"/>
  <c r="O397" i="2" s="1"/>
  <c r="Q397" i="2" s="1" a="1"/>
  <c r="Q397" i="2" s="1"/>
  <c r="T397" i="2"/>
  <c r="U397" i="2"/>
  <c r="BB384" i="2"/>
  <c r="AM391" i="2"/>
  <c r="AN391" i="2" s="1"/>
  <c r="AO391" i="2" s="1"/>
  <c r="BS391" i="2"/>
  <c r="Z391" i="2"/>
  <c r="AA391" i="2" s="1"/>
  <c r="AB391" i="2" s="1"/>
  <c r="AJ391" i="2"/>
  <c r="BE391" i="2"/>
  <c r="BY391" i="2"/>
  <c r="CA391" i="2" s="1"/>
  <c r="AK391" i="2"/>
  <c r="AL391" i="2" s="1"/>
  <c r="BP391" i="2"/>
  <c r="CH391" i="2" s="1"/>
  <c r="AW391" i="2"/>
  <c r="AX391" i="2"/>
  <c r="BH391" i="2"/>
  <c r="Y391" i="2"/>
  <c r="AQ391" i="2"/>
  <c r="AR391" i="2" s="1"/>
  <c r="AS391" i="2" s="1"/>
  <c r="BL391" i="2"/>
  <c r="BO391" i="2" s="1"/>
  <c r="BV391" i="2"/>
  <c r="N391" i="2"/>
  <c r="S391" i="2" s="1"/>
  <c r="BA391" i="2"/>
  <c r="N372" i="2"/>
  <c r="S372" i="2" s="1"/>
  <c r="AJ372" i="2"/>
  <c r="AK372" i="2"/>
  <c r="AL372" i="2" s="1"/>
  <c r="BH372" i="2"/>
  <c r="BP372" i="2"/>
  <c r="CH372" i="2" s="1"/>
  <c r="BA372" i="2"/>
  <c r="BY372" i="2"/>
  <c r="CA372" i="2" s="1"/>
  <c r="AM372" i="2"/>
  <c r="AN372" i="2" s="1"/>
  <c r="AO372" i="2" s="1"/>
  <c r="BS372" i="2"/>
  <c r="Y372" i="2"/>
  <c r="BL372" i="2"/>
  <c r="BO372" i="2" s="1"/>
  <c r="Z372" i="2"/>
  <c r="AA372" i="2" s="1"/>
  <c r="AB372" i="2" s="1"/>
  <c r="AW372" i="2"/>
  <c r="BE372" i="2"/>
  <c r="AQ372" i="2"/>
  <c r="AR372" i="2" s="1"/>
  <c r="AS372" i="2" s="1"/>
  <c r="AX372" i="2"/>
  <c r="BV372" i="2"/>
  <c r="K82" i="2"/>
  <c r="CD82" i="2" s="1"/>
  <c r="L82" i="2"/>
  <c r="O82" i="2" s="1"/>
  <c r="Q82" i="2" s="1" a="1"/>
  <c r="Q82" i="2" s="1"/>
  <c r="N88" i="2"/>
  <c r="AJ88" i="2"/>
  <c r="AW88" i="2"/>
  <c r="AM128" i="2"/>
  <c r="AN128" i="2" s="1"/>
  <c r="AO128" i="2" s="1"/>
  <c r="K326" i="2"/>
  <c r="CD326" i="2" s="1"/>
  <c r="L326" i="2"/>
  <c r="O326" i="2" s="1"/>
  <c r="Q326" i="2" s="1" a="1"/>
  <c r="Q326" i="2" s="1"/>
  <c r="T326" i="2"/>
  <c r="U326" i="2"/>
  <c r="BY278" i="2"/>
  <c r="CA278" i="2" s="1"/>
  <c r="L338" i="2"/>
  <c r="O338" i="2" s="1"/>
  <c r="Q338" i="2" s="1" a="1"/>
  <c r="Q338" i="2" s="1"/>
  <c r="T338" i="2"/>
  <c r="U338" i="2"/>
  <c r="K338" i="2"/>
  <c r="CD338" i="2" s="1"/>
  <c r="BB399" i="2"/>
  <c r="K12" i="2"/>
  <c r="L12" i="2"/>
  <c r="O12" i="2" s="1"/>
  <c r="K17" i="2"/>
  <c r="L17" i="2"/>
  <c r="O17" i="2" s="1"/>
  <c r="N71" i="2"/>
  <c r="AJ71" i="2"/>
  <c r="AW71" i="2"/>
  <c r="K93" i="2"/>
  <c r="CD93" i="2" s="1"/>
  <c r="L93" i="2"/>
  <c r="O93" i="2" s="1"/>
  <c r="Q93" i="2" s="1" a="1"/>
  <c r="Q93" i="2" s="1"/>
  <c r="AW85" i="2"/>
  <c r="N85" i="2"/>
  <c r="S85" i="2" s="1"/>
  <c r="AJ85" i="2"/>
  <c r="T116" i="2"/>
  <c r="U116" i="2"/>
  <c r="K116" i="2"/>
  <c r="CD116" i="2" s="1"/>
  <c r="L116" i="2"/>
  <c r="O116" i="2" s="1"/>
  <c r="Q116" i="2" s="1" a="1"/>
  <c r="Q116" i="2" s="1"/>
  <c r="T124" i="2"/>
  <c r="K124" i="2"/>
  <c r="CD124" i="2" s="1"/>
  <c r="U124" i="2"/>
  <c r="L124" i="2"/>
  <c r="O124" i="2" s="1"/>
  <c r="Q124" i="2" s="1" a="1"/>
  <c r="Q124" i="2" s="1"/>
  <c r="AK118" i="2"/>
  <c r="AL118" i="2" s="1"/>
  <c r="N102" i="2"/>
  <c r="S102" i="2" s="1"/>
  <c r="AW102" i="2"/>
  <c r="AJ102" i="2"/>
  <c r="L138" i="2"/>
  <c r="O138" i="2" s="1"/>
  <c r="Q138" i="2" s="1" a="1"/>
  <c r="Q138" i="2" s="1"/>
  <c r="T138" i="2"/>
  <c r="U138" i="2"/>
  <c r="K138" i="2"/>
  <c r="CD138" i="2" s="1"/>
  <c r="T155" i="2"/>
  <c r="K155" i="2"/>
  <c r="CD155" i="2" s="1"/>
  <c r="L155" i="2"/>
  <c r="O155" i="2" s="1"/>
  <c r="Q155" i="2" s="1" a="1"/>
  <c r="Q155" i="2" s="1"/>
  <c r="U155" i="2"/>
  <c r="Y121" i="2"/>
  <c r="AW121" i="2"/>
  <c r="Z128" i="2"/>
  <c r="AA128" i="2" s="1"/>
  <c r="AB128" i="2" s="1"/>
  <c r="Z126" i="2"/>
  <c r="AA126" i="2" s="1"/>
  <c r="AB126" i="2" s="1"/>
  <c r="AW126" i="2"/>
  <c r="BE126" i="2"/>
  <c r="AM126" i="2"/>
  <c r="AN126" i="2" s="1"/>
  <c r="AO126" i="2" s="1"/>
  <c r="AX126" i="2"/>
  <c r="BH126" i="2"/>
  <c r="BS126" i="2"/>
  <c r="AQ126" i="2"/>
  <c r="AR126" i="2" s="1"/>
  <c r="AS126" i="2" s="1"/>
  <c r="BV126" i="2"/>
  <c r="N126" i="2"/>
  <c r="S126" i="2" s="1"/>
  <c r="BA126" i="2"/>
  <c r="BL126" i="2"/>
  <c r="BO126" i="2" s="1"/>
  <c r="Y126" i="2"/>
  <c r="AJ126" i="2"/>
  <c r="BY126" i="2"/>
  <c r="CA126" i="2" s="1"/>
  <c r="BP126" i="2"/>
  <c r="CH126" i="2" s="1"/>
  <c r="AK126" i="2"/>
  <c r="AL126" i="2" s="1"/>
  <c r="BP132" i="2"/>
  <c r="CH132" i="2" s="1"/>
  <c r="BB136" i="2"/>
  <c r="K159" i="2"/>
  <c r="CD159" i="2" s="1"/>
  <c r="L159" i="2"/>
  <c r="O159" i="2" s="1"/>
  <c r="Q159" i="2" s="1" a="1"/>
  <c r="Q159" i="2" s="1"/>
  <c r="T159" i="2"/>
  <c r="U159" i="2"/>
  <c r="N144" i="2"/>
  <c r="S144" i="2" s="1"/>
  <c r="AJ144" i="2"/>
  <c r="AK144" i="2"/>
  <c r="AL144" i="2" s="1"/>
  <c r="BH144" i="2"/>
  <c r="BP144" i="2"/>
  <c r="CH144" i="2" s="1"/>
  <c r="BA144" i="2"/>
  <c r="BY144" i="2"/>
  <c r="CA144" i="2" s="1"/>
  <c r="AM144" i="2"/>
  <c r="AN144" i="2" s="1"/>
  <c r="AO144" i="2" s="1"/>
  <c r="BS144" i="2"/>
  <c r="Z144" i="2"/>
  <c r="AA144" i="2" s="1"/>
  <c r="AB144" i="2" s="1"/>
  <c r="AW144" i="2"/>
  <c r="BE144" i="2"/>
  <c r="AQ144" i="2"/>
  <c r="AR144" i="2" s="1"/>
  <c r="AS144" i="2" s="1"/>
  <c r="BV144" i="2"/>
  <c r="AX144" i="2"/>
  <c r="Y144" i="2"/>
  <c r="BL144" i="2"/>
  <c r="BO144" i="2" s="1"/>
  <c r="BS156" i="2"/>
  <c r="Z156" i="2"/>
  <c r="AA156" i="2" s="1"/>
  <c r="AB156" i="2" s="1"/>
  <c r="AW156" i="2"/>
  <c r="BE156" i="2"/>
  <c r="N156" i="2"/>
  <c r="S156" i="2" s="1"/>
  <c r="AJ156" i="2"/>
  <c r="AK156" i="2"/>
  <c r="AL156" i="2" s="1"/>
  <c r="BV156" i="2"/>
  <c r="AX156" i="2"/>
  <c r="Y156" i="2"/>
  <c r="AM156" i="2"/>
  <c r="AN156" i="2" s="1"/>
  <c r="AO156" i="2" s="1"/>
  <c r="BL156" i="2"/>
  <c r="BO156" i="2" s="1"/>
  <c r="BY156" i="2"/>
  <c r="CA156" i="2" s="1"/>
  <c r="BA156" i="2"/>
  <c r="AQ156" i="2"/>
  <c r="AR156" i="2" s="1"/>
  <c r="AS156" i="2" s="1"/>
  <c r="BP156" i="2"/>
  <c r="CH156" i="2" s="1"/>
  <c r="BH156" i="2"/>
  <c r="K183" i="2"/>
  <c r="CD183" i="2" s="1"/>
  <c r="L183" i="2"/>
  <c r="O183" i="2" s="1"/>
  <c r="Q183" i="2" s="1" a="1"/>
  <c r="Q183" i="2" s="1"/>
  <c r="T183" i="2"/>
  <c r="U183" i="2"/>
  <c r="K186" i="2"/>
  <c r="CD186" i="2" s="1"/>
  <c r="T186" i="2"/>
  <c r="U186" i="2"/>
  <c r="L186" i="2"/>
  <c r="O186" i="2" s="1"/>
  <c r="Q186" i="2" s="1" a="1"/>
  <c r="Q186" i="2" s="1"/>
  <c r="K218" i="2"/>
  <c r="CD218" i="2" s="1"/>
  <c r="L218" i="2"/>
  <c r="O218" i="2" s="1"/>
  <c r="Q218" i="2" s="1" a="1"/>
  <c r="Q218" i="2" s="1"/>
  <c r="T218" i="2"/>
  <c r="U218" i="2"/>
  <c r="BS148" i="2"/>
  <c r="Z148" i="2"/>
  <c r="AA148" i="2" s="1"/>
  <c r="AB148" i="2" s="1"/>
  <c r="AW148" i="2"/>
  <c r="BE148" i="2"/>
  <c r="AQ148" i="2"/>
  <c r="AR148" i="2" s="1"/>
  <c r="AS148" i="2" s="1"/>
  <c r="AX148" i="2"/>
  <c r="BV148" i="2"/>
  <c r="N148" i="2"/>
  <c r="S148" i="2" s="1"/>
  <c r="AJ148" i="2"/>
  <c r="BA148" i="2"/>
  <c r="BY148" i="2"/>
  <c r="CA148" i="2" s="1"/>
  <c r="AK148" i="2"/>
  <c r="AL148" i="2" s="1"/>
  <c r="AM148" i="2"/>
  <c r="AN148" i="2" s="1"/>
  <c r="AO148" i="2" s="1"/>
  <c r="BH148" i="2"/>
  <c r="BL148" i="2"/>
  <c r="BO148" i="2" s="1"/>
  <c r="Y148" i="2"/>
  <c r="BP148" i="2"/>
  <c r="CH148" i="2" s="1"/>
  <c r="AM207" i="2"/>
  <c r="AN207" i="2" s="1"/>
  <c r="AO207" i="2" s="1"/>
  <c r="BS207" i="2"/>
  <c r="Y207" i="2"/>
  <c r="BL207" i="2"/>
  <c r="BO207" i="2" s="1"/>
  <c r="Z207" i="2"/>
  <c r="AA207" i="2" s="1"/>
  <c r="AB207" i="2" s="1"/>
  <c r="AW207" i="2"/>
  <c r="BE207" i="2"/>
  <c r="AQ207" i="2"/>
  <c r="AR207" i="2" s="1"/>
  <c r="AS207" i="2" s="1"/>
  <c r="AX207" i="2"/>
  <c r="BV207" i="2"/>
  <c r="N207" i="2"/>
  <c r="S207" i="2" s="1"/>
  <c r="AJ207" i="2"/>
  <c r="AK207" i="2"/>
  <c r="AL207" i="2" s="1"/>
  <c r="BH207" i="2"/>
  <c r="BP207" i="2"/>
  <c r="CH207" i="2" s="1"/>
  <c r="BA207" i="2"/>
  <c r="BY207" i="2"/>
  <c r="CA207" i="2" s="1"/>
  <c r="K221" i="2"/>
  <c r="CD221" i="2" s="1"/>
  <c r="L221" i="2"/>
  <c r="O221" i="2" s="1"/>
  <c r="Q221" i="2" s="1" a="1"/>
  <c r="Q221" i="2" s="1"/>
  <c r="T221" i="2"/>
  <c r="U221" i="2"/>
  <c r="AU221" i="2" s="1"/>
  <c r="AQ236" i="2"/>
  <c r="AR236" i="2" s="1"/>
  <c r="AS236" i="2" s="1"/>
  <c r="AX236" i="2"/>
  <c r="BV236" i="2"/>
  <c r="N236" i="2"/>
  <c r="S236" i="2" s="1"/>
  <c r="AJ236" i="2"/>
  <c r="AK236" i="2"/>
  <c r="AL236" i="2" s="1"/>
  <c r="BH236" i="2"/>
  <c r="BP236" i="2"/>
  <c r="CH236" i="2" s="1"/>
  <c r="BA236" i="2"/>
  <c r="BY236" i="2"/>
  <c r="CA236" i="2" s="1"/>
  <c r="AM236" i="2"/>
  <c r="AN236" i="2" s="1"/>
  <c r="AO236" i="2" s="1"/>
  <c r="BS236" i="2"/>
  <c r="Y236" i="2"/>
  <c r="BL236" i="2"/>
  <c r="BO236" i="2" s="1"/>
  <c r="AW236" i="2"/>
  <c r="BE236" i="2"/>
  <c r="Z236" i="2"/>
  <c r="AA236" i="2" s="1"/>
  <c r="AB236" i="2" s="1"/>
  <c r="BB248" i="2"/>
  <c r="AQ219" i="2"/>
  <c r="AR219" i="2" s="1"/>
  <c r="AS219" i="2" s="1"/>
  <c r="AX219" i="2"/>
  <c r="BV219" i="2"/>
  <c r="N219" i="2"/>
  <c r="S219" i="2" s="1"/>
  <c r="AJ219" i="2"/>
  <c r="AK219" i="2"/>
  <c r="AL219" i="2" s="1"/>
  <c r="BH219" i="2"/>
  <c r="BP219" i="2"/>
  <c r="CH219" i="2" s="1"/>
  <c r="BA219" i="2"/>
  <c r="BY219" i="2"/>
  <c r="CA219" i="2" s="1"/>
  <c r="AM219" i="2"/>
  <c r="AN219" i="2" s="1"/>
  <c r="AO219" i="2" s="1"/>
  <c r="BS219" i="2"/>
  <c r="AW219" i="2"/>
  <c r="Y219" i="2"/>
  <c r="Z219" i="2"/>
  <c r="AA219" i="2" s="1"/>
  <c r="AB219" i="2" s="1"/>
  <c r="BE219" i="2"/>
  <c r="BL219" i="2"/>
  <c r="BO219" i="2" s="1"/>
  <c r="BB178" i="2"/>
  <c r="BB250" i="2"/>
  <c r="BB232" i="2"/>
  <c r="N233" i="2"/>
  <c r="S233" i="2" s="1"/>
  <c r="AJ233" i="2"/>
  <c r="AK233" i="2"/>
  <c r="AL233" i="2" s="1"/>
  <c r="BH233" i="2"/>
  <c r="BP233" i="2"/>
  <c r="CH233" i="2" s="1"/>
  <c r="BA233" i="2"/>
  <c r="BY233" i="2"/>
  <c r="CA233" i="2" s="1"/>
  <c r="AM233" i="2"/>
  <c r="AN233" i="2" s="1"/>
  <c r="AO233" i="2" s="1"/>
  <c r="BS233" i="2"/>
  <c r="Y233" i="2"/>
  <c r="BL233" i="2"/>
  <c r="BO233" i="2" s="1"/>
  <c r="Z233" i="2"/>
  <c r="AA233" i="2" s="1"/>
  <c r="AB233" i="2" s="1"/>
  <c r="AW233" i="2"/>
  <c r="BE233" i="2"/>
  <c r="AQ233" i="2"/>
  <c r="AR233" i="2" s="1"/>
  <c r="AS233" i="2" s="1"/>
  <c r="AX233" i="2"/>
  <c r="BV233" i="2"/>
  <c r="BB275" i="2"/>
  <c r="BE252" i="2"/>
  <c r="BY252" i="2"/>
  <c r="CA252" i="2" s="1"/>
  <c r="AX252" i="2"/>
  <c r="K315" i="2"/>
  <c r="CD315" i="2" s="1"/>
  <c r="L315" i="2"/>
  <c r="O315" i="2" s="1"/>
  <c r="Q315" i="2" s="1" a="1"/>
  <c r="Q315" i="2" s="1"/>
  <c r="T315" i="2"/>
  <c r="U315" i="2"/>
  <c r="BA231" i="2"/>
  <c r="BL231" i="2"/>
  <c r="BO231" i="2" s="1"/>
  <c r="K320" i="2"/>
  <c r="CD320" i="2" s="1"/>
  <c r="L320" i="2"/>
  <c r="O320" i="2" s="1"/>
  <c r="Q320" i="2" s="1" a="1"/>
  <c r="Q320" i="2" s="1"/>
  <c r="T320" i="2"/>
  <c r="U320" i="2"/>
  <c r="AM278" i="2"/>
  <c r="AN278" i="2" s="1"/>
  <c r="AO278" i="2" s="1"/>
  <c r="N280" i="2"/>
  <c r="S280" i="2" s="1"/>
  <c r="AJ280" i="2"/>
  <c r="AK280" i="2"/>
  <c r="AL280" i="2" s="1"/>
  <c r="BH280" i="2"/>
  <c r="BP280" i="2"/>
  <c r="CH280" i="2" s="1"/>
  <c r="BA280" i="2"/>
  <c r="BY280" i="2"/>
  <c r="CA280" i="2" s="1"/>
  <c r="AM280" i="2"/>
  <c r="AN280" i="2" s="1"/>
  <c r="AO280" i="2" s="1"/>
  <c r="BS280" i="2"/>
  <c r="Y280" i="2"/>
  <c r="BL280" i="2"/>
  <c r="BO280" i="2" s="1"/>
  <c r="Z280" i="2"/>
  <c r="AA280" i="2" s="1"/>
  <c r="AB280" i="2" s="1"/>
  <c r="AW280" i="2"/>
  <c r="BE280" i="2"/>
  <c r="BV280" i="2"/>
  <c r="AQ280" i="2"/>
  <c r="AR280" i="2" s="1"/>
  <c r="AS280" i="2" s="1"/>
  <c r="AX280" i="2"/>
  <c r="BY286" i="2"/>
  <c r="CA286" i="2" s="1"/>
  <c r="Y298" i="2"/>
  <c r="BL298" i="2"/>
  <c r="BO298" i="2" s="1"/>
  <c r="Z298" i="2"/>
  <c r="AA298" i="2" s="1"/>
  <c r="AB298" i="2" s="1"/>
  <c r="AW298" i="2"/>
  <c r="BE298" i="2"/>
  <c r="N298" i="2"/>
  <c r="S298" i="2" s="1"/>
  <c r="AJ298" i="2"/>
  <c r="BA298" i="2"/>
  <c r="AQ298" i="2"/>
  <c r="AR298" i="2" s="1"/>
  <c r="AS298" i="2" s="1"/>
  <c r="BP298" i="2"/>
  <c r="CH298" i="2" s="1"/>
  <c r="BH298" i="2"/>
  <c r="BS298" i="2"/>
  <c r="AK298" i="2"/>
  <c r="AL298" i="2" s="1"/>
  <c r="BV298" i="2"/>
  <c r="AX298" i="2"/>
  <c r="AM298" i="2"/>
  <c r="AN298" i="2" s="1"/>
  <c r="AO298" i="2" s="1"/>
  <c r="BY298" i="2"/>
  <c r="CA298" i="2" s="1"/>
  <c r="AM323" i="2"/>
  <c r="AN323" i="2" s="1"/>
  <c r="AO323" i="2" s="1"/>
  <c r="BS323" i="2"/>
  <c r="Y323" i="2"/>
  <c r="BL323" i="2"/>
  <c r="BO323" i="2" s="1"/>
  <c r="Z323" i="2"/>
  <c r="AA323" i="2" s="1"/>
  <c r="AB323" i="2" s="1"/>
  <c r="AW323" i="2"/>
  <c r="BE323" i="2"/>
  <c r="AQ323" i="2"/>
  <c r="AR323" i="2" s="1"/>
  <c r="AS323" i="2" s="1"/>
  <c r="AX323" i="2"/>
  <c r="BV323" i="2"/>
  <c r="N323" i="2"/>
  <c r="S323" i="2" s="1"/>
  <c r="AJ323" i="2"/>
  <c r="AK323" i="2"/>
  <c r="AL323" i="2" s="1"/>
  <c r="BH323" i="2"/>
  <c r="BP323" i="2"/>
  <c r="CH323" i="2" s="1"/>
  <c r="BY323" i="2"/>
  <c r="CA323" i="2" s="1"/>
  <c r="BA323" i="2"/>
  <c r="Y317" i="2"/>
  <c r="BL317" i="2"/>
  <c r="BO317" i="2" s="1"/>
  <c r="Z317" i="2"/>
  <c r="AA317" i="2" s="1"/>
  <c r="AB317" i="2" s="1"/>
  <c r="AW317" i="2"/>
  <c r="BE317" i="2"/>
  <c r="AQ317" i="2"/>
  <c r="AR317" i="2" s="1"/>
  <c r="AS317" i="2" s="1"/>
  <c r="AX317" i="2"/>
  <c r="BV317" i="2"/>
  <c r="N317" i="2"/>
  <c r="S317" i="2" s="1"/>
  <c r="AJ317" i="2"/>
  <c r="AK317" i="2"/>
  <c r="AL317" i="2" s="1"/>
  <c r="BH317" i="2"/>
  <c r="BP317" i="2"/>
  <c r="CH317" i="2" s="1"/>
  <c r="BA317" i="2"/>
  <c r="BY317" i="2"/>
  <c r="CA317" i="2" s="1"/>
  <c r="AM317" i="2"/>
  <c r="AN317" i="2" s="1"/>
  <c r="AO317" i="2" s="1"/>
  <c r="BS317" i="2"/>
  <c r="BS284" i="2"/>
  <c r="Y284" i="2"/>
  <c r="BL284" i="2"/>
  <c r="BO284" i="2" s="1"/>
  <c r="Z284" i="2"/>
  <c r="AA284" i="2" s="1"/>
  <c r="AB284" i="2" s="1"/>
  <c r="AW284" i="2"/>
  <c r="BE284" i="2"/>
  <c r="AQ284" i="2"/>
  <c r="AR284" i="2" s="1"/>
  <c r="AS284" i="2" s="1"/>
  <c r="AX284" i="2"/>
  <c r="BV284" i="2"/>
  <c r="N284" i="2"/>
  <c r="S284" i="2" s="1"/>
  <c r="AJ284" i="2"/>
  <c r="AK284" i="2"/>
  <c r="AL284" i="2" s="1"/>
  <c r="BH284" i="2"/>
  <c r="BP284" i="2"/>
  <c r="CH284" i="2" s="1"/>
  <c r="BA284" i="2"/>
  <c r="BY284" i="2"/>
  <c r="CA284" i="2" s="1"/>
  <c r="AM284" i="2"/>
  <c r="AN284" i="2" s="1"/>
  <c r="AO284" i="2" s="1"/>
  <c r="K371" i="2"/>
  <c r="CD371" i="2" s="1"/>
  <c r="L371" i="2"/>
  <c r="O371" i="2" s="1"/>
  <c r="Q371" i="2" s="1" a="1"/>
  <c r="Q371" i="2" s="1"/>
  <c r="T371" i="2"/>
  <c r="U371" i="2"/>
  <c r="Y357" i="2"/>
  <c r="BL357" i="2"/>
  <c r="BO357" i="2" s="1"/>
  <c r="Z357" i="2"/>
  <c r="AA357" i="2" s="1"/>
  <c r="AB357" i="2" s="1"/>
  <c r="AW357" i="2"/>
  <c r="BE357" i="2"/>
  <c r="AQ357" i="2"/>
  <c r="AR357" i="2" s="1"/>
  <c r="AS357" i="2" s="1"/>
  <c r="AX357" i="2"/>
  <c r="BV357" i="2"/>
  <c r="N357" i="2"/>
  <c r="S357" i="2" s="1"/>
  <c r="AJ357" i="2"/>
  <c r="AK357" i="2"/>
  <c r="AL357" i="2" s="1"/>
  <c r="BH357" i="2"/>
  <c r="BP357" i="2"/>
  <c r="CH357" i="2" s="1"/>
  <c r="BA357" i="2"/>
  <c r="BY357" i="2"/>
  <c r="CA357" i="2" s="1"/>
  <c r="AM357" i="2"/>
  <c r="AN357" i="2" s="1"/>
  <c r="AO357" i="2" s="1"/>
  <c r="BS357" i="2"/>
  <c r="K388" i="2"/>
  <c r="CD388" i="2" s="1"/>
  <c r="U388" i="2"/>
  <c r="L388" i="2"/>
  <c r="O388" i="2" s="1"/>
  <c r="Q388" i="2" s="1" a="1"/>
  <c r="Q388" i="2" s="1"/>
  <c r="T388" i="2"/>
  <c r="N364" i="2"/>
  <c r="S364" i="2" s="1"/>
  <c r="AJ364" i="2"/>
  <c r="Y364" i="2"/>
  <c r="AW364" i="2"/>
  <c r="BB352" i="2"/>
  <c r="Z355" i="2"/>
  <c r="AA355" i="2" s="1"/>
  <c r="AB355" i="2" s="1"/>
  <c r="AW355" i="2"/>
  <c r="AQ355" i="2"/>
  <c r="AR355" i="2" s="1"/>
  <c r="AS355" i="2" s="1"/>
  <c r="AK355" i="2"/>
  <c r="AL355" i="2" s="1"/>
  <c r="BH355" i="2"/>
  <c r="BA355" i="2"/>
  <c r="Z381" i="2"/>
  <c r="AA381" i="2" s="1"/>
  <c r="AB381" i="2" s="1"/>
  <c r="AW381" i="2"/>
  <c r="BE381" i="2"/>
  <c r="N381" i="2"/>
  <c r="S381" i="2" s="1"/>
  <c r="AJ381" i="2"/>
  <c r="AK381" i="2"/>
  <c r="AL381" i="2" s="1"/>
  <c r="BH381" i="2"/>
  <c r="BP381" i="2"/>
  <c r="CH381" i="2" s="1"/>
  <c r="BA381" i="2"/>
  <c r="BY381" i="2"/>
  <c r="CA381" i="2" s="1"/>
  <c r="AM381" i="2"/>
  <c r="AN381" i="2" s="1"/>
  <c r="AO381" i="2" s="1"/>
  <c r="BV381" i="2"/>
  <c r="AX381" i="2"/>
  <c r="AQ381" i="2"/>
  <c r="AR381" i="2" s="1"/>
  <c r="AS381" i="2" s="1"/>
  <c r="BL381" i="2"/>
  <c r="BO381" i="2" s="1"/>
  <c r="Y381" i="2"/>
  <c r="BS381" i="2"/>
  <c r="BA392" i="2"/>
  <c r="BY392" i="2"/>
  <c r="CA392" i="2" s="1"/>
  <c r="AM392" i="2"/>
  <c r="AN392" i="2" s="1"/>
  <c r="AO392" i="2" s="1"/>
  <c r="BS392" i="2"/>
  <c r="Y392" i="2"/>
  <c r="BL392" i="2"/>
  <c r="BO392" i="2" s="1"/>
  <c r="BH392" i="2"/>
  <c r="BP392" i="2"/>
  <c r="CH392" i="2" s="1"/>
  <c r="Z392" i="2"/>
  <c r="AA392" i="2" s="1"/>
  <c r="AB392" i="2" s="1"/>
  <c r="AW392" i="2"/>
  <c r="BE392" i="2"/>
  <c r="AK392" i="2"/>
  <c r="AL392" i="2" s="1"/>
  <c r="AQ392" i="2"/>
  <c r="AR392" i="2" s="1"/>
  <c r="AS392" i="2" s="1"/>
  <c r="AX392" i="2"/>
  <c r="BV392" i="2"/>
  <c r="N392" i="2"/>
  <c r="S392" i="2" s="1"/>
  <c r="AJ392" i="2"/>
  <c r="L6" i="2"/>
  <c r="O6" i="2" s="1"/>
  <c r="K6" i="2"/>
  <c r="L7" i="2" l="1"/>
  <c r="K15" i="2"/>
  <c r="AW70" i="2"/>
  <c r="K67" i="2"/>
  <c r="CD67" i="2" s="1"/>
  <c r="AW55" i="2"/>
  <c r="AJ55" i="2"/>
  <c r="AJ63" i="2"/>
  <c r="N63" i="2"/>
  <c r="AJ40" i="2"/>
  <c r="AJ42" i="2"/>
  <c r="AJ95" i="2"/>
  <c r="AW40" i="2"/>
  <c r="N42" i="2"/>
  <c r="S42" i="2" s="1"/>
  <c r="AJ10" i="2"/>
  <c r="N95" i="2"/>
  <c r="S95" i="2" s="1"/>
  <c r="AW95" i="2"/>
  <c r="AJ53" i="2"/>
  <c r="N53" i="2"/>
  <c r="AJ70" i="2"/>
  <c r="K51" i="2"/>
  <c r="CD51" i="2" s="1"/>
  <c r="AW53" i="2"/>
  <c r="N70" i="2"/>
  <c r="S70" i="2" s="1"/>
  <c r="AJ98" i="2"/>
  <c r="N98" i="2"/>
  <c r="S98" i="2" s="1"/>
  <c r="BE200" i="2"/>
  <c r="BG200" i="2" s="1"/>
  <c r="BA200" i="2"/>
  <c r="BC200" i="2" s="1"/>
  <c r="BP200" i="2"/>
  <c r="CH200" i="2" s="1"/>
  <c r="BL200" i="2"/>
  <c r="BO200" i="2" s="1"/>
  <c r="AK200" i="2"/>
  <c r="AL200" i="2" s="1"/>
  <c r="Z200" i="2"/>
  <c r="AA200" i="2" s="1"/>
  <c r="AB200" i="2" s="1"/>
  <c r="AX200" i="2"/>
  <c r="AY200" i="2" s="1"/>
  <c r="AM200" i="2"/>
  <c r="AN200" i="2" s="1"/>
  <c r="AO200" i="2" s="1"/>
  <c r="AP200" i="2" s="1"/>
  <c r="BH200" i="2"/>
  <c r="BI200" i="2" s="1"/>
  <c r="BJ200" i="2" s="1"/>
  <c r="BV200" i="2"/>
  <c r="BW200" i="2" s="1"/>
  <c r="BS200" i="2"/>
  <c r="BT200" i="2" s="1"/>
  <c r="AQ200" i="2"/>
  <c r="AR200" i="2" s="1"/>
  <c r="AS200" i="2" s="1"/>
  <c r="AT200" i="2" s="1"/>
  <c r="BY200" i="2"/>
  <c r="CA200" i="2" s="1"/>
  <c r="CD94" i="2"/>
  <c r="AW94" i="2"/>
  <c r="N94" i="2"/>
  <c r="S94" i="2" s="1"/>
  <c r="AJ94" i="2"/>
  <c r="AM343" i="2"/>
  <c r="AN343" i="2" s="1"/>
  <c r="AO343" i="2" s="1"/>
  <c r="AP343" i="2" s="1"/>
  <c r="BL343" i="2"/>
  <c r="BO343" i="2" s="1"/>
  <c r="BV343" i="2"/>
  <c r="BW343" i="2" s="1"/>
  <c r="AX343" i="2"/>
  <c r="AZ343" i="2" s="1"/>
  <c r="BY375" i="2"/>
  <c r="CA375" i="2" s="1"/>
  <c r="BY343" i="2"/>
  <c r="CA343" i="2" s="1"/>
  <c r="BH343" i="2"/>
  <c r="BI343" i="2" s="1"/>
  <c r="BJ343" i="2" s="1"/>
  <c r="AK343" i="2"/>
  <c r="AL343" i="2" s="1"/>
  <c r="BV375" i="2"/>
  <c r="BW375" i="2" s="1"/>
  <c r="AK234" i="2"/>
  <c r="AL234" i="2" s="1"/>
  <c r="BS234" i="2"/>
  <c r="BT234" i="2" s="1"/>
  <c r="AM234" i="2"/>
  <c r="AN234" i="2" s="1"/>
  <c r="AO234" i="2" s="1"/>
  <c r="AP234" i="2" s="1"/>
  <c r="BS375" i="2"/>
  <c r="BT375" i="2" s="1"/>
  <c r="BP136" i="2"/>
  <c r="CH136" i="2" s="1"/>
  <c r="BL136" i="2"/>
  <c r="BO136" i="2" s="1"/>
  <c r="L43" i="2"/>
  <c r="O43" i="2" s="1"/>
  <c r="Z234" i="2"/>
  <c r="AA234" i="2" s="1"/>
  <c r="AB234" i="2" s="1"/>
  <c r="Z343" i="2"/>
  <c r="AA343" i="2" s="1"/>
  <c r="AB343" i="2" s="1"/>
  <c r="BA343" i="2"/>
  <c r="BC343" i="2" s="1"/>
  <c r="AQ343" i="2"/>
  <c r="AR343" i="2" s="1"/>
  <c r="AS343" i="2" s="1"/>
  <c r="AT343" i="2" s="1"/>
  <c r="AX375" i="2"/>
  <c r="AY375" i="2" s="1"/>
  <c r="BL234" i="2"/>
  <c r="BO234" i="2" s="1"/>
  <c r="BE343" i="2"/>
  <c r="BF343" i="2" s="1"/>
  <c r="CF343" i="2" s="1"/>
  <c r="BP343" i="2"/>
  <c r="CH343" i="2" s="1"/>
  <c r="AX136" i="2"/>
  <c r="AY136" i="2" s="1"/>
  <c r="BA375" i="2"/>
  <c r="BC375" i="2" s="1"/>
  <c r="AQ136" i="2"/>
  <c r="AR136" i="2" s="1"/>
  <c r="AS136" i="2" s="1"/>
  <c r="AT136" i="2" s="1"/>
  <c r="BS343" i="2"/>
  <c r="BU343" i="2" s="1"/>
  <c r="BH234" i="2"/>
  <c r="BI234" i="2" s="1"/>
  <c r="BJ234" i="2" s="1"/>
  <c r="Z136" i="2"/>
  <c r="AA136" i="2" s="1"/>
  <c r="AB136" i="2" s="1"/>
  <c r="AM375" i="2"/>
  <c r="AN375" i="2" s="1"/>
  <c r="AO375" i="2" s="1"/>
  <c r="AP375" i="2" s="1"/>
  <c r="AQ375" i="2"/>
  <c r="AR375" i="2" s="1"/>
  <c r="AS375" i="2" s="1"/>
  <c r="AT375" i="2" s="1"/>
  <c r="BP375" i="2"/>
  <c r="CH375" i="2" s="1"/>
  <c r="AM136" i="2"/>
  <c r="AN136" i="2" s="1"/>
  <c r="AO136" i="2" s="1"/>
  <c r="AP136" i="2" s="1"/>
  <c r="AK136" i="2"/>
  <c r="AL136" i="2" s="1"/>
  <c r="BE375" i="2"/>
  <c r="BF375" i="2" s="1"/>
  <c r="CF375" i="2" s="1"/>
  <c r="BY150" i="2"/>
  <c r="CA150" i="2" s="1"/>
  <c r="BE150" i="2"/>
  <c r="BG150" i="2" s="1"/>
  <c r="BA136" i="2"/>
  <c r="BC136" i="2" s="1"/>
  <c r="Z375" i="2"/>
  <c r="AA375" i="2" s="1"/>
  <c r="AB375" i="2" s="1"/>
  <c r="BH375" i="2"/>
  <c r="BI375" i="2" s="1"/>
  <c r="BJ375" i="2" s="1"/>
  <c r="BV234" i="2"/>
  <c r="BW234" i="2" s="1"/>
  <c r="BS136" i="2"/>
  <c r="BT136" i="2" s="1"/>
  <c r="BY234" i="2"/>
  <c r="CA234" i="2" s="1"/>
  <c r="AX234" i="2"/>
  <c r="AY234" i="2" s="1"/>
  <c r="BY136" i="2"/>
  <c r="CA136" i="2" s="1"/>
  <c r="BA234" i="2"/>
  <c r="BD234" i="2" s="1"/>
  <c r="AQ234" i="2"/>
  <c r="AR234" i="2" s="1"/>
  <c r="AS234" i="2" s="1"/>
  <c r="AT234" i="2" s="1"/>
  <c r="BH136" i="2"/>
  <c r="BI136" i="2" s="1"/>
  <c r="BJ136" i="2" s="1"/>
  <c r="BL375" i="2"/>
  <c r="BO375" i="2" s="1"/>
  <c r="BP234" i="2"/>
  <c r="CH234" i="2" s="1"/>
  <c r="BE234" i="2"/>
  <c r="BF234" i="2" s="1"/>
  <c r="CF234" i="2" s="1"/>
  <c r="BE136" i="2"/>
  <c r="BG136" i="2" s="1"/>
  <c r="BV136" i="2"/>
  <c r="BW136" i="2" s="1"/>
  <c r="K13" i="2"/>
  <c r="N13" i="2" s="1"/>
  <c r="Z351" i="2"/>
  <c r="AA351" i="2" s="1"/>
  <c r="AB351" i="2" s="1"/>
  <c r="BA351" i="2"/>
  <c r="BC351" i="2" s="1"/>
  <c r="BV351" i="2"/>
  <c r="BX351" i="2" s="1"/>
  <c r="BS351" i="2"/>
  <c r="BT351" i="2" s="1"/>
  <c r="AQ351" i="2"/>
  <c r="AR351" i="2" s="1"/>
  <c r="AS351" i="2" s="1"/>
  <c r="AT351" i="2" s="1"/>
  <c r="AX150" i="2"/>
  <c r="AY150" i="2" s="1"/>
  <c r="AM351" i="2"/>
  <c r="AN351" i="2" s="1"/>
  <c r="AO351" i="2" s="1"/>
  <c r="AP351" i="2" s="1"/>
  <c r="AX351" i="2"/>
  <c r="AZ351" i="2" s="1"/>
  <c r="BY351" i="2"/>
  <c r="CA351" i="2" s="1"/>
  <c r="BS150" i="2"/>
  <c r="BT150" i="2" s="1"/>
  <c r="BV232" i="2"/>
  <c r="BW232" i="2" s="1"/>
  <c r="AX232" i="2"/>
  <c r="AY232" i="2" s="1"/>
  <c r="BS232" i="2"/>
  <c r="BT232" i="2" s="1"/>
  <c r="BA172" i="2"/>
  <c r="BD172" i="2" s="1"/>
  <c r="AM164" i="2"/>
  <c r="AN164" i="2" s="1"/>
  <c r="AO164" i="2" s="1"/>
  <c r="AP164" i="2" s="1"/>
  <c r="BY232" i="2"/>
  <c r="CA232" i="2" s="1"/>
  <c r="AM232" i="2"/>
  <c r="AN232" i="2" s="1"/>
  <c r="AO232" i="2" s="1"/>
  <c r="AP232" i="2" s="1"/>
  <c r="BE351" i="2"/>
  <c r="BF351" i="2" s="1"/>
  <c r="CF351" i="2" s="1"/>
  <c r="BP351" i="2"/>
  <c r="CH351" i="2" s="1"/>
  <c r="BL150" i="2"/>
  <c r="BO150" i="2" s="1"/>
  <c r="BA150" i="2"/>
  <c r="BC150" i="2" s="1"/>
  <c r="Z150" i="2"/>
  <c r="AA150" i="2" s="1"/>
  <c r="AB150" i="2" s="1"/>
  <c r="BP232" i="2"/>
  <c r="CH232" i="2" s="1"/>
  <c r="BE232" i="2"/>
  <c r="BF232" i="2" s="1"/>
  <c r="CF232" i="2" s="1"/>
  <c r="AQ282" i="2"/>
  <c r="AR282" i="2" s="1"/>
  <c r="AS282" i="2" s="1"/>
  <c r="AT282" i="2" s="1"/>
  <c r="BH351" i="2"/>
  <c r="BI351" i="2" s="1"/>
  <c r="BJ351" i="2" s="1"/>
  <c r="AQ150" i="2"/>
  <c r="AR150" i="2" s="1"/>
  <c r="AS150" i="2" s="1"/>
  <c r="AT150" i="2" s="1"/>
  <c r="BP150" i="2"/>
  <c r="CH150" i="2" s="1"/>
  <c r="BH232" i="2"/>
  <c r="BK232" i="2" s="1"/>
  <c r="BH164" i="2"/>
  <c r="BK164" i="2" s="1"/>
  <c r="BP172" i="2"/>
  <c r="CH172" i="2" s="1"/>
  <c r="AQ232" i="2"/>
  <c r="AR232" i="2" s="1"/>
  <c r="AS232" i="2" s="1"/>
  <c r="AT232" i="2" s="1"/>
  <c r="BL351" i="2"/>
  <c r="BO351" i="2" s="1"/>
  <c r="AK351" i="2"/>
  <c r="AL351" i="2" s="1"/>
  <c r="AM150" i="2"/>
  <c r="AN150" i="2" s="1"/>
  <c r="AO150" i="2" s="1"/>
  <c r="AP150" i="2" s="1"/>
  <c r="BH150" i="2"/>
  <c r="BI150" i="2" s="1"/>
  <c r="BJ150" i="2" s="1"/>
  <c r="AK232" i="2"/>
  <c r="AL232" i="2" s="1"/>
  <c r="Z232" i="2"/>
  <c r="AA232" i="2" s="1"/>
  <c r="AB232" i="2" s="1"/>
  <c r="Z172" i="2"/>
  <c r="AA172" i="2" s="1"/>
  <c r="AB172" i="2" s="1"/>
  <c r="BY164" i="2"/>
  <c r="CA164" i="2" s="1"/>
  <c r="BA232" i="2"/>
  <c r="BD232" i="2" s="1"/>
  <c r="BV150" i="2"/>
  <c r="BW150" i="2" s="1"/>
  <c r="BV164" i="2"/>
  <c r="BW164" i="2" s="1"/>
  <c r="BS172" i="2"/>
  <c r="BU172" i="2" s="1"/>
  <c r="BY282" i="2"/>
  <c r="CA282" i="2" s="1"/>
  <c r="AK164" i="2"/>
  <c r="AL164" i="2" s="1"/>
  <c r="AX164" i="2"/>
  <c r="AZ164" i="2" s="1"/>
  <c r="N51" i="2"/>
  <c r="S51" i="2" s="1"/>
  <c r="BL172" i="2"/>
  <c r="BO172" i="2" s="1"/>
  <c r="AK172" i="2"/>
  <c r="AL172" i="2" s="1"/>
  <c r="AM172" i="2"/>
  <c r="AN172" i="2" s="1"/>
  <c r="AO172" i="2" s="1"/>
  <c r="AP172" i="2" s="1"/>
  <c r="K75" i="2"/>
  <c r="CD75" i="2" s="1"/>
  <c r="L24" i="2"/>
  <c r="O24" i="2" s="1"/>
  <c r="BA164" i="2"/>
  <c r="BC164" i="2" s="1"/>
  <c r="AQ164" i="2"/>
  <c r="AR164" i="2" s="1"/>
  <c r="AS164" i="2" s="1"/>
  <c r="AT164" i="2" s="1"/>
  <c r="AW51" i="2"/>
  <c r="BY172" i="2"/>
  <c r="CA172" i="2" s="1"/>
  <c r="AX172" i="2"/>
  <c r="AZ172" i="2" s="1"/>
  <c r="K36" i="2"/>
  <c r="CD36" i="2" s="1"/>
  <c r="BP164" i="2"/>
  <c r="CH164" i="2" s="1"/>
  <c r="BE164" i="2"/>
  <c r="BF164" i="2" s="1"/>
  <c r="CF164" i="2" s="1"/>
  <c r="BH172" i="2"/>
  <c r="BK172" i="2" s="1"/>
  <c r="AJ51" i="2"/>
  <c r="L52" i="2"/>
  <c r="O52" i="2" s="1"/>
  <c r="L31" i="2"/>
  <c r="O31" i="2" s="1"/>
  <c r="BV172" i="2"/>
  <c r="BW172" i="2" s="1"/>
  <c r="BL164" i="2"/>
  <c r="BO164" i="2" s="1"/>
  <c r="Z164" i="2"/>
  <c r="AA164" i="2" s="1"/>
  <c r="AB164" i="2" s="1"/>
  <c r="AQ172" i="2"/>
  <c r="AR172" i="2" s="1"/>
  <c r="AS172" i="2" s="1"/>
  <c r="AT172" i="2" s="1"/>
  <c r="BE172" i="2"/>
  <c r="BG172" i="2" s="1"/>
  <c r="L62" i="2"/>
  <c r="O62" i="2" s="1"/>
  <c r="Q62" i="2" s="1" a="1"/>
  <c r="Q62" i="2" s="1"/>
  <c r="K8" i="2"/>
  <c r="CD8" i="2" s="1"/>
  <c r="BS164" i="2"/>
  <c r="BU164" i="2" s="1"/>
  <c r="AK282" i="2"/>
  <c r="AL282" i="2" s="1"/>
  <c r="BE282" i="2"/>
  <c r="BF282" i="2" s="1"/>
  <c r="CF282" i="2" s="1"/>
  <c r="BA282" i="2"/>
  <c r="BD282" i="2" s="1"/>
  <c r="BP282" i="2"/>
  <c r="CH282" i="2" s="1"/>
  <c r="BH282" i="2"/>
  <c r="BI282" i="2" s="1"/>
  <c r="BJ282" i="2" s="1"/>
  <c r="Z282" i="2"/>
  <c r="AA282" i="2" s="1"/>
  <c r="AB282" i="2" s="1"/>
  <c r="BL282" i="2"/>
  <c r="BO282" i="2" s="1"/>
  <c r="BV282" i="2"/>
  <c r="BW282" i="2" s="1"/>
  <c r="BS282" i="2"/>
  <c r="BT282" i="2" s="1"/>
  <c r="AX282" i="2"/>
  <c r="AY282" i="2" s="1"/>
  <c r="AM282" i="2"/>
  <c r="AN282" i="2" s="1"/>
  <c r="AO282" i="2" s="1"/>
  <c r="AP282" i="2" s="1"/>
  <c r="AU155" i="2"/>
  <c r="AU114" i="2"/>
  <c r="Z324" i="2"/>
  <c r="AA324" i="2" s="1"/>
  <c r="AB324" i="2" s="1"/>
  <c r="BH324" i="2"/>
  <c r="BK324" i="2" s="1"/>
  <c r="AU195" i="2"/>
  <c r="AU350" i="2"/>
  <c r="AU318" i="2"/>
  <c r="BL324" i="2"/>
  <c r="BO324" i="2" s="1"/>
  <c r="AK324" i="2"/>
  <c r="AL324" i="2" s="1"/>
  <c r="AU387" i="2"/>
  <c r="AU232" i="2"/>
  <c r="Y324" i="2"/>
  <c r="AJ324" i="2"/>
  <c r="AW59" i="2"/>
  <c r="AU324" i="2"/>
  <c r="AX324" i="2"/>
  <c r="AY324" i="2" s="1"/>
  <c r="BS324" i="2"/>
  <c r="BT324" i="2" s="1"/>
  <c r="N324" i="2"/>
  <c r="S324" i="2" s="1"/>
  <c r="AU397" i="2"/>
  <c r="AQ324" i="2"/>
  <c r="AR324" i="2" s="1"/>
  <c r="AS324" i="2" s="1"/>
  <c r="AT324" i="2" s="1"/>
  <c r="AM324" i="2"/>
  <c r="AN324" i="2" s="1"/>
  <c r="AO324" i="2" s="1"/>
  <c r="AP324" i="2" s="1"/>
  <c r="AU170" i="2"/>
  <c r="AU175" i="2"/>
  <c r="AU150" i="2"/>
  <c r="AU400" i="2"/>
  <c r="AU129" i="2"/>
  <c r="BV324" i="2"/>
  <c r="BW324" i="2" s="1"/>
  <c r="BY324" i="2"/>
  <c r="CA324" i="2" s="1"/>
  <c r="AU203" i="2"/>
  <c r="AU169" i="2"/>
  <c r="AU332" i="2"/>
  <c r="AU388" i="2"/>
  <c r="AU125" i="2"/>
  <c r="BE324" i="2"/>
  <c r="BG324" i="2" s="1"/>
  <c r="BA324" i="2"/>
  <c r="BD324" i="2" s="1"/>
  <c r="Y340" i="2"/>
  <c r="AU335" i="2"/>
  <c r="AU218" i="2"/>
  <c r="AU183" i="2"/>
  <c r="AU180" i="2"/>
  <c r="AU307" i="2"/>
  <c r="AU395" i="2"/>
  <c r="AU377" i="2"/>
  <c r="AU336" i="2"/>
  <c r="AU120" i="2"/>
  <c r="AU188" i="2"/>
  <c r="AU310" i="2"/>
  <c r="AU207" i="2"/>
  <c r="AU302" i="2"/>
  <c r="AU189" i="2"/>
  <c r="AU214" i="2"/>
  <c r="AU314" i="2"/>
  <c r="AU255" i="2"/>
  <c r="AU139" i="2"/>
  <c r="AU363" i="2"/>
  <c r="AU116" i="2"/>
  <c r="AU222" i="2"/>
  <c r="AU163" i="2"/>
  <c r="AU198" i="2"/>
  <c r="AU398" i="2"/>
  <c r="AU319" i="2"/>
  <c r="AU383" i="2"/>
  <c r="AU159" i="2"/>
  <c r="AU193" i="2"/>
  <c r="AU339" i="2"/>
  <c r="AU122" i="2"/>
  <c r="AU237" i="2"/>
  <c r="AU220" i="2"/>
  <c r="AU393" i="2"/>
  <c r="AU285" i="2"/>
  <c r="AU361" i="2"/>
  <c r="AM118" i="2"/>
  <c r="AN118" i="2" s="1"/>
  <c r="AO118" i="2" s="1"/>
  <c r="AP118" i="2" s="1"/>
  <c r="AU124" i="2"/>
  <c r="AU270" i="2"/>
  <c r="AU251" i="2"/>
  <c r="AU161" i="2"/>
  <c r="AU267" i="2"/>
  <c r="Z118" i="2"/>
  <c r="AA118" i="2" s="1"/>
  <c r="AB118" i="2" s="1"/>
  <c r="CD21" i="2"/>
  <c r="BV160" i="2"/>
  <c r="BW160" i="2" s="1"/>
  <c r="CD160" i="2"/>
  <c r="AW311" i="2"/>
  <c r="CD311" i="2"/>
  <c r="AU160" i="2"/>
  <c r="AU320" i="2"/>
  <c r="AU186" i="2"/>
  <c r="AU338" i="2"/>
  <c r="AU212" i="2"/>
  <c r="AU143" i="2"/>
  <c r="AU147" i="2"/>
  <c r="AU130" i="2"/>
  <c r="AU303" i="2"/>
  <c r="AU210" i="2"/>
  <c r="CD24" i="2"/>
  <c r="AU379" i="2"/>
  <c r="AU202" i="2"/>
  <c r="AJ340" i="2"/>
  <c r="AU262" i="2"/>
  <c r="AU378" i="2"/>
  <c r="AU390" i="2"/>
  <c r="AU329" i="2"/>
  <c r="AU254" i="2"/>
  <c r="AU313" i="2"/>
  <c r="AU293" i="2"/>
  <c r="AU246" i="2"/>
  <c r="AU257" i="2"/>
  <c r="AU118" i="2"/>
  <c r="AQ160" i="2"/>
  <c r="AR160" i="2" s="1"/>
  <c r="AS160" i="2" s="1"/>
  <c r="CD20" i="2"/>
  <c r="K32" i="2"/>
  <c r="CD32" i="2" s="1"/>
  <c r="AU228" i="2"/>
  <c r="N90" i="2"/>
  <c r="S90" i="2" s="1"/>
  <c r="CD90" i="2"/>
  <c r="CD9" i="2"/>
  <c r="CD107" i="2"/>
  <c r="BH160" i="2"/>
  <c r="BK160" i="2" s="1"/>
  <c r="CD23" i="2"/>
  <c r="AU386" i="2"/>
  <c r="AU311" i="2"/>
  <c r="BS355" i="2"/>
  <c r="BT355" i="2" s="1"/>
  <c r="CD355" i="2"/>
  <c r="AT355" i="2" s="1"/>
  <c r="AU211" i="2"/>
  <c r="AU154" i="2"/>
  <c r="AU138" i="2"/>
  <c r="AU135" i="2"/>
  <c r="AU185" i="2"/>
  <c r="CD26" i="2"/>
  <c r="Z160" i="2"/>
  <c r="AA160" i="2" s="1"/>
  <c r="AB160" i="2" s="1"/>
  <c r="CD18" i="2"/>
  <c r="AU171" i="2"/>
  <c r="AU362" i="2"/>
  <c r="AU346" i="2"/>
  <c r="AU247" i="2"/>
  <c r="AU322" i="2"/>
  <c r="AJ11" i="2"/>
  <c r="CD11" i="2"/>
  <c r="CD10" i="2"/>
  <c r="AW211" i="2"/>
  <c r="CD211" i="2"/>
  <c r="CD7" i="2"/>
  <c r="BA160" i="2"/>
  <c r="BC160" i="2" s="1"/>
  <c r="CD17" i="2"/>
  <c r="AU326" i="2"/>
  <c r="AU271" i="2"/>
  <c r="AU191" i="2"/>
  <c r="AU162" i="2"/>
  <c r="AU117" i="2"/>
  <c r="AU238" i="2"/>
  <c r="AU149" i="2"/>
  <c r="AU194" i="2"/>
  <c r="AU192" i="2"/>
  <c r="AU177" i="2"/>
  <c r="AU345" i="2"/>
  <c r="AU277" i="2"/>
  <c r="AU184" i="2"/>
  <c r="AU328" i="2"/>
  <c r="AU226" i="2"/>
  <c r="N121" i="2"/>
  <c r="S121" i="2" s="1"/>
  <c r="CD121" i="2"/>
  <c r="N257" i="2"/>
  <c r="S257" i="2" s="1"/>
  <c r="CD257" i="2"/>
  <c r="N19" i="2"/>
  <c r="CD19" i="2"/>
  <c r="AU371" i="2"/>
  <c r="CD12" i="2"/>
  <c r="AU259" i="2"/>
  <c r="Y211" i="2"/>
  <c r="AU301" i="2"/>
  <c r="CD14" i="2"/>
  <c r="AU353" i="2"/>
  <c r="AU334" i="2"/>
  <c r="CD22" i="2"/>
  <c r="AU176" i="2"/>
  <c r="AU153" i="2"/>
  <c r="AU370" i="2"/>
  <c r="AU206" i="2"/>
  <c r="AU145" i="2"/>
  <c r="CD15" i="2"/>
  <c r="AU380" i="2"/>
  <c r="AU354" i="2"/>
  <c r="BL160" i="2"/>
  <c r="BN160" i="2" s="1"/>
  <c r="CG160" i="2" s="1"/>
  <c r="CD25" i="2"/>
  <c r="AU340" i="2"/>
  <c r="AU292" i="2"/>
  <c r="AU359" i="2"/>
  <c r="AU315" i="2"/>
  <c r="AU235" i="2"/>
  <c r="CD13" i="2"/>
  <c r="AU287" i="2"/>
  <c r="AU331" i="2"/>
  <c r="AU197" i="2"/>
  <c r="AU205" i="2"/>
  <c r="AU229" i="2"/>
  <c r="AU342" i="2"/>
  <c r="AU151" i="2"/>
  <c r="AU337" i="2"/>
  <c r="AU321" i="2"/>
  <c r="CD16" i="2"/>
  <c r="Y374" i="2"/>
  <c r="CD374" i="2"/>
  <c r="AT128" i="2"/>
  <c r="AU375" i="2"/>
  <c r="AW84" i="2"/>
  <c r="AJ84" i="2"/>
  <c r="N84" i="2"/>
  <c r="AW77" i="2"/>
  <c r="CD77" i="2"/>
  <c r="BW278" i="2"/>
  <c r="AW66" i="2"/>
  <c r="CD66" i="2"/>
  <c r="N65" i="2"/>
  <c r="S65" i="2" s="1"/>
  <c r="CD65" i="2"/>
  <c r="CD59" i="2"/>
  <c r="N33" i="2"/>
  <c r="S33" i="2" s="1"/>
  <c r="AJ33" i="2"/>
  <c r="AW33" i="2"/>
  <c r="AZ286" i="2"/>
  <c r="CD27" i="2"/>
  <c r="BN132" i="2"/>
  <c r="CG132" i="2" s="1"/>
  <c r="BO132" i="2"/>
  <c r="CD46" i="2"/>
  <c r="N40" i="2"/>
  <c r="S40" i="2" s="1"/>
  <c r="BN252" i="2"/>
  <c r="CG252" i="2" s="1"/>
  <c r="AJ29" i="2"/>
  <c r="CD29" i="2"/>
  <c r="N29" i="2"/>
  <c r="S29" i="2" s="1"/>
  <c r="AK244" i="2"/>
  <c r="AL244" i="2" s="1"/>
  <c r="Z385" i="2"/>
  <c r="AA385" i="2" s="1"/>
  <c r="AB385" i="2" s="1"/>
  <c r="AQ209" i="2"/>
  <c r="AR209" i="2" s="1"/>
  <c r="AS209" i="2" s="1"/>
  <c r="AT209" i="2" s="1"/>
  <c r="BS158" i="2"/>
  <c r="BT158" i="2" s="1"/>
  <c r="AK398" i="2"/>
  <c r="AL398" i="2" s="1"/>
  <c r="BS211" i="2"/>
  <c r="BT211" i="2" s="1"/>
  <c r="BV319" i="2"/>
  <c r="BX319" i="2" s="1"/>
  <c r="AK224" i="2"/>
  <c r="AL224" i="2" s="1"/>
  <c r="BL358" i="2"/>
  <c r="BY157" i="2"/>
  <c r="CA157" i="2" s="1"/>
  <c r="BE121" i="2"/>
  <c r="BG121" i="2" s="1"/>
  <c r="BS268" i="2"/>
  <c r="BT268" i="2" s="1"/>
  <c r="Z258" i="2"/>
  <c r="AA258" i="2" s="1"/>
  <c r="AB258" i="2" s="1"/>
  <c r="BH304" i="2"/>
  <c r="BK304" i="2" s="1"/>
  <c r="BS223" i="2"/>
  <c r="BT223" i="2" s="1"/>
  <c r="BY266" i="2"/>
  <c r="CA266" i="2" s="1"/>
  <c r="AM199" i="2"/>
  <c r="AN199" i="2" s="1"/>
  <c r="AO199" i="2" s="1"/>
  <c r="AP199" i="2" s="1"/>
  <c r="AQ168" i="2"/>
  <c r="AR168" i="2" s="1"/>
  <c r="AS168" i="2" s="1"/>
  <c r="AT168" i="2" s="1"/>
  <c r="BS292" i="2"/>
  <c r="BT292" i="2" s="1"/>
  <c r="BL394" i="2"/>
  <c r="BO394" i="2" s="1"/>
  <c r="BH359" i="2"/>
  <c r="BI359" i="2" s="1"/>
  <c r="BJ359" i="2" s="1"/>
  <c r="BY332" i="2"/>
  <c r="CA332" i="2" s="1"/>
  <c r="Z120" i="2"/>
  <c r="AA120" i="2" s="1"/>
  <c r="AB120" i="2" s="1"/>
  <c r="Z256" i="2"/>
  <c r="AA256" i="2" s="1"/>
  <c r="AB256" i="2" s="1"/>
  <c r="AX327" i="2"/>
  <c r="AZ327" i="2" s="1"/>
  <c r="BA257" i="2"/>
  <c r="BD257" i="2" s="1"/>
  <c r="AQ142" i="2"/>
  <c r="AR142" i="2" s="1"/>
  <c r="AS142" i="2" s="1"/>
  <c r="AT142" i="2" s="1"/>
  <c r="BY364" i="2"/>
  <c r="CA364" i="2" s="1"/>
  <c r="BY264" i="2"/>
  <c r="CA264" i="2" s="1"/>
  <c r="BS335" i="2"/>
  <c r="BU335" i="2" s="1"/>
  <c r="BV258" i="2"/>
  <c r="BW258" i="2" s="1"/>
  <c r="AJ45" i="2"/>
  <c r="N45" i="2"/>
  <c r="S45" i="2" s="1"/>
  <c r="BH157" i="2"/>
  <c r="BK157" i="2" s="1"/>
  <c r="BH158" i="2"/>
  <c r="BI158" i="2" s="1"/>
  <c r="BJ158" i="2" s="1"/>
  <c r="BP158" i="2"/>
  <c r="CH158" i="2" s="1"/>
  <c r="BA157" i="2"/>
  <c r="BC157" i="2" s="1"/>
  <c r="BP157" i="2"/>
  <c r="CH157" i="2" s="1"/>
  <c r="AK157" i="2"/>
  <c r="AL157" i="2" s="1"/>
  <c r="Z157" i="2"/>
  <c r="AA157" i="2" s="1"/>
  <c r="AB157" i="2" s="1"/>
  <c r="AX157" i="2"/>
  <c r="AY157" i="2" s="1"/>
  <c r="BL157" i="2"/>
  <c r="BV224" i="2"/>
  <c r="BX224" i="2" s="1"/>
  <c r="Z158" i="2"/>
  <c r="AA158" i="2" s="1"/>
  <c r="AB158" i="2" s="1"/>
  <c r="BS224" i="2"/>
  <c r="BU224" i="2" s="1"/>
  <c r="BV157" i="2"/>
  <c r="BW157" i="2" s="1"/>
  <c r="BE319" i="2"/>
  <c r="BG319" i="2" s="1"/>
  <c r="BS157" i="2"/>
  <c r="BT157" i="2" s="1"/>
  <c r="AQ157" i="2"/>
  <c r="AR157" i="2" s="1"/>
  <c r="AS157" i="2" s="1"/>
  <c r="AT157" i="2" s="1"/>
  <c r="AM157" i="2"/>
  <c r="AN157" i="2" s="1"/>
  <c r="AO157" i="2" s="1"/>
  <c r="AP157" i="2" s="1"/>
  <c r="BA158" i="2"/>
  <c r="BD158" i="2" s="1"/>
  <c r="BE157" i="2"/>
  <c r="BG157" i="2" s="1"/>
  <c r="Z209" i="2"/>
  <c r="AA209" i="2" s="1"/>
  <c r="AB209" i="2" s="1"/>
  <c r="AQ158" i="2"/>
  <c r="AR158" i="2" s="1"/>
  <c r="AS158" i="2" s="1"/>
  <c r="AT158" i="2" s="1"/>
  <c r="BE224" i="2"/>
  <c r="BF224" i="2" s="1"/>
  <c r="CF224" i="2" s="1"/>
  <c r="AM224" i="2"/>
  <c r="AN224" i="2" s="1"/>
  <c r="AO224" i="2" s="1"/>
  <c r="AP224" i="2" s="1"/>
  <c r="BL209" i="2"/>
  <c r="AM319" i="2"/>
  <c r="AN319" i="2" s="1"/>
  <c r="AO319" i="2" s="1"/>
  <c r="AP319" i="2" s="1"/>
  <c r="BE158" i="2"/>
  <c r="BG158" i="2" s="1"/>
  <c r="Z224" i="2"/>
  <c r="AA224" i="2" s="1"/>
  <c r="AB224" i="2" s="1"/>
  <c r="BY224" i="2"/>
  <c r="CA224" i="2" s="1"/>
  <c r="AM209" i="2"/>
  <c r="AN209" i="2" s="1"/>
  <c r="AO209" i="2" s="1"/>
  <c r="AP209" i="2" s="1"/>
  <c r="BY158" i="2"/>
  <c r="CA158" i="2" s="1"/>
  <c r="AX224" i="2"/>
  <c r="AY224" i="2" s="1"/>
  <c r="BA224" i="2"/>
  <c r="BC224" i="2" s="1"/>
  <c r="BH209" i="2"/>
  <c r="BI209" i="2" s="1"/>
  <c r="BJ209" i="2" s="1"/>
  <c r="AK209" i="2"/>
  <c r="AL209" i="2" s="1"/>
  <c r="AX319" i="2"/>
  <c r="AY319" i="2" s="1"/>
  <c r="BY319" i="2"/>
  <c r="CA319" i="2" s="1"/>
  <c r="AK158" i="2"/>
  <c r="AL158" i="2" s="1"/>
  <c r="AQ224" i="2"/>
  <c r="AR224" i="2" s="1"/>
  <c r="AS224" i="2" s="1"/>
  <c r="AT224" i="2" s="1"/>
  <c r="BP224" i="2"/>
  <c r="CH224" i="2" s="1"/>
  <c r="BL224" i="2"/>
  <c r="BH224" i="2"/>
  <c r="BI224" i="2" s="1"/>
  <c r="BJ224" i="2" s="1"/>
  <c r="BV209" i="2"/>
  <c r="BW209" i="2" s="1"/>
  <c r="AX158" i="2"/>
  <c r="AY158" i="2" s="1"/>
  <c r="BH398" i="2"/>
  <c r="BK398" i="2" s="1"/>
  <c r="BS209" i="2"/>
  <c r="BT209" i="2" s="1"/>
  <c r="Z319" i="2"/>
  <c r="AA319" i="2" s="1"/>
  <c r="AB319" i="2" s="1"/>
  <c r="CD39" i="2"/>
  <c r="AW39" i="2"/>
  <c r="N39" i="2"/>
  <c r="S39" i="2" s="1"/>
  <c r="AJ39" i="2"/>
  <c r="AM158" i="2"/>
  <c r="AN158" i="2" s="1"/>
  <c r="AO158" i="2" s="1"/>
  <c r="AP158" i="2" s="1"/>
  <c r="BV158" i="2"/>
  <c r="BW158" i="2" s="1"/>
  <c r="BP209" i="2"/>
  <c r="CH209" i="2" s="1"/>
  <c r="BE209" i="2"/>
  <c r="BF209" i="2" s="1"/>
  <c r="CF209" i="2" s="1"/>
  <c r="BL158" i="2"/>
  <c r="BO158" i="2" s="1"/>
  <c r="BY209" i="2"/>
  <c r="CA209" i="2" s="1"/>
  <c r="AX209" i="2"/>
  <c r="AY209" i="2" s="1"/>
  <c r="BD181" i="2"/>
  <c r="BA209" i="2"/>
  <c r="BD209" i="2" s="1"/>
  <c r="BV256" i="2"/>
  <c r="BW256" i="2" s="1"/>
  <c r="BA168" i="2"/>
  <c r="BD168" i="2" s="1"/>
  <c r="AQ223" i="2"/>
  <c r="AR223" i="2" s="1"/>
  <c r="AS223" i="2" s="1"/>
  <c r="AT223" i="2" s="1"/>
  <c r="BV292" i="2"/>
  <c r="BX292" i="2" s="1"/>
  <c r="AX292" i="2"/>
  <c r="AY292" i="2" s="1"/>
  <c r="BE223" i="2"/>
  <c r="BF223" i="2" s="1"/>
  <c r="CF223" i="2" s="1"/>
  <c r="AX256" i="2"/>
  <c r="AY256" i="2" s="1"/>
  <c r="BA121" i="2"/>
  <c r="BD121" i="2" s="1"/>
  <c r="BA332" i="2"/>
  <c r="BD332" i="2" s="1"/>
  <c r="BE304" i="2"/>
  <c r="BF304" i="2" s="1"/>
  <c r="CF304" i="2" s="1"/>
  <c r="BH168" i="2"/>
  <c r="BK168" i="2" s="1"/>
  <c r="BY394" i="2"/>
  <c r="CA394" i="2" s="1"/>
  <c r="AK120" i="2"/>
  <c r="AL120" i="2" s="1"/>
  <c r="BE168" i="2"/>
  <c r="BF168" i="2" s="1"/>
  <c r="CF168" i="2" s="1"/>
  <c r="BA120" i="2"/>
  <c r="BC120" i="2" s="1"/>
  <c r="BP292" i="2"/>
  <c r="CH292" i="2" s="1"/>
  <c r="BL256" i="2"/>
  <c r="BG181" i="2"/>
  <c r="BV394" i="2"/>
  <c r="BW394" i="2" s="1"/>
  <c r="BL120" i="2"/>
  <c r="BO120" i="2" s="1"/>
  <c r="AX304" i="2"/>
  <c r="AY304" i="2" s="1"/>
  <c r="AX168" i="2"/>
  <c r="AY168" i="2" s="1"/>
  <c r="AX394" i="2"/>
  <c r="AZ394" i="2" s="1"/>
  <c r="Z332" i="2"/>
  <c r="AA332" i="2" s="1"/>
  <c r="AB332" i="2" s="1"/>
  <c r="BP332" i="2"/>
  <c r="CH332" i="2" s="1"/>
  <c r="Z364" i="2"/>
  <c r="AA364" i="2" s="1"/>
  <c r="AB364" i="2" s="1"/>
  <c r="BS394" i="2"/>
  <c r="BT394" i="2" s="1"/>
  <c r="BL332" i="2"/>
  <c r="BO332" i="2" s="1"/>
  <c r="Z304" i="2"/>
  <c r="AA304" i="2" s="1"/>
  <c r="AB304" i="2" s="1"/>
  <c r="BP168" i="2"/>
  <c r="CH168" i="2" s="1"/>
  <c r="AK332" i="2"/>
  <c r="AL332" i="2" s="1"/>
  <c r="BS304" i="2"/>
  <c r="BT304" i="2" s="1"/>
  <c r="BA364" i="2"/>
  <c r="BC364" i="2" s="1"/>
  <c r="AQ327" i="2"/>
  <c r="AR327" i="2" s="1"/>
  <c r="AS327" i="2" s="1"/>
  <c r="AT327" i="2" s="1"/>
  <c r="BH394" i="2"/>
  <c r="BI394" i="2" s="1"/>
  <c r="BJ394" i="2" s="1"/>
  <c r="BE394" i="2"/>
  <c r="BF394" i="2" s="1"/>
  <c r="CF394" i="2" s="1"/>
  <c r="BV120" i="2"/>
  <c r="BW120" i="2" s="1"/>
  <c r="BV332" i="2"/>
  <c r="BW332" i="2" s="1"/>
  <c r="BS332" i="2"/>
  <c r="BT332" i="2" s="1"/>
  <c r="BY292" i="2"/>
  <c r="CA292" i="2" s="1"/>
  <c r="BA304" i="2"/>
  <c r="BC304" i="2" s="1"/>
  <c r="AK304" i="2"/>
  <c r="AL304" i="2" s="1"/>
  <c r="BL359" i="2"/>
  <c r="BP223" i="2"/>
  <c r="CH223" i="2" s="1"/>
  <c r="BH256" i="2"/>
  <c r="BK256" i="2" s="1"/>
  <c r="AM256" i="2"/>
  <c r="AN256" i="2" s="1"/>
  <c r="AO256" i="2" s="1"/>
  <c r="AP256" i="2" s="1"/>
  <c r="AM304" i="2"/>
  <c r="AN304" i="2" s="1"/>
  <c r="AO304" i="2" s="1"/>
  <c r="AP304" i="2" s="1"/>
  <c r="BL364" i="2"/>
  <c r="BO364" i="2" s="1"/>
  <c r="BP121" i="2"/>
  <c r="CH121" i="2" s="1"/>
  <c r="BS168" i="2"/>
  <c r="BU168" i="2" s="1"/>
  <c r="BA394" i="2"/>
  <c r="BC394" i="2" s="1"/>
  <c r="AQ394" i="2"/>
  <c r="AR394" i="2" s="1"/>
  <c r="AS394" i="2" s="1"/>
  <c r="AT394" i="2" s="1"/>
  <c r="BY120" i="2"/>
  <c r="CA120" i="2" s="1"/>
  <c r="BH332" i="2"/>
  <c r="BK332" i="2" s="1"/>
  <c r="AQ292" i="2"/>
  <c r="AR292" i="2" s="1"/>
  <c r="AS292" i="2" s="1"/>
  <c r="AT292" i="2" s="1"/>
  <c r="BP304" i="2"/>
  <c r="CH304" i="2" s="1"/>
  <c r="BP256" i="2"/>
  <c r="CH256" i="2" s="1"/>
  <c r="BS256" i="2"/>
  <c r="BT256" i="2" s="1"/>
  <c r="BP359" i="2"/>
  <c r="CH359" i="2" s="1"/>
  <c r="AM394" i="2"/>
  <c r="AN394" i="2" s="1"/>
  <c r="AO394" i="2" s="1"/>
  <c r="AP394" i="2" s="1"/>
  <c r="BH120" i="2"/>
  <c r="BI120" i="2" s="1"/>
  <c r="BJ120" i="2" s="1"/>
  <c r="BS120" i="2"/>
  <c r="BT120" i="2" s="1"/>
  <c r="AM292" i="2"/>
  <c r="AN292" i="2" s="1"/>
  <c r="AO292" i="2" s="1"/>
  <c r="AP292" i="2" s="1"/>
  <c r="BE292" i="2"/>
  <c r="BF292" i="2" s="1"/>
  <c r="CF292" i="2" s="1"/>
  <c r="BL304" i="2"/>
  <c r="AQ256" i="2"/>
  <c r="AR256" i="2" s="1"/>
  <c r="AS256" i="2" s="1"/>
  <c r="AT256" i="2" s="1"/>
  <c r="BH364" i="2"/>
  <c r="BI364" i="2" s="1"/>
  <c r="BJ364" i="2" s="1"/>
  <c r="BV121" i="2"/>
  <c r="BW121" i="2" s="1"/>
  <c r="AK394" i="2"/>
  <c r="AL394" i="2" s="1"/>
  <c r="AQ120" i="2"/>
  <c r="AR120" i="2" s="1"/>
  <c r="AS120" i="2" s="1"/>
  <c r="AT120" i="2" s="1"/>
  <c r="AM120" i="2"/>
  <c r="AN120" i="2" s="1"/>
  <c r="AO120" i="2" s="1"/>
  <c r="AP120" i="2" s="1"/>
  <c r="AX332" i="2"/>
  <c r="AZ332" i="2" s="1"/>
  <c r="BA292" i="2"/>
  <c r="BD292" i="2" s="1"/>
  <c r="Z292" i="2"/>
  <c r="AA292" i="2" s="1"/>
  <c r="AB292" i="2" s="1"/>
  <c r="BV304" i="2"/>
  <c r="BX304" i="2" s="1"/>
  <c r="BY304" i="2"/>
  <c r="CA304" i="2" s="1"/>
  <c r="AK223" i="2"/>
  <c r="AL223" i="2" s="1"/>
  <c r="AM223" i="2"/>
  <c r="AN223" i="2" s="1"/>
  <c r="AO223" i="2" s="1"/>
  <c r="AP223" i="2" s="1"/>
  <c r="BY256" i="2"/>
  <c r="CA256" i="2" s="1"/>
  <c r="BE256" i="2"/>
  <c r="BG256" i="2" s="1"/>
  <c r="BP394" i="2"/>
  <c r="CH394" i="2" s="1"/>
  <c r="AQ121" i="2"/>
  <c r="AR121" i="2" s="1"/>
  <c r="AS121" i="2" s="1"/>
  <c r="Z394" i="2"/>
  <c r="AA394" i="2" s="1"/>
  <c r="AB394" i="2" s="1"/>
  <c r="BP120" i="2"/>
  <c r="CH120" i="2" s="1"/>
  <c r="BE120" i="2"/>
  <c r="BG120" i="2" s="1"/>
  <c r="AQ332" i="2"/>
  <c r="AR332" i="2" s="1"/>
  <c r="AS332" i="2" s="1"/>
  <c r="AT332" i="2" s="1"/>
  <c r="AM332" i="2"/>
  <c r="AN332" i="2" s="1"/>
  <c r="AO332" i="2" s="1"/>
  <c r="AP332" i="2" s="1"/>
  <c r="AK292" i="2"/>
  <c r="AL292" i="2" s="1"/>
  <c r="BL292" i="2"/>
  <c r="BH199" i="2"/>
  <c r="BK199" i="2" s="1"/>
  <c r="AQ304" i="2"/>
  <c r="AR304" i="2" s="1"/>
  <c r="AS304" i="2" s="1"/>
  <c r="AT304" i="2" s="1"/>
  <c r="AK256" i="2"/>
  <c r="AL256" i="2" s="1"/>
  <c r="BH292" i="2"/>
  <c r="BI292" i="2" s="1"/>
  <c r="BJ292" i="2" s="1"/>
  <c r="Z168" i="2"/>
  <c r="AA168" i="2" s="1"/>
  <c r="AB168" i="2" s="1"/>
  <c r="AX120" i="2"/>
  <c r="AY120" i="2" s="1"/>
  <c r="BE332" i="2"/>
  <c r="BG332" i="2" s="1"/>
  <c r="BA256" i="2"/>
  <c r="BD256" i="2" s="1"/>
  <c r="BB142" i="2"/>
  <c r="BB154" i="2"/>
  <c r="BB394" i="2"/>
  <c r="BB244" i="2"/>
  <c r="BB340" i="2"/>
  <c r="BB264" i="2"/>
  <c r="BB386" i="2"/>
  <c r="BB119" i="2"/>
  <c r="BB363" i="2"/>
  <c r="BB385" i="2"/>
  <c r="BB118" i="2"/>
  <c r="BQ181" i="2"/>
  <c r="CH181" i="2"/>
  <c r="BP257" i="2"/>
  <c r="CH257" i="2" s="1"/>
  <c r="CE286" i="2"/>
  <c r="BB359" i="2"/>
  <c r="BB311" i="2"/>
  <c r="BB358" i="2"/>
  <c r="CE181" i="2"/>
  <c r="BB332" i="2"/>
  <c r="BB146" i="2"/>
  <c r="BB266" i="2"/>
  <c r="BB168" i="2"/>
  <c r="BB319" i="2"/>
  <c r="BB157" i="2"/>
  <c r="AK359" i="2"/>
  <c r="AL359" i="2" s="1"/>
  <c r="BH268" i="2"/>
  <c r="BI268" i="2" s="1"/>
  <c r="BJ268" i="2" s="1"/>
  <c r="BS359" i="2"/>
  <c r="BU359" i="2" s="1"/>
  <c r="AJ359" i="2"/>
  <c r="BY335" i="2"/>
  <c r="CA335" i="2" s="1"/>
  <c r="AX335" i="2"/>
  <c r="AY335" i="2" s="1"/>
  <c r="BH223" i="2"/>
  <c r="BI223" i="2" s="1"/>
  <c r="BJ223" i="2" s="1"/>
  <c r="Y359" i="2"/>
  <c r="AM335" i="2"/>
  <c r="AN335" i="2" s="1"/>
  <c r="AO335" i="2" s="1"/>
  <c r="AP335" i="2" s="1"/>
  <c r="AZ181" i="2"/>
  <c r="AJ90" i="2"/>
  <c r="AJ211" i="2"/>
  <c r="N359" i="2"/>
  <c r="S359" i="2" s="1"/>
  <c r="Z335" i="2"/>
  <c r="AA335" i="2" s="1"/>
  <c r="AB335" i="2" s="1"/>
  <c r="BA335" i="2"/>
  <c r="BC335" i="2" s="1"/>
  <c r="AQ335" i="2"/>
  <c r="AR335" i="2" s="1"/>
  <c r="AS335" i="2" s="1"/>
  <c r="AT335" i="2" s="1"/>
  <c r="BA223" i="2"/>
  <c r="BC223" i="2" s="1"/>
  <c r="Z223" i="2"/>
  <c r="AA223" i="2" s="1"/>
  <c r="AB223" i="2" s="1"/>
  <c r="Z363" i="2"/>
  <c r="AA363" i="2" s="1"/>
  <c r="AB363" i="2" s="1"/>
  <c r="N211" i="2"/>
  <c r="S211" i="2" s="1"/>
  <c r="Z359" i="2"/>
  <c r="AA359" i="2" s="1"/>
  <c r="AB359" i="2" s="1"/>
  <c r="AM359" i="2"/>
  <c r="AN359" i="2" s="1"/>
  <c r="AO359" i="2" s="1"/>
  <c r="AP359" i="2" s="1"/>
  <c r="BV359" i="2"/>
  <c r="BW359" i="2" s="1"/>
  <c r="BP335" i="2"/>
  <c r="CH335" i="2" s="1"/>
  <c r="AW29" i="2"/>
  <c r="AX266" i="2"/>
  <c r="AZ266" i="2" s="1"/>
  <c r="AK211" i="2"/>
  <c r="AL211" i="2" s="1"/>
  <c r="BE335" i="2"/>
  <c r="BF335" i="2" s="1"/>
  <c r="CF335" i="2" s="1"/>
  <c r="BV335" i="2"/>
  <c r="BW335" i="2" s="1"/>
  <c r="BA327" i="2"/>
  <c r="BD327" i="2" s="1"/>
  <c r="BA268" i="2"/>
  <c r="BC268" i="2" s="1"/>
  <c r="BE359" i="2"/>
  <c r="BF359" i="2" s="1"/>
  <c r="CF359" i="2" s="1"/>
  <c r="BY359" i="2"/>
  <c r="CA359" i="2" s="1"/>
  <c r="AX359" i="2"/>
  <c r="AY359" i="2" s="1"/>
  <c r="BL335" i="2"/>
  <c r="BH335" i="2"/>
  <c r="BI335" i="2" s="1"/>
  <c r="BJ335" i="2" s="1"/>
  <c r="BL223" i="2"/>
  <c r="BO223" i="2" s="1"/>
  <c r="AM266" i="2"/>
  <c r="AN266" i="2" s="1"/>
  <c r="AO266" i="2" s="1"/>
  <c r="AP266" i="2" s="1"/>
  <c r="BP160" i="2"/>
  <c r="CH160" i="2" s="1"/>
  <c r="BS340" i="2"/>
  <c r="BT340" i="2" s="1"/>
  <c r="BP327" i="2"/>
  <c r="CH327" i="2" s="1"/>
  <c r="Z264" i="2"/>
  <c r="AA264" i="2" s="1"/>
  <c r="AB264" i="2" s="1"/>
  <c r="BV268" i="2"/>
  <c r="BW268" i="2" s="1"/>
  <c r="AW359" i="2"/>
  <c r="BA359" i="2"/>
  <c r="BC359" i="2" s="1"/>
  <c r="AQ359" i="2"/>
  <c r="AR359" i="2" s="1"/>
  <c r="AS359" i="2" s="1"/>
  <c r="AT359" i="2" s="1"/>
  <c r="AK335" i="2"/>
  <c r="AL335" i="2" s="1"/>
  <c r="BV223" i="2"/>
  <c r="BX223" i="2" s="1"/>
  <c r="BA266" i="2"/>
  <c r="BD266" i="2" s="1"/>
  <c r="BL268" i="2"/>
  <c r="BO268" i="2" s="1"/>
  <c r="BY223" i="2"/>
  <c r="CA223" i="2" s="1"/>
  <c r="AX223" i="2"/>
  <c r="AY223" i="2" s="1"/>
  <c r="AM211" i="2"/>
  <c r="AN211" i="2" s="1"/>
  <c r="AO211" i="2" s="1"/>
  <c r="AP211" i="2" s="1"/>
  <c r="BA319" i="2"/>
  <c r="BC319" i="2" s="1"/>
  <c r="Z211" i="2"/>
  <c r="AA211" i="2" s="1"/>
  <c r="AB211" i="2" s="1"/>
  <c r="BY211" i="2"/>
  <c r="CA211" i="2" s="1"/>
  <c r="AX211" i="2"/>
  <c r="AY211" i="2" s="1"/>
  <c r="BP319" i="2"/>
  <c r="CH319" i="2" s="1"/>
  <c r="BV385" i="2"/>
  <c r="BW385" i="2" s="1"/>
  <c r="BE211" i="2"/>
  <c r="BF211" i="2" s="1"/>
  <c r="CF211" i="2" s="1"/>
  <c r="BA211" i="2"/>
  <c r="BD211" i="2" s="1"/>
  <c r="AQ211" i="2"/>
  <c r="AR211" i="2" s="1"/>
  <c r="AS211" i="2" s="1"/>
  <c r="BE398" i="2"/>
  <c r="BG398" i="2" s="1"/>
  <c r="BL319" i="2"/>
  <c r="BH319" i="2"/>
  <c r="BI319" i="2" s="1"/>
  <c r="BJ319" i="2" s="1"/>
  <c r="BS385" i="2"/>
  <c r="BT385" i="2" s="1"/>
  <c r="BH385" i="2"/>
  <c r="BK385" i="2" s="1"/>
  <c r="AQ319" i="2"/>
  <c r="AR319" i="2" s="1"/>
  <c r="AS319" i="2" s="1"/>
  <c r="AT319" i="2" s="1"/>
  <c r="BP211" i="2"/>
  <c r="CH211" i="2" s="1"/>
  <c r="BV358" i="2"/>
  <c r="BW358" i="2" s="1"/>
  <c r="BP385" i="2"/>
  <c r="AK319" i="2"/>
  <c r="AL319" i="2" s="1"/>
  <c r="BL211" i="2"/>
  <c r="BH211" i="2"/>
  <c r="BI211" i="2" s="1"/>
  <c r="BJ211" i="2" s="1"/>
  <c r="AQ358" i="2"/>
  <c r="AR358" i="2" s="1"/>
  <c r="AS358" i="2" s="1"/>
  <c r="AT358" i="2" s="1"/>
  <c r="BA385" i="2"/>
  <c r="BC385" i="2" s="1"/>
  <c r="BS319" i="2"/>
  <c r="BT319" i="2" s="1"/>
  <c r="BP119" i="2"/>
  <c r="CH119" i="2" s="1"/>
  <c r="BV211" i="2"/>
  <c r="BW211" i="2" s="1"/>
  <c r="AQ385" i="2"/>
  <c r="AR385" i="2" s="1"/>
  <c r="AS385" i="2" s="1"/>
  <c r="AT385" i="2" s="1"/>
  <c r="BL385" i="2"/>
  <c r="BH327" i="2"/>
  <c r="BI327" i="2" s="1"/>
  <c r="BJ327" i="2" s="1"/>
  <c r="AK327" i="2"/>
  <c r="AL327" i="2" s="1"/>
  <c r="BS327" i="2"/>
  <c r="BU327" i="2" s="1"/>
  <c r="Z268" i="2"/>
  <c r="AA268" i="2" s="1"/>
  <c r="AB268" i="2" s="1"/>
  <c r="BP268" i="2"/>
  <c r="CH268" i="2" s="1"/>
  <c r="AQ257" i="2"/>
  <c r="AR257" i="2" s="1"/>
  <c r="AS257" i="2" s="1"/>
  <c r="BY385" i="2"/>
  <c r="CA385" i="2" s="1"/>
  <c r="AQ266" i="2"/>
  <c r="AR266" i="2" s="1"/>
  <c r="AS266" i="2" s="1"/>
  <c r="AT266" i="2" s="1"/>
  <c r="BH266" i="2"/>
  <c r="BI266" i="2" s="1"/>
  <c r="BJ266" i="2" s="1"/>
  <c r="BH264" i="2"/>
  <c r="BK264" i="2" s="1"/>
  <c r="AM268" i="2"/>
  <c r="AN268" i="2" s="1"/>
  <c r="AO268" i="2" s="1"/>
  <c r="AP268" i="2" s="1"/>
  <c r="AQ268" i="2"/>
  <c r="AR268" i="2" s="1"/>
  <c r="AS268" i="2" s="1"/>
  <c r="AT268" i="2" s="1"/>
  <c r="BE257" i="2"/>
  <c r="BG257" i="2" s="1"/>
  <c r="AM385" i="2"/>
  <c r="AN385" i="2" s="1"/>
  <c r="AO385" i="2" s="1"/>
  <c r="AP385" i="2" s="1"/>
  <c r="BE385" i="2"/>
  <c r="BF385" i="2" s="1"/>
  <c r="CF385" i="2" s="1"/>
  <c r="BP244" i="2"/>
  <c r="BQ244" i="2" s="1"/>
  <c r="BS266" i="2"/>
  <c r="BT266" i="2" s="1"/>
  <c r="Z266" i="2"/>
  <c r="AA266" i="2" s="1"/>
  <c r="AB266" i="2" s="1"/>
  <c r="AX268" i="2"/>
  <c r="AY268" i="2" s="1"/>
  <c r="BV266" i="2"/>
  <c r="BW266" i="2" s="1"/>
  <c r="BE266" i="2"/>
  <c r="BF266" i="2" s="1"/>
  <c r="CF266" i="2" s="1"/>
  <c r="Z327" i="2"/>
  <c r="AA327" i="2" s="1"/>
  <c r="AB327" i="2" s="1"/>
  <c r="AM327" i="2"/>
  <c r="AN327" i="2" s="1"/>
  <c r="AO327" i="2" s="1"/>
  <c r="AP327" i="2" s="1"/>
  <c r="BV327" i="2"/>
  <c r="BW327" i="2" s="1"/>
  <c r="AK268" i="2"/>
  <c r="AL268" i="2" s="1"/>
  <c r="BY268" i="2"/>
  <c r="CA268" i="2" s="1"/>
  <c r="AM257" i="2"/>
  <c r="AN257" i="2" s="1"/>
  <c r="AO257" i="2" s="1"/>
  <c r="AP257" i="2" s="1"/>
  <c r="AX385" i="2"/>
  <c r="AZ385" i="2" s="1"/>
  <c r="BP266" i="2"/>
  <c r="BL327" i="2"/>
  <c r="BE268" i="2"/>
  <c r="BG268" i="2" s="1"/>
  <c r="AK266" i="2"/>
  <c r="AL266" i="2" s="1"/>
  <c r="BT181" i="2"/>
  <c r="CI181" i="2" s="1"/>
  <c r="AQ244" i="2"/>
  <c r="AR244" i="2" s="1"/>
  <c r="AS244" i="2" s="1"/>
  <c r="AT244" i="2" s="1"/>
  <c r="BE327" i="2"/>
  <c r="BF327" i="2" s="1"/>
  <c r="CF327" i="2" s="1"/>
  <c r="BY327" i="2"/>
  <c r="CA327" i="2" s="1"/>
  <c r="AK385" i="2"/>
  <c r="AL385" i="2" s="1"/>
  <c r="BL266" i="2"/>
  <c r="BO266" i="2" s="1"/>
  <c r="AQ374" i="2"/>
  <c r="AR374" i="2" s="1"/>
  <c r="AS374" i="2" s="1"/>
  <c r="Y311" i="2"/>
  <c r="BP374" i="2"/>
  <c r="CH374" i="2" s="1"/>
  <c r="BE374" i="2"/>
  <c r="BF374" i="2" s="1"/>
  <c r="CF374" i="2" s="1"/>
  <c r="AM374" i="2"/>
  <c r="AN374" i="2" s="1"/>
  <c r="AO374" i="2" s="1"/>
  <c r="AP374" i="2" s="1"/>
  <c r="AJ311" i="2"/>
  <c r="BP264" i="2"/>
  <c r="AQ264" i="2"/>
  <c r="AR264" i="2" s="1"/>
  <c r="AS264" i="2" s="1"/>
  <c r="AT264" i="2" s="1"/>
  <c r="AW90" i="2"/>
  <c r="BA264" i="2"/>
  <c r="BC264" i="2" s="1"/>
  <c r="BV264" i="2"/>
  <c r="BW264" i="2" s="1"/>
  <c r="BS264" i="2"/>
  <c r="BU264" i="2" s="1"/>
  <c r="BH374" i="2"/>
  <c r="BK374" i="2" s="1"/>
  <c r="AW374" i="2"/>
  <c r="BY374" i="2"/>
  <c r="CA374" i="2" s="1"/>
  <c r="N311" i="2"/>
  <c r="S311" i="2" s="1"/>
  <c r="AK264" i="2"/>
  <c r="AL264" i="2" s="1"/>
  <c r="AM264" i="2"/>
  <c r="AN264" i="2" s="1"/>
  <c r="AO264" i="2" s="1"/>
  <c r="AP264" i="2" s="1"/>
  <c r="BS311" i="2"/>
  <c r="BU311" i="2" s="1"/>
  <c r="AX264" i="2"/>
  <c r="AY264" i="2" s="1"/>
  <c r="AJ66" i="2"/>
  <c r="AJ374" i="2"/>
  <c r="AK374" i="2"/>
  <c r="AL374" i="2" s="1"/>
  <c r="Z374" i="2"/>
  <c r="AA374" i="2" s="1"/>
  <c r="AB374" i="2" s="1"/>
  <c r="BA374" i="2"/>
  <c r="BC374" i="2" s="1"/>
  <c r="N66" i="2"/>
  <c r="N374" i="2"/>
  <c r="S374" i="2" s="1"/>
  <c r="BL374" i="2"/>
  <c r="BL264" i="2"/>
  <c r="BE264" i="2"/>
  <c r="BG264" i="2" s="1"/>
  <c r="BV374" i="2"/>
  <c r="BW374" i="2" s="1"/>
  <c r="Z398" i="2"/>
  <c r="AA398" i="2" s="1"/>
  <c r="AB398" i="2" s="1"/>
  <c r="BY168" i="2"/>
  <c r="CA168" i="2" s="1"/>
  <c r="BS398" i="2"/>
  <c r="BT398" i="2" s="1"/>
  <c r="AX142" i="2"/>
  <c r="AY142" i="2" s="1"/>
  <c r="BL168" i="2"/>
  <c r="BO168" i="2" s="1"/>
  <c r="BV168" i="2"/>
  <c r="BW168" i="2" s="1"/>
  <c r="AM168" i="2"/>
  <c r="AN168" i="2" s="1"/>
  <c r="AO168" i="2" s="1"/>
  <c r="AP168" i="2" s="1"/>
  <c r="AK168" i="2"/>
  <c r="AL168" i="2" s="1"/>
  <c r="BA363" i="2"/>
  <c r="BC363" i="2" s="1"/>
  <c r="AQ311" i="2"/>
  <c r="AR311" i="2" s="1"/>
  <c r="AS311" i="2" s="1"/>
  <c r="BY398" i="2"/>
  <c r="CA398" i="2" s="1"/>
  <c r="BY363" i="2"/>
  <c r="CA363" i="2" s="1"/>
  <c r="BL363" i="2"/>
  <c r="BO363" i="2" s="1"/>
  <c r="BE311" i="2"/>
  <c r="BF311" i="2" s="1"/>
  <c r="CF311" i="2" s="1"/>
  <c r="AX311" i="2"/>
  <c r="AY311" i="2" s="1"/>
  <c r="AX398" i="2"/>
  <c r="AY398" i="2" s="1"/>
  <c r="BX181" i="2"/>
  <c r="BS363" i="2"/>
  <c r="BT363" i="2" s="1"/>
  <c r="BL398" i="2"/>
  <c r="BO398" i="2" s="1"/>
  <c r="BA398" i="2"/>
  <c r="BD398" i="2" s="1"/>
  <c r="AK340" i="2"/>
  <c r="AL340" i="2" s="1"/>
  <c r="AX363" i="2"/>
  <c r="AY363" i="2" s="1"/>
  <c r="BV398" i="2"/>
  <c r="BW398" i="2" s="1"/>
  <c r="BL199" i="2"/>
  <c r="AM142" i="2"/>
  <c r="AN142" i="2" s="1"/>
  <c r="AO142" i="2" s="1"/>
  <c r="AP142" i="2" s="1"/>
  <c r="BK181" i="2"/>
  <c r="AQ363" i="2"/>
  <c r="AR363" i="2" s="1"/>
  <c r="AS363" i="2" s="1"/>
  <c r="AT363" i="2" s="1"/>
  <c r="BY311" i="2"/>
  <c r="CA311" i="2" s="1"/>
  <c r="AQ398" i="2"/>
  <c r="AR398" i="2" s="1"/>
  <c r="AS398" i="2" s="1"/>
  <c r="AT398" i="2" s="1"/>
  <c r="BP398" i="2"/>
  <c r="BR398" i="2" s="1"/>
  <c r="BH258" i="2"/>
  <c r="BI258" i="2" s="1"/>
  <c r="BJ258" i="2" s="1"/>
  <c r="AX119" i="2"/>
  <c r="AY119" i="2" s="1"/>
  <c r="AM398" i="2"/>
  <c r="AN398" i="2" s="1"/>
  <c r="AO398" i="2" s="1"/>
  <c r="AP398" i="2" s="1"/>
  <c r="BA311" i="2"/>
  <c r="BD311" i="2" s="1"/>
  <c r="AK258" i="2"/>
  <c r="AL258" i="2" s="1"/>
  <c r="BS119" i="2"/>
  <c r="BU119" i="2" s="1"/>
  <c r="AM119" i="2"/>
  <c r="AN119" i="2" s="1"/>
  <c r="AO119" i="2" s="1"/>
  <c r="AP119" i="2" s="1"/>
  <c r="BP355" i="2"/>
  <c r="BE355" i="2"/>
  <c r="BF355" i="2" s="1"/>
  <c r="CF355" i="2" s="1"/>
  <c r="AM355" i="2"/>
  <c r="AN355" i="2" s="1"/>
  <c r="AO355" i="2" s="1"/>
  <c r="AP355" i="2" s="1"/>
  <c r="BP364" i="2"/>
  <c r="BY121" i="2"/>
  <c r="CA121" i="2" s="1"/>
  <c r="BL121" i="2"/>
  <c r="BY142" i="2"/>
  <c r="CA142" i="2" s="1"/>
  <c r="BV363" i="2"/>
  <c r="BW363" i="2" s="1"/>
  <c r="Z311" i="2"/>
  <c r="AA311" i="2" s="1"/>
  <c r="AB311" i="2" s="1"/>
  <c r="AM311" i="2"/>
  <c r="AN311" i="2" s="1"/>
  <c r="AO311" i="2" s="1"/>
  <c r="AP311" i="2" s="1"/>
  <c r="BV311" i="2"/>
  <c r="BW311" i="2" s="1"/>
  <c r="BL142" i="2"/>
  <c r="AM258" i="2"/>
  <c r="AN258" i="2" s="1"/>
  <c r="AO258" i="2" s="1"/>
  <c r="AP258" i="2" s="1"/>
  <c r="BL258" i="2"/>
  <c r="AX358" i="2"/>
  <c r="AY358" i="2" s="1"/>
  <c r="BS358" i="2"/>
  <c r="BU358" i="2" s="1"/>
  <c r="Z257" i="2"/>
  <c r="AA257" i="2" s="1"/>
  <c r="AB257" i="2" s="1"/>
  <c r="BY257" i="2"/>
  <c r="CA257" i="2" s="1"/>
  <c r="AK199" i="2"/>
  <c r="AL199" i="2" s="1"/>
  <c r="Z199" i="2"/>
  <c r="AA199" i="2" s="1"/>
  <c r="AB199" i="2" s="1"/>
  <c r="BL244" i="2"/>
  <c r="BH244" i="2"/>
  <c r="BI244" i="2" s="1"/>
  <c r="BJ244" i="2" s="1"/>
  <c r="AK160" i="2"/>
  <c r="AL160" i="2" s="1"/>
  <c r="BL340" i="2"/>
  <c r="BO340" i="2" s="1"/>
  <c r="N340" i="2"/>
  <c r="S340" i="2" s="1"/>
  <c r="BE160" i="2"/>
  <c r="BF160" i="2" s="1"/>
  <c r="CF160" i="2" s="1"/>
  <c r="N59" i="2"/>
  <c r="S59" i="2" s="1"/>
  <c r="BA119" i="2"/>
  <c r="BD119" i="2" s="1"/>
  <c r="BV119" i="2"/>
  <c r="BX119" i="2" s="1"/>
  <c r="BA340" i="2"/>
  <c r="BC340" i="2" s="1"/>
  <c r="BS258" i="2"/>
  <c r="BT258" i="2" s="1"/>
  <c r="AX258" i="2"/>
  <c r="AY258" i="2" s="1"/>
  <c r="BE358" i="2"/>
  <c r="BF358" i="2" s="1"/>
  <c r="CF358" i="2" s="1"/>
  <c r="AJ244" i="2"/>
  <c r="AK119" i="2"/>
  <c r="AL119" i="2" s="1"/>
  <c r="AQ119" i="2"/>
  <c r="AR119" i="2" s="1"/>
  <c r="AS119" i="2" s="1"/>
  <c r="AT119" i="2" s="1"/>
  <c r="BS142" i="2"/>
  <c r="BU142" i="2" s="1"/>
  <c r="BV142" i="2"/>
  <c r="BW142" i="2" s="1"/>
  <c r="BP358" i="2"/>
  <c r="Z121" i="2"/>
  <c r="AA121" i="2" s="1"/>
  <c r="AB121" i="2" s="1"/>
  <c r="BH121" i="2"/>
  <c r="BK121" i="2" s="1"/>
  <c r="AJ19" i="2"/>
  <c r="BP363" i="2"/>
  <c r="BE363" i="2"/>
  <c r="BF363" i="2" s="1"/>
  <c r="CF363" i="2" s="1"/>
  <c r="AM363" i="2"/>
  <c r="AN363" i="2" s="1"/>
  <c r="AO363" i="2" s="1"/>
  <c r="AP363" i="2" s="1"/>
  <c r="BP311" i="2"/>
  <c r="CH311" i="2" s="1"/>
  <c r="BP258" i="2"/>
  <c r="AQ258" i="2"/>
  <c r="AR258" i="2" s="1"/>
  <c r="AS258" i="2" s="1"/>
  <c r="AT258" i="2" s="1"/>
  <c r="BH358" i="2"/>
  <c r="BK358" i="2" s="1"/>
  <c r="BY358" i="2"/>
  <c r="CA358" i="2" s="1"/>
  <c r="BH257" i="2"/>
  <c r="BI257" i="2" s="1"/>
  <c r="BJ257" i="2" s="1"/>
  <c r="BV199" i="2"/>
  <c r="BW199" i="2" s="1"/>
  <c r="BS160" i="2"/>
  <c r="BT160" i="2" s="1"/>
  <c r="N11" i="2"/>
  <c r="S11" i="2" s="1"/>
  <c r="N244" i="2"/>
  <c r="S244" i="2" s="1"/>
  <c r="AJ77" i="2"/>
  <c r="BE340" i="2"/>
  <c r="BG340" i="2" s="1"/>
  <c r="BE119" i="2"/>
  <c r="BF119" i="2" s="1"/>
  <c r="CF119" i="2" s="1"/>
  <c r="AM160" i="2"/>
  <c r="AN160" i="2" s="1"/>
  <c r="AO160" i="2" s="1"/>
  <c r="AP160" i="2" s="1"/>
  <c r="BN181" i="2"/>
  <c r="CG181" i="2" s="1"/>
  <c r="AQ364" i="2"/>
  <c r="AR364" i="2" s="1"/>
  <c r="AS364" i="2" s="1"/>
  <c r="AT364" i="2" s="1"/>
  <c r="BS364" i="2"/>
  <c r="BU364" i="2" s="1"/>
  <c r="N355" i="2"/>
  <c r="S355" i="2" s="1"/>
  <c r="BL355" i="2"/>
  <c r="AX364" i="2"/>
  <c r="AY364" i="2" s="1"/>
  <c r="BS121" i="2"/>
  <c r="BT121" i="2" s="1"/>
  <c r="AK121" i="2"/>
  <c r="AL121" i="2" s="1"/>
  <c r="BH363" i="2"/>
  <c r="BI363" i="2" s="1"/>
  <c r="BJ363" i="2" s="1"/>
  <c r="BL311" i="2"/>
  <c r="BH311" i="2"/>
  <c r="BK311" i="2" s="1"/>
  <c r="BE258" i="2"/>
  <c r="BF258" i="2" s="1"/>
  <c r="CF258" i="2" s="1"/>
  <c r="AK358" i="2"/>
  <c r="AL358" i="2" s="1"/>
  <c r="Z358" i="2"/>
  <c r="AA358" i="2" s="1"/>
  <c r="AB358" i="2" s="1"/>
  <c r="BA358" i="2"/>
  <c r="BC358" i="2" s="1"/>
  <c r="BV257" i="2"/>
  <c r="BW257" i="2" s="1"/>
  <c r="BL257" i="2"/>
  <c r="BO257" i="2" s="1"/>
  <c r="AK257" i="2"/>
  <c r="AL257" i="2" s="1"/>
  <c r="BA199" i="2"/>
  <c r="BC199" i="2" s="1"/>
  <c r="AX199" i="2"/>
  <c r="AY199" i="2" s="1"/>
  <c r="BS199" i="2"/>
  <c r="BU199" i="2" s="1"/>
  <c r="Z244" i="2"/>
  <c r="AA244" i="2" s="1"/>
  <c r="AB244" i="2" s="1"/>
  <c r="AM244" i="2"/>
  <c r="AN244" i="2" s="1"/>
  <c r="AO244" i="2" s="1"/>
  <c r="AP244" i="2" s="1"/>
  <c r="BV244" i="2"/>
  <c r="BX244" i="2" s="1"/>
  <c r="Z340" i="2"/>
  <c r="AA340" i="2" s="1"/>
  <c r="AB340" i="2" s="1"/>
  <c r="BP340" i="2"/>
  <c r="BL119" i="2"/>
  <c r="BS244" i="2"/>
  <c r="BT244" i="2" s="1"/>
  <c r="AJ355" i="2"/>
  <c r="BV364" i="2"/>
  <c r="BW364" i="2" s="1"/>
  <c r="BV355" i="2"/>
  <c r="BW355" i="2" s="1"/>
  <c r="Y355" i="2"/>
  <c r="BE364" i="2"/>
  <c r="BG364" i="2" s="1"/>
  <c r="AM364" i="2"/>
  <c r="AN364" i="2" s="1"/>
  <c r="AO364" i="2" s="1"/>
  <c r="AP364" i="2" s="1"/>
  <c r="AM121" i="2"/>
  <c r="AN121" i="2" s="1"/>
  <c r="AO121" i="2" s="1"/>
  <c r="AP121" i="2" s="1"/>
  <c r="AJ121" i="2"/>
  <c r="AX160" i="2"/>
  <c r="AY160" i="2" s="1"/>
  <c r="BR181" i="2"/>
  <c r="AK363" i="2"/>
  <c r="AL363" i="2" s="1"/>
  <c r="AK311" i="2"/>
  <c r="AL311" i="2" s="1"/>
  <c r="BY258" i="2"/>
  <c r="CA258" i="2" s="1"/>
  <c r="AX257" i="2"/>
  <c r="AY257" i="2" s="1"/>
  <c r="Y257" i="2"/>
  <c r="AJ257" i="2"/>
  <c r="BY199" i="2"/>
  <c r="CA199" i="2" s="1"/>
  <c r="AQ199" i="2"/>
  <c r="AR199" i="2" s="1"/>
  <c r="AS199" i="2" s="1"/>
  <c r="AT199" i="2" s="1"/>
  <c r="BE244" i="2"/>
  <c r="BF244" i="2" s="1"/>
  <c r="CF244" i="2" s="1"/>
  <c r="BY244" i="2"/>
  <c r="CA244" i="2" s="1"/>
  <c r="AX244" i="2"/>
  <c r="AY244" i="2" s="1"/>
  <c r="Z142" i="2"/>
  <c r="AA142" i="2" s="1"/>
  <c r="AB142" i="2" s="1"/>
  <c r="AX340" i="2"/>
  <c r="AY340" i="2" s="1"/>
  <c r="BH340" i="2"/>
  <c r="BK340" i="2" s="1"/>
  <c r="BY119" i="2"/>
  <c r="CA119" i="2" s="1"/>
  <c r="Z119" i="2"/>
  <c r="AA119" i="2" s="1"/>
  <c r="AB119" i="2" s="1"/>
  <c r="BP142" i="2"/>
  <c r="BE142" i="2"/>
  <c r="BF142" i="2" s="1"/>
  <c r="CF142" i="2" s="1"/>
  <c r="AT181" i="2"/>
  <c r="AK364" i="2"/>
  <c r="AL364" i="2" s="1"/>
  <c r="AM358" i="2"/>
  <c r="AN358" i="2" s="1"/>
  <c r="AO358" i="2" s="1"/>
  <c r="AP358" i="2" s="1"/>
  <c r="BY355" i="2"/>
  <c r="CA355" i="2" s="1"/>
  <c r="AX355" i="2"/>
  <c r="AY355" i="2" s="1"/>
  <c r="BA142" i="2"/>
  <c r="BC142" i="2" s="1"/>
  <c r="AX121" i="2"/>
  <c r="AY121" i="2" s="1"/>
  <c r="BY160" i="2"/>
  <c r="CA160" i="2" s="1"/>
  <c r="BA258" i="2"/>
  <c r="BD258" i="2" s="1"/>
  <c r="BS257" i="2"/>
  <c r="BT257" i="2" s="1"/>
  <c r="BP199" i="2"/>
  <c r="BE199" i="2"/>
  <c r="BF199" i="2" s="1"/>
  <c r="CF199" i="2" s="1"/>
  <c r="AW244" i="2"/>
  <c r="BA244" i="2"/>
  <c r="BC244" i="2" s="1"/>
  <c r="AK142" i="2"/>
  <c r="AL142" i="2" s="1"/>
  <c r="AW340" i="2"/>
  <c r="BH119" i="2"/>
  <c r="BI119" i="2" s="1"/>
  <c r="BJ119" i="2" s="1"/>
  <c r="BH142" i="2"/>
  <c r="BK142" i="2" s="1"/>
  <c r="AW96" i="2"/>
  <c r="N96" i="2"/>
  <c r="S96" i="2" s="1"/>
  <c r="AJ96" i="2"/>
  <c r="AM340" i="2"/>
  <c r="AN340" i="2" s="1"/>
  <c r="AO340" i="2" s="1"/>
  <c r="AP340" i="2" s="1"/>
  <c r="BV340" i="2"/>
  <c r="BX340" i="2" s="1"/>
  <c r="BY340" i="2"/>
  <c r="CA340" i="2" s="1"/>
  <c r="AQ340" i="2"/>
  <c r="AR340" i="2" s="1"/>
  <c r="AS340" i="2" s="1"/>
  <c r="AT340" i="2" s="1"/>
  <c r="AW10" i="2"/>
  <c r="N77" i="2"/>
  <c r="S77" i="2" s="1"/>
  <c r="Y118" i="2"/>
  <c r="AT118" i="2"/>
  <c r="N118" i="2"/>
  <c r="S118" i="2" s="1"/>
  <c r="AJ118" i="2"/>
  <c r="AW118" i="2"/>
  <c r="BP386" i="2"/>
  <c r="CH386" i="2" s="1"/>
  <c r="AQ386" i="2"/>
  <c r="AR386" i="2" s="1"/>
  <c r="AS386" i="2" s="1"/>
  <c r="BY386" i="2"/>
  <c r="CA386" i="2" s="1"/>
  <c r="BA386" i="2"/>
  <c r="BL386" i="2"/>
  <c r="BO386" i="2" s="1"/>
  <c r="BV386" i="2"/>
  <c r="AM386" i="2"/>
  <c r="AN386" i="2" s="1"/>
  <c r="AO386" i="2" s="1"/>
  <c r="AP386" i="2" s="1"/>
  <c r="BE386" i="2"/>
  <c r="Z386" i="2"/>
  <c r="AA386" i="2" s="1"/>
  <c r="AB386" i="2" s="1"/>
  <c r="AW386" i="2"/>
  <c r="N386" i="2"/>
  <c r="S386" i="2" s="1"/>
  <c r="AJ386" i="2"/>
  <c r="Y386" i="2"/>
  <c r="BS386" i="2"/>
  <c r="AX386" i="2"/>
  <c r="AK386" i="2"/>
  <c r="AL386" i="2" s="1"/>
  <c r="BH386" i="2"/>
  <c r="BE118" i="2"/>
  <c r="BF118" i="2" s="1"/>
  <c r="CF118" i="2" s="1"/>
  <c r="BS118" i="2"/>
  <c r="BU118" i="2" s="1"/>
  <c r="BV118" i="2"/>
  <c r="BW118" i="2" s="1"/>
  <c r="Y160" i="2"/>
  <c r="AJ160" i="2"/>
  <c r="AW160" i="2"/>
  <c r="N160" i="2"/>
  <c r="S160" i="2" s="1"/>
  <c r="BP118" i="2"/>
  <c r="BA118" i="2"/>
  <c r="N107" i="2"/>
  <c r="S107" i="2" s="1"/>
  <c r="AJ107" i="2"/>
  <c r="AW107" i="2"/>
  <c r="AJ9" i="2"/>
  <c r="AW9" i="2"/>
  <c r="N9" i="2"/>
  <c r="S9" i="2" s="1"/>
  <c r="AW65" i="2"/>
  <c r="AJ65" i="2"/>
  <c r="AW11" i="2"/>
  <c r="N44" i="2"/>
  <c r="S44" i="2" s="1"/>
  <c r="AJ44" i="2"/>
  <c r="AW44" i="2"/>
  <c r="BI231" i="2"/>
  <c r="BJ231" i="2" s="1"/>
  <c r="AW38" i="2"/>
  <c r="AJ38" i="2"/>
  <c r="N38" i="2"/>
  <c r="S38" i="2" s="1"/>
  <c r="BD252" i="2"/>
  <c r="O25" i="2"/>
  <c r="N25" i="2"/>
  <c r="S25" i="2" s="1"/>
  <c r="AJ25" i="2"/>
  <c r="AW25" i="2"/>
  <c r="BR286" i="2"/>
  <c r="BQ286" i="2"/>
  <c r="BD286" i="2"/>
  <c r="BN286" i="2"/>
  <c r="CG286" i="2" s="1"/>
  <c r="BK286" i="2"/>
  <c r="AT291" i="2"/>
  <c r="AT182" i="2"/>
  <c r="AT165" i="2"/>
  <c r="AT349" i="2"/>
  <c r="AT333" i="2"/>
  <c r="AT308" i="2"/>
  <c r="AT242" i="2"/>
  <c r="AT399" i="2"/>
  <c r="AT280" i="2"/>
  <c r="AT344" i="2"/>
  <c r="AT133" i="2"/>
  <c r="AT317" i="2"/>
  <c r="AT323" i="2"/>
  <c r="AT272" i="2"/>
  <c r="AT196" i="2"/>
  <c r="AT300" i="2"/>
  <c r="AT174" i="2"/>
  <c r="AT392" i="2"/>
  <c r="AT299" i="2"/>
  <c r="AT126" i="2"/>
  <c r="AT178" i="2"/>
  <c r="AT248" i="2"/>
  <c r="AT372" i="2"/>
  <c r="AT325" i="2"/>
  <c r="AT276" i="2"/>
  <c r="AT306" i="2"/>
  <c r="BG286" i="2"/>
  <c r="AT207" i="2"/>
  <c r="AT144" i="2"/>
  <c r="AT190" i="2"/>
  <c r="AT217" i="2"/>
  <c r="AT360" i="2"/>
  <c r="AT294" i="2"/>
  <c r="BX286" i="2"/>
  <c r="AT384" i="2"/>
  <c r="AT236" i="2"/>
  <c r="AT383" i="2"/>
  <c r="AT289" i="2"/>
  <c r="AT265" i="2"/>
  <c r="AT240" i="2"/>
  <c r="AT274" i="2"/>
  <c r="AT201" i="2"/>
  <c r="AT352" i="2"/>
  <c r="AT250" i="2"/>
  <c r="AT227" i="2"/>
  <c r="AT389" i="2"/>
  <c r="AT368" i="2"/>
  <c r="BG381" i="2"/>
  <c r="BF381" i="2"/>
  <c r="CF381" i="2" s="1"/>
  <c r="BI317" i="2"/>
  <c r="BJ317" i="2" s="1"/>
  <c r="BK317" i="2"/>
  <c r="AY148" i="2"/>
  <c r="AZ148" i="2"/>
  <c r="BN316" i="2"/>
  <c r="CG316" i="2" s="1"/>
  <c r="AW27" i="2"/>
  <c r="N27" i="2"/>
  <c r="S27" i="2" s="1"/>
  <c r="AJ27" i="2"/>
  <c r="AP272" i="2"/>
  <c r="BK240" i="2"/>
  <c r="BI240" i="2"/>
  <c r="BJ240" i="2" s="1"/>
  <c r="BQ349" i="2"/>
  <c r="BR349" i="2"/>
  <c r="BI227" i="2"/>
  <c r="BJ227" i="2" s="1"/>
  <c r="BK227" i="2"/>
  <c r="AW61" i="2"/>
  <c r="N61" i="2"/>
  <c r="S61" i="2" s="1"/>
  <c r="AJ61" i="2"/>
  <c r="BB301" i="2"/>
  <c r="BQ348" i="2"/>
  <c r="BR348" i="2"/>
  <c r="AY178" i="2"/>
  <c r="AZ178" i="2"/>
  <c r="BC368" i="2"/>
  <c r="BD368" i="2"/>
  <c r="AW99" i="2"/>
  <c r="N99" i="2"/>
  <c r="S99" i="2" s="1"/>
  <c r="AJ99" i="2"/>
  <c r="AT284" i="2"/>
  <c r="AT298" i="2"/>
  <c r="BN233" i="2"/>
  <c r="CG233" i="2" s="1"/>
  <c r="BI233" i="2"/>
  <c r="BJ233" i="2" s="1"/>
  <c r="BK233" i="2"/>
  <c r="BN219" i="2"/>
  <c r="CG219" i="2" s="1"/>
  <c r="AP219" i="2"/>
  <c r="BW219" i="2"/>
  <c r="BX219" i="2"/>
  <c r="BC236" i="2"/>
  <c r="BD236" i="2"/>
  <c r="BR207" i="2"/>
  <c r="BQ207" i="2"/>
  <c r="BF207" i="2"/>
  <c r="CF207" i="2" s="1"/>
  <c r="BG207" i="2"/>
  <c r="AP207" i="2"/>
  <c r="AP148" i="2"/>
  <c r="AT148" i="2"/>
  <c r="BQ156" i="2"/>
  <c r="BR156" i="2"/>
  <c r="BW156" i="2"/>
  <c r="BX156" i="2"/>
  <c r="BN144" i="2"/>
  <c r="CG144" i="2" s="1"/>
  <c r="BU126" i="2"/>
  <c r="BT126" i="2"/>
  <c r="BB155" i="2"/>
  <c r="N93" i="2"/>
  <c r="S93" i="2" s="1"/>
  <c r="AJ93" i="2"/>
  <c r="AW93" i="2"/>
  <c r="BQ372" i="2"/>
  <c r="BR372" i="2"/>
  <c r="BX391" i="2"/>
  <c r="BW391" i="2"/>
  <c r="BR391" i="2"/>
  <c r="BQ391" i="2"/>
  <c r="AP391" i="2"/>
  <c r="BN367" i="2"/>
  <c r="CG367" i="2" s="1"/>
  <c r="BI367" i="2"/>
  <c r="BJ367" i="2" s="1"/>
  <c r="BK367" i="2"/>
  <c r="BT333" i="2"/>
  <c r="BU333" i="2"/>
  <c r="BI289" i="2"/>
  <c r="BJ289" i="2" s="1"/>
  <c r="BK289" i="2"/>
  <c r="AY273" i="2"/>
  <c r="AZ273" i="2"/>
  <c r="AY316" i="2"/>
  <c r="AZ316" i="2"/>
  <c r="AP265" i="2"/>
  <c r="BN288" i="2"/>
  <c r="CG288" i="2" s="1"/>
  <c r="BI288" i="2"/>
  <c r="BJ288" i="2" s="1"/>
  <c r="BK288" i="2"/>
  <c r="BD291" i="2"/>
  <c r="BC291" i="2"/>
  <c r="BW252" i="2"/>
  <c r="BX252" i="2"/>
  <c r="BF260" i="2"/>
  <c r="CF260" i="2" s="1"/>
  <c r="BG260" i="2"/>
  <c r="AY166" i="2"/>
  <c r="AZ166" i="2"/>
  <c r="AM180" i="2"/>
  <c r="AN180" i="2" s="1"/>
  <c r="AO180" i="2" s="1"/>
  <c r="Y180" i="2"/>
  <c r="BL180" i="2"/>
  <c r="BO180" i="2" s="1"/>
  <c r="Z180" i="2"/>
  <c r="AA180" i="2" s="1"/>
  <c r="AB180" i="2" s="1"/>
  <c r="AW180" i="2"/>
  <c r="BE180" i="2"/>
  <c r="AQ180" i="2"/>
  <c r="AR180" i="2" s="1"/>
  <c r="AS180" i="2" s="1"/>
  <c r="AX180" i="2"/>
  <c r="BV180" i="2"/>
  <c r="BS180" i="2"/>
  <c r="N180" i="2"/>
  <c r="S180" i="2" s="1"/>
  <c r="BH180" i="2"/>
  <c r="BY180" i="2"/>
  <c r="CA180" i="2" s="1"/>
  <c r="AJ180" i="2"/>
  <c r="AK180" i="2"/>
  <c r="AL180" i="2" s="1"/>
  <c r="BP180" i="2"/>
  <c r="CH180" i="2" s="1"/>
  <c r="BA180" i="2"/>
  <c r="BD134" i="2"/>
  <c r="BC134" i="2"/>
  <c r="BN134" i="2"/>
  <c r="CG134" i="2" s="1"/>
  <c r="BB114" i="2"/>
  <c r="AW64" i="2"/>
  <c r="AJ64" i="2"/>
  <c r="N64" i="2"/>
  <c r="S64" i="2" s="1"/>
  <c r="AW48" i="2"/>
  <c r="AJ48" i="2"/>
  <c r="N48" i="2"/>
  <c r="AT356" i="2"/>
  <c r="AT341" i="2"/>
  <c r="BQ341" i="2"/>
  <c r="BR341" i="2"/>
  <c r="BU278" i="2"/>
  <c r="BT278" i="2"/>
  <c r="AP231" i="2"/>
  <c r="AT241" i="2"/>
  <c r="BT241" i="2"/>
  <c r="BU241" i="2"/>
  <c r="BQ242" i="2"/>
  <c r="BR242" i="2"/>
  <c r="BF242" i="2"/>
  <c r="CF242" i="2" s="1"/>
  <c r="BG242" i="2"/>
  <c r="BR215" i="2"/>
  <c r="BQ215" i="2"/>
  <c r="AY215" i="2"/>
  <c r="AZ215" i="2"/>
  <c r="BT215" i="2"/>
  <c r="BU215" i="2"/>
  <c r="BN187" i="2"/>
  <c r="CG187" i="2" s="1"/>
  <c r="BC187" i="2"/>
  <c r="BD187" i="2"/>
  <c r="AQ147" i="2"/>
  <c r="AR147" i="2" s="1"/>
  <c r="AS147" i="2" s="1"/>
  <c r="AX147" i="2"/>
  <c r="BV147" i="2"/>
  <c r="AK147" i="2"/>
  <c r="AL147" i="2" s="1"/>
  <c r="BH147" i="2"/>
  <c r="BP147" i="2"/>
  <c r="CH147" i="2" s="1"/>
  <c r="BA147" i="2"/>
  <c r="BY147" i="2"/>
  <c r="CA147" i="2" s="1"/>
  <c r="AM147" i="2"/>
  <c r="AN147" i="2" s="1"/>
  <c r="AO147" i="2" s="1"/>
  <c r="Y147" i="2"/>
  <c r="BL147" i="2"/>
  <c r="BO147" i="2" s="1"/>
  <c r="Z147" i="2"/>
  <c r="AA147" i="2" s="1"/>
  <c r="AB147" i="2" s="1"/>
  <c r="AW147" i="2"/>
  <c r="BS147" i="2"/>
  <c r="N147" i="2"/>
  <c r="S147" i="2" s="1"/>
  <c r="AJ147" i="2"/>
  <c r="BE147" i="2"/>
  <c r="AY113" i="2"/>
  <c r="AZ113" i="2"/>
  <c r="BC113" i="2"/>
  <c r="BD113" i="2"/>
  <c r="AW100" i="2"/>
  <c r="N100" i="2"/>
  <c r="S100" i="2" s="1"/>
  <c r="AJ100" i="2"/>
  <c r="AK395" i="2"/>
  <c r="AL395" i="2" s="1"/>
  <c r="BH395" i="2"/>
  <c r="BP395" i="2"/>
  <c r="CH395" i="2" s="1"/>
  <c r="AJ395" i="2"/>
  <c r="BA395" i="2"/>
  <c r="BY395" i="2"/>
  <c r="CA395" i="2" s="1"/>
  <c r="AM395" i="2"/>
  <c r="AN395" i="2" s="1"/>
  <c r="AO395" i="2" s="1"/>
  <c r="BS395" i="2"/>
  <c r="Y395" i="2"/>
  <c r="BL395" i="2"/>
  <c r="BO395" i="2" s="1"/>
  <c r="Z395" i="2"/>
  <c r="AA395" i="2" s="1"/>
  <c r="AB395" i="2" s="1"/>
  <c r="AW395" i="2"/>
  <c r="BE395" i="2"/>
  <c r="AQ395" i="2"/>
  <c r="AR395" i="2" s="1"/>
  <c r="AS395" i="2" s="1"/>
  <c r="AX395" i="2"/>
  <c r="BV395" i="2"/>
  <c r="N395" i="2"/>
  <c r="S395" i="2" s="1"/>
  <c r="BQ308" i="2"/>
  <c r="BR308" i="2"/>
  <c r="BN365" i="2"/>
  <c r="CG365" i="2" s="1"/>
  <c r="BT384" i="2"/>
  <c r="BU384" i="2"/>
  <c r="BI384" i="2"/>
  <c r="BJ384" i="2" s="1"/>
  <c r="BK384" i="2"/>
  <c r="BT376" i="2"/>
  <c r="BU376" i="2"/>
  <c r="BW376" i="2"/>
  <c r="BX376" i="2"/>
  <c r="BN373" i="2"/>
  <c r="CG373" i="2" s="1"/>
  <c r="BI349" i="2"/>
  <c r="BJ349" i="2" s="1"/>
  <c r="BK349" i="2"/>
  <c r="BD309" i="2"/>
  <c r="BC309" i="2"/>
  <c r="AT309" i="2"/>
  <c r="BN290" i="2"/>
  <c r="CG290" i="2" s="1"/>
  <c r="BQ274" i="2"/>
  <c r="BR274" i="2"/>
  <c r="AT208" i="2"/>
  <c r="BD225" i="2"/>
  <c r="BC225" i="2"/>
  <c r="AT225" i="2"/>
  <c r="AY182" i="2"/>
  <c r="AZ182" i="2"/>
  <c r="BG165" i="2"/>
  <c r="BF165" i="2"/>
  <c r="CF165" i="2" s="1"/>
  <c r="BT165" i="2"/>
  <c r="BU165" i="2"/>
  <c r="AK141" i="2"/>
  <c r="AL141" i="2" s="1"/>
  <c r="BH141" i="2"/>
  <c r="BP141" i="2"/>
  <c r="CH141" i="2" s="1"/>
  <c r="BA141" i="2"/>
  <c r="BY141" i="2"/>
  <c r="CA141" i="2" s="1"/>
  <c r="AM141" i="2"/>
  <c r="AN141" i="2" s="1"/>
  <c r="AO141" i="2" s="1"/>
  <c r="BS141" i="2"/>
  <c r="Y141" i="2"/>
  <c r="BL141" i="2"/>
  <c r="BO141" i="2" s="1"/>
  <c r="AQ141" i="2"/>
  <c r="AR141" i="2" s="1"/>
  <c r="AS141" i="2" s="1"/>
  <c r="AX141" i="2"/>
  <c r="BV141" i="2"/>
  <c r="AJ141" i="2"/>
  <c r="N141" i="2"/>
  <c r="S141" i="2" s="1"/>
  <c r="AW141" i="2"/>
  <c r="Z141" i="2"/>
  <c r="AA141" i="2" s="1"/>
  <c r="AB141" i="2" s="1"/>
  <c r="BE141" i="2"/>
  <c r="BW216" i="2"/>
  <c r="BX216" i="2"/>
  <c r="BB261" i="2"/>
  <c r="AY196" i="2"/>
  <c r="AZ196" i="2"/>
  <c r="BT196" i="2"/>
  <c r="BU196" i="2"/>
  <c r="AK117" i="2"/>
  <c r="AL117" i="2" s="1"/>
  <c r="BH117" i="2"/>
  <c r="BP117" i="2"/>
  <c r="CH117" i="2" s="1"/>
  <c r="BS117" i="2"/>
  <c r="Y117" i="2"/>
  <c r="BL117" i="2"/>
  <c r="BO117" i="2" s="1"/>
  <c r="Z117" i="2"/>
  <c r="AA117" i="2" s="1"/>
  <c r="AB117" i="2" s="1"/>
  <c r="AW117" i="2"/>
  <c r="BE117" i="2"/>
  <c r="AM117" i="2"/>
  <c r="AN117" i="2" s="1"/>
  <c r="AO117" i="2" s="1"/>
  <c r="AQ117" i="2"/>
  <c r="AR117" i="2" s="1"/>
  <c r="AS117" i="2" s="1"/>
  <c r="BV117" i="2"/>
  <c r="N117" i="2"/>
  <c r="S117" i="2" s="1"/>
  <c r="BY117" i="2"/>
  <c r="CA117" i="2" s="1"/>
  <c r="AX117" i="2"/>
  <c r="AJ117" i="2"/>
  <c r="BA117" i="2"/>
  <c r="BW396" i="2"/>
  <c r="BX396" i="2"/>
  <c r="BF299" i="2"/>
  <c r="CF299" i="2" s="1"/>
  <c r="BG299" i="2"/>
  <c r="BD299" i="2"/>
  <c r="BC299" i="2"/>
  <c r="BB310" i="2"/>
  <c r="BS301" i="2"/>
  <c r="Y301" i="2"/>
  <c r="BL301" i="2"/>
  <c r="BO301" i="2" s="1"/>
  <c r="AQ301" i="2"/>
  <c r="AR301" i="2" s="1"/>
  <c r="AS301" i="2" s="1"/>
  <c r="AX301" i="2"/>
  <c r="BV301" i="2"/>
  <c r="N301" i="2"/>
  <c r="S301" i="2" s="1"/>
  <c r="AK301" i="2"/>
  <c r="AL301" i="2" s="1"/>
  <c r="AW301" i="2"/>
  <c r="Z301" i="2"/>
  <c r="AA301" i="2" s="1"/>
  <c r="AB301" i="2" s="1"/>
  <c r="AM301" i="2"/>
  <c r="AN301" i="2" s="1"/>
  <c r="AO301" i="2" s="1"/>
  <c r="BY301" i="2"/>
  <c r="CA301" i="2" s="1"/>
  <c r="BA301" i="2"/>
  <c r="BP301" i="2"/>
  <c r="CH301" i="2" s="1"/>
  <c r="BE301" i="2"/>
  <c r="AJ301" i="2"/>
  <c r="BH301" i="2"/>
  <c r="BN249" i="2"/>
  <c r="CG249" i="2" s="1"/>
  <c r="BI249" i="2"/>
  <c r="BJ249" i="2" s="1"/>
  <c r="BK249" i="2"/>
  <c r="BT201" i="2"/>
  <c r="BU201" i="2"/>
  <c r="BB204" i="2"/>
  <c r="AT179" i="2"/>
  <c r="AY146" i="2"/>
  <c r="AZ146" i="2"/>
  <c r="BQ152" i="2"/>
  <c r="BR152" i="2"/>
  <c r="BW133" i="2"/>
  <c r="BX133" i="2"/>
  <c r="BR133" i="2"/>
  <c r="BQ133" i="2"/>
  <c r="AY127" i="2"/>
  <c r="AZ127" i="2"/>
  <c r="N72" i="2"/>
  <c r="S72" i="2" s="1"/>
  <c r="AJ72" i="2"/>
  <c r="AW72" i="2"/>
  <c r="AW13" i="2"/>
  <c r="AP389" i="2"/>
  <c r="BD389" i="2"/>
  <c r="BC389" i="2"/>
  <c r="BI297" i="2"/>
  <c r="BJ297" i="2" s="1"/>
  <c r="BK297" i="2"/>
  <c r="BB287" i="2"/>
  <c r="BN348" i="2"/>
  <c r="CG348" i="2" s="1"/>
  <c r="BI348" i="2"/>
  <c r="BJ348" i="2" s="1"/>
  <c r="BK348" i="2"/>
  <c r="BN281" i="2"/>
  <c r="CG281" i="2" s="1"/>
  <c r="BF278" i="2"/>
  <c r="CF278" i="2" s="1"/>
  <c r="BG278" i="2"/>
  <c r="BB334" i="2"/>
  <c r="BI252" i="2"/>
  <c r="BJ252" i="2" s="1"/>
  <c r="BK252" i="2"/>
  <c r="BB243" i="2"/>
  <c r="BB202" i="2"/>
  <c r="AP154" i="2"/>
  <c r="BN154" i="2"/>
  <c r="CG154" i="2" s="1"/>
  <c r="AK213" i="2"/>
  <c r="AL213" i="2" s="1"/>
  <c r="BH213" i="2"/>
  <c r="BP213" i="2"/>
  <c r="CH213" i="2" s="1"/>
  <c r="BA213" i="2"/>
  <c r="BY213" i="2"/>
  <c r="CA213" i="2" s="1"/>
  <c r="AM213" i="2"/>
  <c r="AN213" i="2" s="1"/>
  <c r="AO213" i="2" s="1"/>
  <c r="BS213" i="2"/>
  <c r="Y213" i="2"/>
  <c r="BL213" i="2"/>
  <c r="BO213" i="2" s="1"/>
  <c r="Z213" i="2"/>
  <c r="AA213" i="2" s="1"/>
  <c r="AB213" i="2" s="1"/>
  <c r="AW213" i="2"/>
  <c r="BE213" i="2"/>
  <c r="AQ213" i="2"/>
  <c r="AR213" i="2" s="1"/>
  <c r="AS213" i="2" s="1"/>
  <c r="AX213" i="2"/>
  <c r="BV213" i="2"/>
  <c r="N213" i="2"/>
  <c r="S213" i="2" s="1"/>
  <c r="AJ213" i="2"/>
  <c r="BA366" i="2"/>
  <c r="BY366" i="2"/>
  <c r="CA366" i="2" s="1"/>
  <c r="AM366" i="2"/>
  <c r="AN366" i="2" s="1"/>
  <c r="AO366" i="2" s="1"/>
  <c r="BS366" i="2"/>
  <c r="Y366" i="2"/>
  <c r="BL366" i="2"/>
  <c r="BO366" i="2" s="1"/>
  <c r="Z366" i="2"/>
  <c r="AA366" i="2" s="1"/>
  <c r="AB366" i="2" s="1"/>
  <c r="AW366" i="2"/>
  <c r="BE366" i="2"/>
  <c r="AQ366" i="2"/>
  <c r="AR366" i="2" s="1"/>
  <c r="AS366" i="2" s="1"/>
  <c r="AX366" i="2"/>
  <c r="BV366" i="2"/>
  <c r="N366" i="2"/>
  <c r="S366" i="2" s="1"/>
  <c r="AJ366" i="2"/>
  <c r="AK366" i="2"/>
  <c r="AL366" i="2" s="1"/>
  <c r="BH366" i="2"/>
  <c r="BP366" i="2"/>
  <c r="CH366" i="2" s="1"/>
  <c r="BT294" i="2"/>
  <c r="BU294" i="2"/>
  <c r="BQ252" i="2"/>
  <c r="BR252" i="2"/>
  <c r="AP178" i="2"/>
  <c r="BB245" i="2"/>
  <c r="BN173" i="2"/>
  <c r="CG173" i="2" s="1"/>
  <c r="BA194" i="2"/>
  <c r="BY194" i="2"/>
  <c r="CA194" i="2" s="1"/>
  <c r="AM194" i="2"/>
  <c r="AN194" i="2" s="1"/>
  <c r="AO194" i="2" s="1"/>
  <c r="BS194" i="2"/>
  <c r="Y194" i="2"/>
  <c r="BL194" i="2"/>
  <c r="BO194" i="2" s="1"/>
  <c r="Z194" i="2"/>
  <c r="AA194" i="2" s="1"/>
  <c r="AB194" i="2" s="1"/>
  <c r="AW194" i="2"/>
  <c r="BE194" i="2"/>
  <c r="AQ194" i="2"/>
  <c r="AR194" i="2" s="1"/>
  <c r="AS194" i="2" s="1"/>
  <c r="AX194" i="2"/>
  <c r="BV194" i="2"/>
  <c r="N194" i="2"/>
  <c r="S194" i="2" s="1"/>
  <c r="AJ194" i="2"/>
  <c r="AK194" i="2"/>
  <c r="AL194" i="2" s="1"/>
  <c r="BH194" i="2"/>
  <c r="BP194" i="2"/>
  <c r="CH194" i="2" s="1"/>
  <c r="BA192" i="2"/>
  <c r="BY192" i="2"/>
  <c r="CA192" i="2" s="1"/>
  <c r="AM192" i="2"/>
  <c r="AN192" i="2" s="1"/>
  <c r="AO192" i="2" s="1"/>
  <c r="AW192" i="2"/>
  <c r="BS192" i="2"/>
  <c r="AX192" i="2"/>
  <c r="BH192" i="2"/>
  <c r="AQ192" i="2"/>
  <c r="AR192" i="2" s="1"/>
  <c r="AS192" i="2" s="1"/>
  <c r="BL192" i="2"/>
  <c r="BO192" i="2" s="1"/>
  <c r="BV192" i="2"/>
  <c r="N192" i="2"/>
  <c r="S192" i="2" s="1"/>
  <c r="Y192" i="2"/>
  <c r="Z192" i="2"/>
  <c r="AA192" i="2" s="1"/>
  <c r="AB192" i="2" s="1"/>
  <c r="AJ192" i="2"/>
  <c r="BE192" i="2"/>
  <c r="AK192" i="2"/>
  <c r="AL192" i="2" s="1"/>
  <c r="BP192" i="2"/>
  <c r="CH192" i="2" s="1"/>
  <c r="BA122" i="2"/>
  <c r="BY122" i="2"/>
  <c r="CA122" i="2" s="1"/>
  <c r="Y122" i="2"/>
  <c r="Z122" i="2"/>
  <c r="AA122" i="2" s="1"/>
  <c r="AB122" i="2" s="1"/>
  <c r="AW122" i="2"/>
  <c r="BE122" i="2"/>
  <c r="AQ122" i="2"/>
  <c r="AR122" i="2" s="1"/>
  <c r="AS122" i="2" s="1"/>
  <c r="AX122" i="2"/>
  <c r="BV122" i="2"/>
  <c r="N122" i="2"/>
  <c r="S122" i="2" s="1"/>
  <c r="BP122" i="2"/>
  <c r="CH122" i="2" s="1"/>
  <c r="BS122" i="2"/>
  <c r="AJ122" i="2"/>
  <c r="BH122" i="2"/>
  <c r="AK122" i="2"/>
  <c r="AL122" i="2" s="1"/>
  <c r="BL122" i="2"/>
  <c r="BO122" i="2" s="1"/>
  <c r="AM122" i="2"/>
  <c r="AN122" i="2" s="1"/>
  <c r="AO122" i="2" s="1"/>
  <c r="BQ368" i="2"/>
  <c r="BR368" i="2"/>
  <c r="BF368" i="2"/>
  <c r="CF368" i="2" s="1"/>
  <c r="BG368" i="2"/>
  <c r="BK306" i="2"/>
  <c r="BI306" i="2"/>
  <c r="BJ306" i="2" s="1"/>
  <c r="N47" i="2"/>
  <c r="AW47" i="2"/>
  <c r="AJ47" i="2"/>
  <c r="BB176" i="2"/>
  <c r="N110" i="2"/>
  <c r="S110" i="2" s="1"/>
  <c r="AW110" i="2"/>
  <c r="AJ110" i="2"/>
  <c r="BB378" i="2"/>
  <c r="Y390" i="2"/>
  <c r="BL390" i="2"/>
  <c r="BO390" i="2" s="1"/>
  <c r="Z390" i="2"/>
  <c r="AA390" i="2" s="1"/>
  <c r="AB390" i="2" s="1"/>
  <c r="AW390" i="2"/>
  <c r="BE390" i="2"/>
  <c r="AQ390" i="2"/>
  <c r="AR390" i="2" s="1"/>
  <c r="AS390" i="2" s="1"/>
  <c r="AX390" i="2"/>
  <c r="BV390" i="2"/>
  <c r="BP390" i="2"/>
  <c r="CH390" i="2" s="1"/>
  <c r="BA390" i="2"/>
  <c r="AJ390" i="2"/>
  <c r="BH390" i="2"/>
  <c r="BS390" i="2"/>
  <c r="N390" i="2"/>
  <c r="S390" i="2" s="1"/>
  <c r="AK390" i="2"/>
  <c r="AL390" i="2" s="1"/>
  <c r="AM390" i="2"/>
  <c r="AN390" i="2" s="1"/>
  <c r="AO390" i="2" s="1"/>
  <c r="BY390" i="2"/>
  <c r="CA390" i="2" s="1"/>
  <c r="AW87" i="2"/>
  <c r="N87" i="2"/>
  <c r="S87" i="2" s="1"/>
  <c r="AJ87" i="2"/>
  <c r="BB163" i="2"/>
  <c r="AJ74" i="2"/>
  <c r="AW74" i="2"/>
  <c r="N74" i="2"/>
  <c r="S74" i="2" s="1"/>
  <c r="BB314" i="2"/>
  <c r="Z255" i="2"/>
  <c r="AA255" i="2" s="1"/>
  <c r="AB255" i="2" s="1"/>
  <c r="AW255" i="2"/>
  <c r="BE255" i="2"/>
  <c r="AQ255" i="2"/>
  <c r="AR255" i="2" s="1"/>
  <c r="AS255" i="2" s="1"/>
  <c r="AX255" i="2"/>
  <c r="BV255" i="2"/>
  <c r="N255" i="2"/>
  <c r="S255" i="2" s="1"/>
  <c r="AJ255" i="2"/>
  <c r="AK255" i="2"/>
  <c r="AL255" i="2" s="1"/>
  <c r="BH255" i="2"/>
  <c r="BP255" i="2"/>
  <c r="CH255" i="2" s="1"/>
  <c r="AM255" i="2"/>
  <c r="AN255" i="2" s="1"/>
  <c r="AO255" i="2" s="1"/>
  <c r="BL255" i="2"/>
  <c r="BO255" i="2" s="1"/>
  <c r="Y255" i="2"/>
  <c r="BS255" i="2"/>
  <c r="BA255" i="2"/>
  <c r="BY255" i="2"/>
  <c r="CA255" i="2" s="1"/>
  <c r="AQ393" i="2"/>
  <c r="AR393" i="2" s="1"/>
  <c r="AS393" i="2" s="1"/>
  <c r="AX393" i="2"/>
  <c r="BV393" i="2"/>
  <c r="N393" i="2"/>
  <c r="S393" i="2" s="1"/>
  <c r="AJ393" i="2"/>
  <c r="AK393" i="2"/>
  <c r="AL393" i="2" s="1"/>
  <c r="BH393" i="2"/>
  <c r="BP393" i="2"/>
  <c r="CH393" i="2" s="1"/>
  <c r="BA393" i="2"/>
  <c r="BY393" i="2"/>
  <c r="CA393" i="2" s="1"/>
  <c r="BE393" i="2"/>
  <c r="AM393" i="2"/>
  <c r="AN393" i="2" s="1"/>
  <c r="AO393" i="2" s="1"/>
  <c r="Z393" i="2"/>
  <c r="AA393" i="2" s="1"/>
  <c r="AB393" i="2" s="1"/>
  <c r="BS393" i="2"/>
  <c r="AW393" i="2"/>
  <c r="Y393" i="2"/>
  <c r="BL393" i="2"/>
  <c r="BO393" i="2" s="1"/>
  <c r="Z198" i="2"/>
  <c r="AA198" i="2" s="1"/>
  <c r="AB198" i="2" s="1"/>
  <c r="AW198" i="2"/>
  <c r="BE198" i="2"/>
  <c r="AQ198" i="2"/>
  <c r="AR198" i="2" s="1"/>
  <c r="AS198" i="2" s="1"/>
  <c r="AX198" i="2"/>
  <c r="BV198" i="2"/>
  <c r="N198" i="2"/>
  <c r="S198" i="2" s="1"/>
  <c r="AJ198" i="2"/>
  <c r="AK198" i="2"/>
  <c r="AL198" i="2" s="1"/>
  <c r="BH198" i="2"/>
  <c r="BP198" i="2"/>
  <c r="CH198" i="2" s="1"/>
  <c r="BA198" i="2"/>
  <c r="BY198" i="2"/>
  <c r="CA198" i="2" s="1"/>
  <c r="AM198" i="2"/>
  <c r="AN198" i="2" s="1"/>
  <c r="AO198" i="2" s="1"/>
  <c r="BS198" i="2"/>
  <c r="Y198" i="2"/>
  <c r="BL198" i="2"/>
  <c r="BO198" i="2" s="1"/>
  <c r="BB337" i="2"/>
  <c r="BB361" i="2"/>
  <c r="AP381" i="2"/>
  <c r="BT284" i="2"/>
  <c r="BU284" i="2"/>
  <c r="BQ298" i="2"/>
  <c r="BR298" i="2"/>
  <c r="BB315" i="2"/>
  <c r="AY156" i="2"/>
  <c r="AZ156" i="2"/>
  <c r="BF289" i="2"/>
  <c r="CF289" i="2" s="1"/>
  <c r="BG289" i="2"/>
  <c r="BG265" i="2"/>
  <c r="BF265" i="2"/>
  <c r="CF265" i="2" s="1"/>
  <c r="BB350" i="2"/>
  <c r="BC341" i="2"/>
  <c r="BD341" i="2"/>
  <c r="BF231" i="2"/>
  <c r="CF231" i="2" s="1"/>
  <c r="BG231" i="2"/>
  <c r="BI275" i="2"/>
  <c r="BJ275" i="2" s="1"/>
  <c r="BK275" i="2"/>
  <c r="BD242" i="2"/>
  <c r="BC242" i="2"/>
  <c r="AY208" i="2"/>
  <c r="AZ208" i="2"/>
  <c r="AY225" i="2"/>
  <c r="AZ225" i="2"/>
  <c r="BB141" i="2"/>
  <c r="AP396" i="2"/>
  <c r="BQ299" i="2"/>
  <c r="BR299" i="2"/>
  <c r="BW127" i="2"/>
  <c r="BX127" i="2"/>
  <c r="BB387" i="2"/>
  <c r="BB192" i="2"/>
  <c r="BF306" i="2"/>
  <c r="CF306" i="2" s="1"/>
  <c r="BG306" i="2"/>
  <c r="AK229" i="2"/>
  <c r="AL229" i="2" s="1"/>
  <c r="BH229" i="2"/>
  <c r="BP229" i="2"/>
  <c r="CH229" i="2" s="1"/>
  <c r="BA229" i="2"/>
  <c r="BY229" i="2"/>
  <c r="CA229" i="2" s="1"/>
  <c r="BS229" i="2"/>
  <c r="Y229" i="2"/>
  <c r="BL229" i="2"/>
  <c r="BO229" i="2" s="1"/>
  <c r="Z229" i="2"/>
  <c r="AA229" i="2" s="1"/>
  <c r="AB229" i="2" s="1"/>
  <c r="AW229" i="2"/>
  <c r="BE229" i="2"/>
  <c r="AM229" i="2"/>
  <c r="AN229" i="2" s="1"/>
  <c r="AO229" i="2" s="1"/>
  <c r="AQ229" i="2"/>
  <c r="AR229" i="2" s="1"/>
  <c r="AS229" i="2" s="1"/>
  <c r="AX229" i="2"/>
  <c r="BV229" i="2"/>
  <c r="N229" i="2"/>
  <c r="S229" i="2" s="1"/>
  <c r="AJ229" i="2"/>
  <c r="AK380" i="2"/>
  <c r="AL380" i="2" s="1"/>
  <c r="BH380" i="2"/>
  <c r="BP380" i="2"/>
  <c r="CH380" i="2" s="1"/>
  <c r="AM380" i="2"/>
  <c r="AN380" i="2" s="1"/>
  <c r="AO380" i="2" s="1"/>
  <c r="BS380" i="2"/>
  <c r="Y380" i="2"/>
  <c r="BL380" i="2"/>
  <c r="BO380" i="2" s="1"/>
  <c r="Z380" i="2"/>
  <c r="AA380" i="2" s="1"/>
  <c r="AB380" i="2" s="1"/>
  <c r="AW380" i="2"/>
  <c r="BE380" i="2"/>
  <c r="AQ380" i="2"/>
  <c r="AR380" i="2" s="1"/>
  <c r="AS380" i="2" s="1"/>
  <c r="AX380" i="2"/>
  <c r="BV380" i="2"/>
  <c r="N380" i="2"/>
  <c r="S380" i="2" s="1"/>
  <c r="BA380" i="2"/>
  <c r="AJ380" i="2"/>
  <c r="BY380" i="2"/>
  <c r="CA380" i="2" s="1"/>
  <c r="BF392" i="2"/>
  <c r="CF392" i="2" s="1"/>
  <c r="BG392" i="2"/>
  <c r="BF284" i="2"/>
  <c r="CF284" i="2" s="1"/>
  <c r="BG284" i="2"/>
  <c r="BQ280" i="2"/>
  <c r="BR280" i="2"/>
  <c r="BK207" i="2"/>
  <c r="BI207" i="2"/>
  <c r="BJ207" i="2" s="1"/>
  <c r="BF148" i="2"/>
  <c r="CF148" i="2" s="1"/>
  <c r="BG148" i="2"/>
  <c r="BA218" i="2"/>
  <c r="BY218" i="2"/>
  <c r="CA218" i="2" s="1"/>
  <c r="AM218" i="2"/>
  <c r="AN218" i="2" s="1"/>
  <c r="AO218" i="2" s="1"/>
  <c r="BS218" i="2"/>
  <c r="Y218" i="2"/>
  <c r="BL218" i="2"/>
  <c r="BO218" i="2" s="1"/>
  <c r="Z218" i="2"/>
  <c r="AA218" i="2" s="1"/>
  <c r="AB218" i="2" s="1"/>
  <c r="AW218" i="2"/>
  <c r="BE218" i="2"/>
  <c r="AQ218" i="2"/>
  <c r="AR218" i="2" s="1"/>
  <c r="AS218" i="2" s="1"/>
  <c r="AX218" i="2"/>
  <c r="BV218" i="2"/>
  <c r="AJ218" i="2"/>
  <c r="AK218" i="2"/>
  <c r="AL218" i="2" s="1"/>
  <c r="BP218" i="2"/>
  <c r="CH218" i="2" s="1"/>
  <c r="N218" i="2"/>
  <c r="S218" i="2" s="1"/>
  <c r="BH218" i="2"/>
  <c r="BU144" i="2"/>
  <c r="BT144" i="2"/>
  <c r="BB159" i="2"/>
  <c r="BI126" i="2"/>
  <c r="BJ126" i="2" s="1"/>
  <c r="BK126" i="2"/>
  <c r="BA138" i="2"/>
  <c r="BY138" i="2"/>
  <c r="CA138" i="2" s="1"/>
  <c r="Z138" i="2"/>
  <c r="AA138" i="2" s="1"/>
  <c r="AB138" i="2" s="1"/>
  <c r="AW138" i="2"/>
  <c r="BE138" i="2"/>
  <c r="AM138" i="2"/>
  <c r="AN138" i="2" s="1"/>
  <c r="AO138" i="2" s="1"/>
  <c r="AX138" i="2"/>
  <c r="BH138" i="2"/>
  <c r="BS138" i="2"/>
  <c r="AQ138" i="2"/>
  <c r="AR138" i="2" s="1"/>
  <c r="AS138" i="2" s="1"/>
  <c r="BV138" i="2"/>
  <c r="BL138" i="2"/>
  <c r="BO138" i="2" s="1"/>
  <c r="Y138" i="2"/>
  <c r="AJ138" i="2"/>
  <c r="N138" i="2"/>
  <c r="S138" i="2" s="1"/>
  <c r="BP138" i="2"/>
  <c r="CH138" i="2" s="1"/>
  <c r="AK138" i="2"/>
  <c r="AL138" i="2" s="1"/>
  <c r="AJ17" i="2"/>
  <c r="N17" i="2"/>
  <c r="S17" i="2" s="1"/>
  <c r="AW17" i="2"/>
  <c r="BB326" i="2"/>
  <c r="BN372" i="2"/>
  <c r="CG372" i="2" s="1"/>
  <c r="BI372" i="2"/>
  <c r="BJ372" i="2" s="1"/>
  <c r="BK372" i="2"/>
  <c r="BN391" i="2"/>
  <c r="CG391" i="2" s="1"/>
  <c r="BN333" i="2"/>
  <c r="CG333" i="2" s="1"/>
  <c r="BD273" i="2"/>
  <c r="BC273" i="2"/>
  <c r="AT273" i="2"/>
  <c r="AT316" i="2"/>
  <c r="BT316" i="2"/>
  <c r="BU316" i="2"/>
  <c r="BT265" i="2"/>
  <c r="BU265" i="2"/>
  <c r="BR265" i="2"/>
  <c r="BQ265" i="2"/>
  <c r="AY288" i="2"/>
  <c r="AZ288" i="2"/>
  <c r="AY291" i="2"/>
  <c r="AZ291" i="2"/>
  <c r="BQ291" i="2"/>
  <c r="BR291" i="2"/>
  <c r="AP252" i="2"/>
  <c r="AP260" i="2"/>
  <c r="BT217" i="2"/>
  <c r="BU217" i="2"/>
  <c r="BN217" i="2"/>
  <c r="CG217" i="2" s="1"/>
  <c r="BC140" i="2"/>
  <c r="BD140" i="2"/>
  <c r="BX134" i="2"/>
  <c r="BW134" i="2"/>
  <c r="BQ134" i="2"/>
  <c r="BR134" i="2"/>
  <c r="BA135" i="2"/>
  <c r="BY135" i="2"/>
  <c r="CA135" i="2" s="1"/>
  <c r="AM135" i="2"/>
  <c r="AN135" i="2" s="1"/>
  <c r="AO135" i="2" s="1"/>
  <c r="Z135" i="2"/>
  <c r="AA135" i="2" s="1"/>
  <c r="AB135" i="2" s="1"/>
  <c r="AW135" i="2"/>
  <c r="BE135" i="2"/>
  <c r="AQ135" i="2"/>
  <c r="AR135" i="2" s="1"/>
  <c r="AS135" i="2" s="1"/>
  <c r="AX135" i="2"/>
  <c r="BV135" i="2"/>
  <c r="BH135" i="2"/>
  <c r="BL135" i="2"/>
  <c r="BO135" i="2" s="1"/>
  <c r="AJ135" i="2"/>
  <c r="AK135" i="2"/>
  <c r="AL135" i="2" s="1"/>
  <c r="BP135" i="2"/>
  <c r="CH135" i="2" s="1"/>
  <c r="BS135" i="2"/>
  <c r="Y135" i="2"/>
  <c r="N135" i="2"/>
  <c r="S135" i="2" s="1"/>
  <c r="AY356" i="2"/>
  <c r="AZ356" i="2"/>
  <c r="BT356" i="2"/>
  <c r="BU356" i="2"/>
  <c r="BA350" i="2"/>
  <c r="BY350" i="2"/>
  <c r="CA350" i="2" s="1"/>
  <c r="AM350" i="2"/>
  <c r="AN350" i="2" s="1"/>
  <c r="AO350" i="2" s="1"/>
  <c r="BS350" i="2"/>
  <c r="Y350" i="2"/>
  <c r="BL350" i="2"/>
  <c r="BO350" i="2" s="1"/>
  <c r="Z350" i="2"/>
  <c r="AA350" i="2" s="1"/>
  <c r="AB350" i="2" s="1"/>
  <c r="AW350" i="2"/>
  <c r="BE350" i="2"/>
  <c r="AQ350" i="2"/>
  <c r="AR350" i="2" s="1"/>
  <c r="AS350" i="2" s="1"/>
  <c r="AX350" i="2"/>
  <c r="BV350" i="2"/>
  <c r="N350" i="2"/>
  <c r="S350" i="2" s="1"/>
  <c r="AJ350" i="2"/>
  <c r="BH350" i="2"/>
  <c r="BP350" i="2"/>
  <c r="CH350" i="2" s="1"/>
  <c r="AK350" i="2"/>
  <c r="AL350" i="2" s="1"/>
  <c r="AM271" i="2"/>
  <c r="AN271" i="2" s="1"/>
  <c r="AO271" i="2" s="1"/>
  <c r="BS271" i="2"/>
  <c r="Y271" i="2"/>
  <c r="BL271" i="2"/>
  <c r="BO271" i="2" s="1"/>
  <c r="Z271" i="2"/>
  <c r="AA271" i="2" s="1"/>
  <c r="AB271" i="2" s="1"/>
  <c r="AW271" i="2"/>
  <c r="BE271" i="2"/>
  <c r="AQ271" i="2"/>
  <c r="AR271" i="2" s="1"/>
  <c r="AS271" i="2" s="1"/>
  <c r="AX271" i="2"/>
  <c r="BV271" i="2"/>
  <c r="AJ271" i="2"/>
  <c r="N271" i="2"/>
  <c r="S271" i="2" s="1"/>
  <c r="AK271" i="2"/>
  <c r="AL271" i="2" s="1"/>
  <c r="BH271" i="2"/>
  <c r="BP271" i="2"/>
  <c r="CH271" i="2" s="1"/>
  <c r="BY271" i="2"/>
  <c r="CA271" i="2" s="1"/>
  <c r="BA271" i="2"/>
  <c r="BU341" i="2"/>
  <c r="BT341" i="2"/>
  <c r="BI341" i="2"/>
  <c r="BJ341" i="2" s="1"/>
  <c r="BK341" i="2"/>
  <c r="BW241" i="2"/>
  <c r="BX241" i="2"/>
  <c r="BT275" i="2"/>
  <c r="BU275" i="2"/>
  <c r="BB263" i="2"/>
  <c r="BI242" i="2"/>
  <c r="BJ242" i="2" s="1"/>
  <c r="BK242" i="2"/>
  <c r="AT215" i="2"/>
  <c r="AY187" i="2"/>
  <c r="AZ187" i="2"/>
  <c r="BQ187" i="2"/>
  <c r="BR187" i="2"/>
  <c r="Y191" i="2"/>
  <c r="BL191" i="2"/>
  <c r="BO191" i="2" s="1"/>
  <c r="Z191" i="2"/>
  <c r="AA191" i="2" s="1"/>
  <c r="AB191" i="2" s="1"/>
  <c r="AW191" i="2"/>
  <c r="BE191" i="2"/>
  <c r="AK191" i="2"/>
  <c r="AL191" i="2" s="1"/>
  <c r="BP191" i="2"/>
  <c r="CH191" i="2" s="1"/>
  <c r="AM191" i="2"/>
  <c r="AN191" i="2" s="1"/>
  <c r="AO191" i="2" s="1"/>
  <c r="AX191" i="2"/>
  <c r="BH191" i="2"/>
  <c r="BS191" i="2"/>
  <c r="AQ191" i="2"/>
  <c r="AR191" i="2" s="1"/>
  <c r="AS191" i="2" s="1"/>
  <c r="BV191" i="2"/>
  <c r="N191" i="2"/>
  <c r="S191" i="2" s="1"/>
  <c r="BA191" i="2"/>
  <c r="AJ191" i="2"/>
  <c r="BY191" i="2"/>
  <c r="CA191" i="2" s="1"/>
  <c r="AM143" i="2"/>
  <c r="AN143" i="2" s="1"/>
  <c r="AO143" i="2" s="1"/>
  <c r="BS143" i="2"/>
  <c r="Y143" i="2"/>
  <c r="BL143" i="2"/>
  <c r="BO143" i="2" s="1"/>
  <c r="Z143" i="2"/>
  <c r="AA143" i="2" s="1"/>
  <c r="AB143" i="2" s="1"/>
  <c r="AW143" i="2"/>
  <c r="BE143" i="2"/>
  <c r="AQ143" i="2"/>
  <c r="AR143" i="2" s="1"/>
  <c r="AS143" i="2" s="1"/>
  <c r="AX143" i="2"/>
  <c r="BV143" i="2"/>
  <c r="AK143" i="2"/>
  <c r="AL143" i="2" s="1"/>
  <c r="BH143" i="2"/>
  <c r="BP143" i="2"/>
  <c r="CH143" i="2" s="1"/>
  <c r="N143" i="2"/>
  <c r="S143" i="2" s="1"/>
  <c r="BY143" i="2"/>
  <c r="CA143" i="2" s="1"/>
  <c r="BA143" i="2"/>
  <c r="AJ143" i="2"/>
  <c r="BW128" i="2"/>
  <c r="BX128" i="2"/>
  <c r="BB147" i="2"/>
  <c r="BB130" i="2"/>
  <c r="BW113" i="2"/>
  <c r="BX113" i="2"/>
  <c r="BG383" i="2"/>
  <c r="BF383" i="2"/>
  <c r="CF383" i="2" s="1"/>
  <c r="AP383" i="2"/>
  <c r="BN308" i="2"/>
  <c r="CG308" i="2" s="1"/>
  <c r="BI308" i="2"/>
  <c r="BJ308" i="2" s="1"/>
  <c r="BK308" i="2"/>
  <c r="BB369" i="2"/>
  <c r="AP365" i="2"/>
  <c r="BW365" i="2"/>
  <c r="BX365" i="2"/>
  <c r="BC272" i="2"/>
  <c r="BD272" i="2"/>
  <c r="AP283" i="2"/>
  <c r="BW283" i="2"/>
  <c r="BX283" i="2"/>
  <c r="BN384" i="2"/>
  <c r="CG384" i="2" s="1"/>
  <c r="AY376" i="2"/>
  <c r="AZ376" i="2"/>
  <c r="AP373" i="2"/>
  <c r="BW373" i="2"/>
  <c r="BX373" i="2"/>
  <c r="BQ309" i="2"/>
  <c r="BR309" i="2"/>
  <c r="BF309" i="2"/>
  <c r="CF309" i="2" s="1"/>
  <c r="BG309" i="2"/>
  <c r="BS312" i="2"/>
  <c r="Y312" i="2"/>
  <c r="BL312" i="2"/>
  <c r="BO312" i="2" s="1"/>
  <c r="Z312" i="2"/>
  <c r="AA312" i="2" s="1"/>
  <c r="AB312" i="2" s="1"/>
  <c r="AW312" i="2"/>
  <c r="BE312" i="2"/>
  <c r="AQ312" i="2"/>
  <c r="AR312" i="2" s="1"/>
  <c r="AS312" i="2" s="1"/>
  <c r="AX312" i="2"/>
  <c r="BV312" i="2"/>
  <c r="N312" i="2"/>
  <c r="S312" i="2" s="1"/>
  <c r="AJ312" i="2"/>
  <c r="AK312" i="2"/>
  <c r="AL312" i="2" s="1"/>
  <c r="BH312" i="2"/>
  <c r="BP312" i="2"/>
  <c r="CH312" i="2" s="1"/>
  <c r="BA312" i="2"/>
  <c r="BY312" i="2"/>
  <c r="CA312" i="2" s="1"/>
  <c r="AM312" i="2"/>
  <c r="AN312" i="2" s="1"/>
  <c r="AO312" i="2" s="1"/>
  <c r="BW290" i="2"/>
  <c r="BX290" i="2"/>
  <c r="BI274" i="2"/>
  <c r="BJ274" i="2" s="1"/>
  <c r="BK274" i="2"/>
  <c r="BC274" i="2"/>
  <c r="BD274" i="2"/>
  <c r="BT227" i="2"/>
  <c r="BU227" i="2"/>
  <c r="BG208" i="2"/>
  <c r="BF208" i="2"/>
  <c r="CF208" i="2" s="1"/>
  <c r="AP208" i="2"/>
  <c r="BQ225" i="2"/>
  <c r="BR225" i="2"/>
  <c r="BF225" i="2"/>
  <c r="CF225" i="2" s="1"/>
  <c r="BG225" i="2"/>
  <c r="BW165" i="2"/>
  <c r="BX165" i="2"/>
  <c r="BB210" i="2"/>
  <c r="AQ123" i="2"/>
  <c r="AR123" i="2" s="1"/>
  <c r="AS123" i="2" s="1"/>
  <c r="AX123" i="2"/>
  <c r="BV123" i="2"/>
  <c r="AM123" i="2"/>
  <c r="AN123" i="2" s="1"/>
  <c r="AO123" i="2" s="1"/>
  <c r="BS123" i="2"/>
  <c r="BY123" i="2"/>
  <c r="CA123" i="2" s="1"/>
  <c r="BA123" i="2"/>
  <c r="BP123" i="2"/>
  <c r="CH123" i="2" s="1"/>
  <c r="BE123" i="2"/>
  <c r="AJ123" i="2"/>
  <c r="BH123" i="2"/>
  <c r="AK123" i="2"/>
  <c r="AL123" i="2" s="1"/>
  <c r="AW123" i="2"/>
  <c r="N123" i="2"/>
  <c r="S123" i="2" s="1"/>
  <c r="BL123" i="2"/>
  <c r="BO123" i="2" s="1"/>
  <c r="Y123" i="2"/>
  <c r="Z123" i="2"/>
  <c r="AA123" i="2" s="1"/>
  <c r="AB123" i="2" s="1"/>
  <c r="AT216" i="2"/>
  <c r="AP216" i="2"/>
  <c r="AP190" i="2"/>
  <c r="BC196" i="2"/>
  <c r="BD196" i="2"/>
  <c r="BB170" i="2"/>
  <c r="BN344" i="2"/>
  <c r="CG344" i="2" s="1"/>
  <c r="BD396" i="2"/>
  <c r="BC396" i="2"/>
  <c r="AY396" i="2"/>
  <c r="AZ396" i="2"/>
  <c r="BN360" i="2"/>
  <c r="CG360" i="2" s="1"/>
  <c r="BN276" i="2"/>
  <c r="CG276" i="2" s="1"/>
  <c r="BC300" i="2"/>
  <c r="BD300" i="2"/>
  <c r="BT325" i="2"/>
  <c r="BU325" i="2"/>
  <c r="AT249" i="2"/>
  <c r="BN201" i="2"/>
  <c r="CG201" i="2" s="1"/>
  <c r="BQ146" i="2"/>
  <c r="BR146" i="2"/>
  <c r="BG146" i="2"/>
  <c r="BF146" i="2"/>
  <c r="CF146" i="2" s="1"/>
  <c r="BC146" i="2"/>
  <c r="BD146" i="2"/>
  <c r="AP152" i="2"/>
  <c r="BC133" i="2"/>
  <c r="BD133" i="2"/>
  <c r="BK133" i="2"/>
  <c r="BI133" i="2"/>
  <c r="BJ133" i="2" s="1"/>
  <c r="AT127" i="2"/>
  <c r="AP127" i="2"/>
  <c r="BQ389" i="2"/>
  <c r="BR389" i="2"/>
  <c r="BC297" i="2"/>
  <c r="BD297" i="2"/>
  <c r="BT297" i="2"/>
  <c r="BU297" i="2"/>
  <c r="BT399" i="2"/>
  <c r="BU399" i="2"/>
  <c r="AM296" i="2"/>
  <c r="AN296" i="2" s="1"/>
  <c r="AO296" i="2" s="1"/>
  <c r="BS296" i="2"/>
  <c r="Z296" i="2"/>
  <c r="AA296" i="2" s="1"/>
  <c r="AB296" i="2" s="1"/>
  <c r="AW296" i="2"/>
  <c r="BE296" i="2"/>
  <c r="BP296" i="2"/>
  <c r="CH296" i="2" s="1"/>
  <c r="AJ296" i="2"/>
  <c r="BH296" i="2"/>
  <c r="BV296" i="2"/>
  <c r="N296" i="2"/>
  <c r="S296" i="2" s="1"/>
  <c r="Y296" i="2"/>
  <c r="AK296" i="2"/>
  <c r="AL296" i="2" s="1"/>
  <c r="AX296" i="2"/>
  <c r="BL296" i="2"/>
  <c r="BO296" i="2" s="1"/>
  <c r="BY296" i="2"/>
  <c r="CA296" i="2" s="1"/>
  <c r="AQ296" i="2"/>
  <c r="AR296" i="2" s="1"/>
  <c r="AS296" i="2" s="1"/>
  <c r="BA296" i="2"/>
  <c r="BS379" i="2"/>
  <c r="Z379" i="2"/>
  <c r="AA379" i="2" s="1"/>
  <c r="AB379" i="2" s="1"/>
  <c r="AW379" i="2"/>
  <c r="BE379" i="2"/>
  <c r="AQ379" i="2"/>
  <c r="AR379" i="2" s="1"/>
  <c r="AS379" i="2" s="1"/>
  <c r="AX379" i="2"/>
  <c r="BV379" i="2"/>
  <c r="N379" i="2"/>
  <c r="S379" i="2" s="1"/>
  <c r="AJ379" i="2"/>
  <c r="AK379" i="2"/>
  <c r="AL379" i="2" s="1"/>
  <c r="BH379" i="2"/>
  <c r="BP379" i="2"/>
  <c r="CH379" i="2" s="1"/>
  <c r="BY379" i="2"/>
  <c r="CA379" i="2" s="1"/>
  <c r="BA379" i="2"/>
  <c r="AM379" i="2"/>
  <c r="AN379" i="2" s="1"/>
  <c r="AO379" i="2" s="1"/>
  <c r="BL379" i="2"/>
  <c r="BO379" i="2" s="1"/>
  <c r="Y379" i="2"/>
  <c r="AY348" i="2"/>
  <c r="AZ348" i="2"/>
  <c r="AP281" i="2"/>
  <c r="BW281" i="2"/>
  <c r="BX281" i="2"/>
  <c r="BQ278" i="2"/>
  <c r="BR278" i="2"/>
  <c r="BB331" i="2"/>
  <c r="BB238" i="2"/>
  <c r="AK175" i="2"/>
  <c r="AL175" i="2" s="1"/>
  <c r="BH175" i="2"/>
  <c r="BP175" i="2"/>
  <c r="CH175" i="2" s="1"/>
  <c r="BA175" i="2"/>
  <c r="BY175" i="2"/>
  <c r="CA175" i="2" s="1"/>
  <c r="AM175" i="2"/>
  <c r="AN175" i="2" s="1"/>
  <c r="AO175" i="2" s="1"/>
  <c r="BS175" i="2"/>
  <c r="Y175" i="2"/>
  <c r="BL175" i="2"/>
  <c r="BO175" i="2" s="1"/>
  <c r="Z175" i="2"/>
  <c r="AA175" i="2" s="1"/>
  <c r="AB175" i="2" s="1"/>
  <c r="AW175" i="2"/>
  <c r="BE175" i="2"/>
  <c r="AQ175" i="2"/>
  <c r="AR175" i="2" s="1"/>
  <c r="AS175" i="2" s="1"/>
  <c r="AX175" i="2"/>
  <c r="BV175" i="2"/>
  <c r="AJ175" i="2"/>
  <c r="N175" i="2"/>
  <c r="S175" i="2" s="1"/>
  <c r="BB149" i="2"/>
  <c r="AW81" i="2"/>
  <c r="N81" i="2"/>
  <c r="S81" i="2" s="1"/>
  <c r="AJ81" i="2"/>
  <c r="N46" i="2"/>
  <c r="S46" i="2" s="1"/>
  <c r="AJ46" i="2"/>
  <c r="BN352" i="2"/>
  <c r="CG352" i="2" s="1"/>
  <c r="AP294" i="2"/>
  <c r="BC278" i="2"/>
  <c r="BD278" i="2"/>
  <c r="BT250" i="2"/>
  <c r="BU250" i="2"/>
  <c r="BW178" i="2"/>
  <c r="BX178" i="2"/>
  <c r="BN248" i="2"/>
  <c r="CG248" i="2" s="1"/>
  <c r="N76" i="2"/>
  <c r="AW76" i="2"/>
  <c r="AJ76" i="2"/>
  <c r="BK368" i="2"/>
  <c r="BI368" i="2"/>
  <c r="BJ368" i="2" s="1"/>
  <c r="BB382" i="2"/>
  <c r="BB177" i="2"/>
  <c r="BB237" i="2"/>
  <c r="BB220" i="2"/>
  <c r="AK329" i="2"/>
  <c r="AL329" i="2" s="1"/>
  <c r="BH329" i="2"/>
  <c r="BP329" i="2"/>
  <c r="CH329" i="2" s="1"/>
  <c r="BA329" i="2"/>
  <c r="BY329" i="2"/>
  <c r="CA329" i="2" s="1"/>
  <c r="AM329" i="2"/>
  <c r="AN329" i="2" s="1"/>
  <c r="AO329" i="2" s="1"/>
  <c r="BS329" i="2"/>
  <c r="Y329" i="2"/>
  <c r="BL329" i="2"/>
  <c r="BO329" i="2" s="1"/>
  <c r="Z329" i="2"/>
  <c r="AA329" i="2" s="1"/>
  <c r="AB329" i="2" s="1"/>
  <c r="AW329" i="2"/>
  <c r="BE329" i="2"/>
  <c r="AQ329" i="2"/>
  <c r="AR329" i="2" s="1"/>
  <c r="AS329" i="2" s="1"/>
  <c r="AX329" i="2"/>
  <c r="BV329" i="2"/>
  <c r="AJ329" i="2"/>
  <c r="N329" i="2"/>
  <c r="S329" i="2" s="1"/>
  <c r="AK254" i="2"/>
  <c r="AL254" i="2" s="1"/>
  <c r="BH254" i="2"/>
  <c r="BP254" i="2"/>
  <c r="CH254" i="2" s="1"/>
  <c r="BA254" i="2"/>
  <c r="BY254" i="2"/>
  <c r="CA254" i="2" s="1"/>
  <c r="AM254" i="2"/>
  <c r="AN254" i="2" s="1"/>
  <c r="AO254" i="2" s="1"/>
  <c r="BS254" i="2"/>
  <c r="Y254" i="2"/>
  <c r="BL254" i="2"/>
  <c r="BO254" i="2" s="1"/>
  <c r="Z254" i="2"/>
  <c r="AA254" i="2" s="1"/>
  <c r="AB254" i="2" s="1"/>
  <c r="AW254" i="2"/>
  <c r="BE254" i="2"/>
  <c r="AX254" i="2"/>
  <c r="AJ254" i="2"/>
  <c r="AQ254" i="2"/>
  <c r="AR254" i="2" s="1"/>
  <c r="AS254" i="2" s="1"/>
  <c r="BV254" i="2"/>
  <c r="N254" i="2"/>
  <c r="S254" i="2" s="1"/>
  <c r="BA342" i="2"/>
  <c r="BY342" i="2"/>
  <c r="CA342" i="2" s="1"/>
  <c r="AM342" i="2"/>
  <c r="AN342" i="2" s="1"/>
  <c r="AO342" i="2" s="1"/>
  <c r="BS342" i="2"/>
  <c r="Y342" i="2"/>
  <c r="BL342" i="2"/>
  <c r="BO342" i="2" s="1"/>
  <c r="Z342" i="2"/>
  <c r="AA342" i="2" s="1"/>
  <c r="AB342" i="2" s="1"/>
  <c r="AW342" i="2"/>
  <c r="BE342" i="2"/>
  <c r="AQ342" i="2"/>
  <c r="AR342" i="2" s="1"/>
  <c r="AS342" i="2" s="1"/>
  <c r="AX342" i="2"/>
  <c r="BV342" i="2"/>
  <c r="N342" i="2"/>
  <c r="S342" i="2" s="1"/>
  <c r="AJ342" i="2"/>
  <c r="BH342" i="2"/>
  <c r="BP342" i="2"/>
  <c r="CH342" i="2" s="1"/>
  <c r="AK342" i="2"/>
  <c r="AL342" i="2" s="1"/>
  <c r="BB313" i="2"/>
  <c r="BB246" i="2"/>
  <c r="N56" i="2"/>
  <c r="S56" i="2" s="1"/>
  <c r="AJ56" i="2"/>
  <c r="AW56" i="2"/>
  <c r="BB151" i="2"/>
  <c r="BB330" i="2"/>
  <c r="BB131" i="2"/>
  <c r="BB267" i="2"/>
  <c r="BB322" i="2"/>
  <c r="BC372" i="2"/>
  <c r="BD372" i="2"/>
  <c r="BI316" i="2"/>
  <c r="BJ316" i="2" s="1"/>
  <c r="BK316" i="2"/>
  <c r="BQ288" i="2"/>
  <c r="BR288" i="2"/>
  <c r="BF140" i="2"/>
  <c r="CF140" i="2" s="1"/>
  <c r="BG140" i="2"/>
  <c r="BW341" i="2"/>
  <c r="BX341" i="2"/>
  <c r="BN275" i="2"/>
  <c r="CG275" i="2" s="1"/>
  <c r="BW215" i="2"/>
  <c r="BX215" i="2"/>
  <c r="BB191" i="2"/>
  <c r="BT365" i="2"/>
  <c r="BU365" i="2"/>
  <c r="AY309" i="2"/>
  <c r="AZ309" i="2"/>
  <c r="BT252" i="2"/>
  <c r="BU252" i="2"/>
  <c r="BW182" i="2"/>
  <c r="BX182" i="2"/>
  <c r="AW37" i="2"/>
  <c r="AJ37" i="2"/>
  <c r="N37" i="2"/>
  <c r="S37" i="2" s="1"/>
  <c r="BT216" i="2"/>
  <c r="BU216" i="2"/>
  <c r="BG133" i="2"/>
  <c r="BF133" i="2"/>
  <c r="CF133" i="2" s="1"/>
  <c r="AJ57" i="2"/>
  <c r="N57" i="2"/>
  <c r="S57" i="2" s="1"/>
  <c r="AW57" i="2"/>
  <c r="N14" i="2"/>
  <c r="S14" i="2" s="1"/>
  <c r="AJ14" i="2"/>
  <c r="BT281" i="2"/>
  <c r="BU281" i="2"/>
  <c r="BB175" i="2"/>
  <c r="BN128" i="2"/>
  <c r="CG128" i="2" s="1"/>
  <c r="BB329" i="2"/>
  <c r="BB254" i="2"/>
  <c r="BB342" i="2"/>
  <c r="BA226" i="2"/>
  <c r="BY226" i="2"/>
  <c r="CA226" i="2" s="1"/>
  <c r="AM226" i="2"/>
  <c r="AN226" i="2" s="1"/>
  <c r="AO226" i="2" s="1"/>
  <c r="BS226" i="2"/>
  <c r="Y226" i="2"/>
  <c r="BL226" i="2"/>
  <c r="BO226" i="2" s="1"/>
  <c r="Z226" i="2"/>
  <c r="AA226" i="2" s="1"/>
  <c r="AB226" i="2" s="1"/>
  <c r="AW226" i="2"/>
  <c r="BE226" i="2"/>
  <c r="AQ226" i="2"/>
  <c r="AR226" i="2" s="1"/>
  <c r="AS226" i="2" s="1"/>
  <c r="AX226" i="2"/>
  <c r="BV226" i="2"/>
  <c r="AK226" i="2"/>
  <c r="AL226" i="2" s="1"/>
  <c r="BP226" i="2"/>
  <c r="CH226" i="2" s="1"/>
  <c r="N226" i="2"/>
  <c r="S226" i="2" s="1"/>
  <c r="BH226" i="2"/>
  <c r="AJ226" i="2"/>
  <c r="Z322" i="2"/>
  <c r="AA322" i="2" s="1"/>
  <c r="AB322" i="2" s="1"/>
  <c r="AW322" i="2"/>
  <c r="BE322" i="2"/>
  <c r="AQ322" i="2"/>
  <c r="AR322" i="2" s="1"/>
  <c r="AS322" i="2" s="1"/>
  <c r="AX322" i="2"/>
  <c r="BV322" i="2"/>
  <c r="N322" i="2"/>
  <c r="S322" i="2" s="1"/>
  <c r="AJ322" i="2"/>
  <c r="AK322" i="2"/>
  <c r="AL322" i="2" s="1"/>
  <c r="BH322" i="2"/>
  <c r="BP322" i="2"/>
  <c r="CH322" i="2" s="1"/>
  <c r="BA322" i="2"/>
  <c r="BY322" i="2"/>
  <c r="CA322" i="2" s="1"/>
  <c r="AM322" i="2"/>
  <c r="AN322" i="2" s="1"/>
  <c r="AO322" i="2" s="1"/>
  <c r="BS322" i="2"/>
  <c r="Y322" i="2"/>
  <c r="BL322" i="2"/>
  <c r="BO322" i="2" s="1"/>
  <c r="BT392" i="2"/>
  <c r="BU392" i="2"/>
  <c r="BW357" i="2"/>
  <c r="BX357" i="2"/>
  <c r="AP298" i="2"/>
  <c r="BC280" i="2"/>
  <c r="BD280" i="2"/>
  <c r="AY298" i="2"/>
  <c r="AZ298" i="2"/>
  <c r="AM315" i="2"/>
  <c r="AN315" i="2" s="1"/>
  <c r="AO315" i="2" s="1"/>
  <c r="BS315" i="2"/>
  <c r="Y315" i="2"/>
  <c r="BL315" i="2"/>
  <c r="BO315" i="2" s="1"/>
  <c r="Z315" i="2"/>
  <c r="AA315" i="2" s="1"/>
  <c r="AB315" i="2" s="1"/>
  <c r="AW315" i="2"/>
  <c r="BE315" i="2"/>
  <c r="AQ315" i="2"/>
  <c r="AR315" i="2" s="1"/>
  <c r="AS315" i="2" s="1"/>
  <c r="AX315" i="2"/>
  <c r="BV315" i="2"/>
  <c r="N315" i="2"/>
  <c r="S315" i="2" s="1"/>
  <c r="AJ315" i="2"/>
  <c r="AK315" i="2"/>
  <c r="AL315" i="2" s="1"/>
  <c r="BH315" i="2"/>
  <c r="BP315" i="2"/>
  <c r="CH315" i="2" s="1"/>
  <c r="BY315" i="2"/>
  <c r="CA315" i="2" s="1"/>
  <c r="BA315" i="2"/>
  <c r="BQ236" i="2"/>
  <c r="BR236" i="2"/>
  <c r="BA183" i="2"/>
  <c r="BY183" i="2"/>
  <c r="CA183" i="2" s="1"/>
  <c r="BS183" i="2"/>
  <c r="Y183" i="2"/>
  <c r="BL183" i="2"/>
  <c r="BO183" i="2" s="1"/>
  <c r="Z183" i="2"/>
  <c r="AA183" i="2" s="1"/>
  <c r="AB183" i="2" s="1"/>
  <c r="AW183" i="2"/>
  <c r="BE183" i="2"/>
  <c r="AQ183" i="2"/>
  <c r="AR183" i="2" s="1"/>
  <c r="AS183" i="2" s="1"/>
  <c r="BV183" i="2"/>
  <c r="N183" i="2"/>
  <c r="S183" i="2" s="1"/>
  <c r="BH183" i="2"/>
  <c r="AX183" i="2"/>
  <c r="AJ183" i="2"/>
  <c r="AK183" i="2"/>
  <c r="AL183" i="2" s="1"/>
  <c r="BP183" i="2"/>
  <c r="CH183" i="2" s="1"/>
  <c r="AM183" i="2"/>
  <c r="AN183" i="2" s="1"/>
  <c r="AO183" i="2" s="1"/>
  <c r="AT381" i="2"/>
  <c r="AT357" i="2"/>
  <c r="BW298" i="2"/>
  <c r="BX298" i="2"/>
  <c r="BN280" i="2"/>
  <c r="CG280" i="2" s="1"/>
  <c r="BI280" i="2"/>
  <c r="BJ280" i="2" s="1"/>
  <c r="BK280" i="2"/>
  <c r="BT233" i="2"/>
  <c r="BU233" i="2"/>
  <c r="AT219" i="2"/>
  <c r="BQ148" i="2"/>
  <c r="BR148" i="2"/>
  <c r="BA400" i="2"/>
  <c r="BY400" i="2"/>
  <c r="CA400" i="2" s="1"/>
  <c r="AM400" i="2"/>
  <c r="AN400" i="2" s="1"/>
  <c r="AO400" i="2" s="1"/>
  <c r="AK400" i="2"/>
  <c r="AL400" i="2" s="1"/>
  <c r="BP400" i="2"/>
  <c r="CH400" i="2" s="1"/>
  <c r="BS400" i="2"/>
  <c r="BH400" i="2"/>
  <c r="Y400" i="2"/>
  <c r="BL400" i="2"/>
  <c r="BO400" i="2" s="1"/>
  <c r="Z400" i="2"/>
  <c r="AA400" i="2" s="1"/>
  <c r="AB400" i="2" s="1"/>
  <c r="AW400" i="2"/>
  <c r="BE400" i="2"/>
  <c r="AX400" i="2"/>
  <c r="AQ400" i="2"/>
  <c r="AR400" i="2" s="1"/>
  <c r="AS400" i="2" s="1"/>
  <c r="BV400" i="2"/>
  <c r="N400" i="2"/>
  <c r="S400" i="2" s="1"/>
  <c r="AJ400" i="2"/>
  <c r="AP333" i="2"/>
  <c r="BT289" i="2"/>
  <c r="BU289" i="2"/>
  <c r="BQ273" i="2"/>
  <c r="BR273" i="2"/>
  <c r="BF273" i="2"/>
  <c r="CF273" i="2" s="1"/>
  <c r="BG273" i="2"/>
  <c r="BW316" i="2"/>
  <c r="BX316" i="2"/>
  <c r="BD265" i="2"/>
  <c r="BC265" i="2"/>
  <c r="BI265" i="2"/>
  <c r="BJ265" i="2" s="1"/>
  <c r="BK265" i="2"/>
  <c r="AT288" i="2"/>
  <c r="BT288" i="2"/>
  <c r="BU288" i="2"/>
  <c r="BI291" i="2"/>
  <c r="BJ291" i="2" s="1"/>
  <c r="BK291" i="2"/>
  <c r="BT260" i="2"/>
  <c r="BU260" i="2"/>
  <c r="BW260" i="2"/>
  <c r="BX260" i="2"/>
  <c r="AP217" i="2"/>
  <c r="BW217" i="2"/>
  <c r="BX217" i="2"/>
  <c r="AT166" i="2"/>
  <c r="BN140" i="2"/>
  <c r="CG140" i="2" s="1"/>
  <c r="AT134" i="2"/>
  <c r="BI134" i="2"/>
  <c r="BJ134" i="2" s="1"/>
  <c r="BK134" i="2"/>
  <c r="BF132" i="2"/>
  <c r="CF132" i="2" s="1"/>
  <c r="BG132" i="2"/>
  <c r="BB235" i="2"/>
  <c r="BW356" i="2"/>
  <c r="BX356" i="2"/>
  <c r="BB347" i="2"/>
  <c r="AP341" i="2"/>
  <c r="BG241" i="2"/>
  <c r="BF241" i="2"/>
  <c r="CF241" i="2" s="1"/>
  <c r="AP241" i="2"/>
  <c r="BK215" i="2"/>
  <c r="BI215" i="2"/>
  <c r="BJ215" i="2" s="1"/>
  <c r="BF215" i="2"/>
  <c r="CF215" i="2" s="1"/>
  <c r="BG215" i="2"/>
  <c r="AP215" i="2"/>
  <c r="BI187" i="2"/>
  <c r="BJ187" i="2" s="1"/>
  <c r="BK187" i="2"/>
  <c r="BU113" i="2"/>
  <c r="BT113" i="2"/>
  <c r="BW383" i="2"/>
  <c r="BX383" i="2"/>
  <c r="AY374" i="2"/>
  <c r="AZ374" i="2"/>
  <c r="BT374" i="2"/>
  <c r="BU374" i="2"/>
  <c r="AY365" i="2"/>
  <c r="AZ365" i="2"/>
  <c r="BQ272" i="2"/>
  <c r="BR272" i="2"/>
  <c r="BF283" i="2"/>
  <c r="CF283" i="2" s="1"/>
  <c r="BG283" i="2"/>
  <c r="AY283" i="2"/>
  <c r="AZ283" i="2"/>
  <c r="BN240" i="2"/>
  <c r="CG240" i="2" s="1"/>
  <c r="BB193" i="2"/>
  <c r="BC384" i="2"/>
  <c r="BD384" i="2"/>
  <c r="BD376" i="2"/>
  <c r="BC376" i="2"/>
  <c r="AT376" i="2"/>
  <c r="AY373" i="2"/>
  <c r="AZ373" i="2"/>
  <c r="BT349" i="2"/>
  <c r="BU349" i="2"/>
  <c r="BI309" i="2"/>
  <c r="BJ309" i="2" s="1"/>
  <c r="BK309" i="2"/>
  <c r="AY231" i="2"/>
  <c r="AZ231" i="2"/>
  <c r="AY290" i="2"/>
  <c r="AZ290" i="2"/>
  <c r="BT290" i="2"/>
  <c r="BU290" i="2"/>
  <c r="BI225" i="2"/>
  <c r="BJ225" i="2" s="1"/>
  <c r="BK225" i="2"/>
  <c r="BF182" i="2"/>
  <c r="CF182" i="2" s="1"/>
  <c r="BG182" i="2"/>
  <c r="BQ182" i="2"/>
  <c r="BR182" i="2"/>
  <c r="BC165" i="2"/>
  <c r="BD165" i="2"/>
  <c r="AP165" i="2"/>
  <c r="AY132" i="2"/>
  <c r="AZ132" i="2"/>
  <c r="AW43" i="2"/>
  <c r="AJ43" i="2"/>
  <c r="N43" i="2"/>
  <c r="BG216" i="2"/>
  <c r="BF216" i="2"/>
  <c r="CF216" i="2" s="1"/>
  <c r="BS261" i="2"/>
  <c r="Y261" i="2"/>
  <c r="BL261" i="2"/>
  <c r="BO261" i="2" s="1"/>
  <c r="Z261" i="2"/>
  <c r="AA261" i="2" s="1"/>
  <c r="AB261" i="2" s="1"/>
  <c r="AW261" i="2"/>
  <c r="BE261" i="2"/>
  <c r="AQ261" i="2"/>
  <c r="AR261" i="2" s="1"/>
  <c r="AS261" i="2" s="1"/>
  <c r="AX261" i="2"/>
  <c r="BV261" i="2"/>
  <c r="AK261" i="2"/>
  <c r="AL261" i="2" s="1"/>
  <c r="BH261" i="2"/>
  <c r="BP261" i="2"/>
  <c r="CH261" i="2" s="1"/>
  <c r="N261" i="2"/>
  <c r="S261" i="2" s="1"/>
  <c r="BA261" i="2"/>
  <c r="AJ261" i="2"/>
  <c r="BY261" i="2"/>
  <c r="CA261" i="2" s="1"/>
  <c r="AM261" i="2"/>
  <c r="AN261" i="2" s="1"/>
  <c r="AO261" i="2" s="1"/>
  <c r="BQ196" i="2"/>
  <c r="BR196" i="2"/>
  <c r="BF196" i="2"/>
  <c r="CF196" i="2" s="1"/>
  <c r="BG196" i="2"/>
  <c r="BB188" i="2"/>
  <c r="AP344" i="2"/>
  <c r="BW344" i="2"/>
  <c r="BX344" i="2"/>
  <c r="BQ396" i="2"/>
  <c r="BR396" i="2"/>
  <c r="AT396" i="2"/>
  <c r="AP360" i="2"/>
  <c r="BW360" i="2"/>
  <c r="BX360" i="2"/>
  <c r="BW299" i="2"/>
  <c r="BX299" i="2"/>
  <c r="AP276" i="2"/>
  <c r="BW276" i="2"/>
  <c r="BX276" i="2"/>
  <c r="BQ300" i="2"/>
  <c r="BR300" i="2"/>
  <c r="BN325" i="2"/>
  <c r="CG325" i="2" s="1"/>
  <c r="BA310" i="2"/>
  <c r="BY310" i="2"/>
  <c r="CA310" i="2" s="1"/>
  <c r="AM310" i="2"/>
  <c r="AN310" i="2" s="1"/>
  <c r="AO310" i="2" s="1"/>
  <c r="BS310" i="2"/>
  <c r="Y310" i="2"/>
  <c r="BL310" i="2"/>
  <c r="BO310" i="2" s="1"/>
  <c r="Z310" i="2"/>
  <c r="AA310" i="2" s="1"/>
  <c r="AB310" i="2" s="1"/>
  <c r="AW310" i="2"/>
  <c r="BE310" i="2"/>
  <c r="AQ310" i="2"/>
  <c r="AR310" i="2" s="1"/>
  <c r="AS310" i="2" s="1"/>
  <c r="AX310" i="2"/>
  <c r="BV310" i="2"/>
  <c r="N310" i="2"/>
  <c r="S310" i="2" s="1"/>
  <c r="AJ310" i="2"/>
  <c r="BH310" i="2"/>
  <c r="BP310" i="2"/>
  <c r="CH310" i="2" s="1"/>
  <c r="AK310" i="2"/>
  <c r="AL310" i="2" s="1"/>
  <c r="BW249" i="2"/>
  <c r="BX249" i="2"/>
  <c r="BT249" i="2"/>
  <c r="BU249" i="2"/>
  <c r="AQ203" i="2"/>
  <c r="AR203" i="2" s="1"/>
  <c r="AS203" i="2" s="1"/>
  <c r="AX203" i="2"/>
  <c r="BV203" i="2"/>
  <c r="N203" i="2"/>
  <c r="S203" i="2" s="1"/>
  <c r="AJ203" i="2"/>
  <c r="AK203" i="2"/>
  <c r="AL203" i="2" s="1"/>
  <c r="BH203" i="2"/>
  <c r="BP203" i="2"/>
  <c r="CH203" i="2" s="1"/>
  <c r="BA203" i="2"/>
  <c r="BY203" i="2"/>
  <c r="CA203" i="2" s="1"/>
  <c r="AM203" i="2"/>
  <c r="AN203" i="2" s="1"/>
  <c r="AO203" i="2" s="1"/>
  <c r="BS203" i="2"/>
  <c r="Y203" i="2"/>
  <c r="BL203" i="2"/>
  <c r="BO203" i="2" s="1"/>
  <c r="Z203" i="2"/>
  <c r="AA203" i="2" s="1"/>
  <c r="AB203" i="2" s="1"/>
  <c r="AW203" i="2"/>
  <c r="BE203" i="2"/>
  <c r="AP201" i="2"/>
  <c r="BW201" i="2"/>
  <c r="BX201" i="2"/>
  <c r="BS204" i="2"/>
  <c r="Y204" i="2"/>
  <c r="BL204" i="2"/>
  <c r="BO204" i="2" s="1"/>
  <c r="Z204" i="2"/>
  <c r="AA204" i="2" s="1"/>
  <c r="AB204" i="2" s="1"/>
  <c r="AW204" i="2"/>
  <c r="BE204" i="2"/>
  <c r="AQ204" i="2"/>
  <c r="AR204" i="2" s="1"/>
  <c r="AS204" i="2" s="1"/>
  <c r="AX204" i="2"/>
  <c r="BV204" i="2"/>
  <c r="N204" i="2"/>
  <c r="S204" i="2" s="1"/>
  <c r="AJ204" i="2"/>
  <c r="AK204" i="2"/>
  <c r="AL204" i="2" s="1"/>
  <c r="BH204" i="2"/>
  <c r="BP204" i="2"/>
  <c r="CH204" i="2" s="1"/>
  <c r="BA204" i="2"/>
  <c r="BY204" i="2"/>
  <c r="CA204" i="2" s="1"/>
  <c r="AM204" i="2"/>
  <c r="AN204" i="2" s="1"/>
  <c r="AO204" i="2" s="1"/>
  <c r="AP179" i="2"/>
  <c r="BG179" i="2"/>
  <c r="BF179" i="2"/>
  <c r="CF179" i="2" s="1"/>
  <c r="BN152" i="2"/>
  <c r="CG152" i="2" s="1"/>
  <c r="AY133" i="2"/>
  <c r="AZ133" i="2"/>
  <c r="BI127" i="2"/>
  <c r="BJ127" i="2" s="1"/>
  <c r="BK127" i="2"/>
  <c r="BF127" i="2"/>
  <c r="CF127" i="2" s="1"/>
  <c r="BG127" i="2"/>
  <c r="BI389" i="2"/>
  <c r="BJ389" i="2" s="1"/>
  <c r="BK389" i="2"/>
  <c r="BG297" i="2"/>
  <c r="BF297" i="2"/>
  <c r="CF297" i="2" s="1"/>
  <c r="AM287" i="2"/>
  <c r="AN287" i="2" s="1"/>
  <c r="AO287" i="2" s="1"/>
  <c r="BS287" i="2"/>
  <c r="Y287" i="2"/>
  <c r="BL287" i="2"/>
  <c r="BO287" i="2" s="1"/>
  <c r="Z287" i="2"/>
  <c r="AA287" i="2" s="1"/>
  <c r="AB287" i="2" s="1"/>
  <c r="AW287" i="2"/>
  <c r="BE287" i="2"/>
  <c r="AQ287" i="2"/>
  <c r="AR287" i="2" s="1"/>
  <c r="AS287" i="2" s="1"/>
  <c r="AX287" i="2"/>
  <c r="BV287" i="2"/>
  <c r="N287" i="2"/>
  <c r="S287" i="2" s="1"/>
  <c r="AJ287" i="2"/>
  <c r="AK287" i="2"/>
  <c r="AL287" i="2" s="1"/>
  <c r="BH287" i="2"/>
  <c r="BP287" i="2"/>
  <c r="CH287" i="2" s="1"/>
  <c r="BY287" i="2"/>
  <c r="CA287" i="2" s="1"/>
  <c r="BA287" i="2"/>
  <c r="BB353" i="2"/>
  <c r="AT348" i="2"/>
  <c r="BT348" i="2"/>
  <c r="BU348" i="2"/>
  <c r="AY281" i="2"/>
  <c r="AZ281" i="2"/>
  <c r="BN278" i="2"/>
  <c r="CG278" i="2" s="1"/>
  <c r="BA334" i="2"/>
  <c r="BY334" i="2"/>
  <c r="CA334" i="2" s="1"/>
  <c r="AM334" i="2"/>
  <c r="AN334" i="2" s="1"/>
  <c r="AO334" i="2" s="1"/>
  <c r="BS334" i="2"/>
  <c r="Y334" i="2"/>
  <c r="BL334" i="2"/>
  <c r="BO334" i="2" s="1"/>
  <c r="Z334" i="2"/>
  <c r="AA334" i="2" s="1"/>
  <c r="AB334" i="2" s="1"/>
  <c r="AW334" i="2"/>
  <c r="BE334" i="2"/>
  <c r="AQ334" i="2"/>
  <c r="AR334" i="2" s="1"/>
  <c r="AS334" i="2" s="1"/>
  <c r="AX334" i="2"/>
  <c r="BV334" i="2"/>
  <c r="N334" i="2"/>
  <c r="S334" i="2" s="1"/>
  <c r="AJ334" i="2"/>
  <c r="AK334" i="2"/>
  <c r="AL334" i="2" s="1"/>
  <c r="BH334" i="2"/>
  <c r="BP334" i="2"/>
  <c r="CH334" i="2" s="1"/>
  <c r="BA243" i="2"/>
  <c r="BY243" i="2"/>
  <c r="CA243" i="2" s="1"/>
  <c r="AM243" i="2"/>
  <c r="AN243" i="2" s="1"/>
  <c r="AO243" i="2" s="1"/>
  <c r="BS243" i="2"/>
  <c r="Y243" i="2"/>
  <c r="BL243" i="2"/>
  <c r="BO243" i="2" s="1"/>
  <c r="Z243" i="2"/>
  <c r="AA243" i="2" s="1"/>
  <c r="AB243" i="2" s="1"/>
  <c r="AW243" i="2"/>
  <c r="BE243" i="2"/>
  <c r="AQ243" i="2"/>
  <c r="AR243" i="2" s="1"/>
  <c r="AS243" i="2" s="1"/>
  <c r="AX243" i="2"/>
  <c r="BV243" i="2"/>
  <c r="N243" i="2"/>
  <c r="S243" i="2" s="1"/>
  <c r="AJ243" i="2"/>
  <c r="BH243" i="2"/>
  <c r="BP243" i="2"/>
  <c r="CH243" i="2" s="1"/>
  <c r="AK243" i="2"/>
  <c r="AL243" i="2" s="1"/>
  <c r="BA202" i="2"/>
  <c r="BY202" i="2"/>
  <c r="CA202" i="2" s="1"/>
  <c r="AM202" i="2"/>
  <c r="AN202" i="2" s="1"/>
  <c r="AO202" i="2" s="1"/>
  <c r="BS202" i="2"/>
  <c r="Y202" i="2"/>
  <c r="BL202" i="2"/>
  <c r="BO202" i="2" s="1"/>
  <c r="Z202" i="2"/>
  <c r="AA202" i="2" s="1"/>
  <c r="AB202" i="2" s="1"/>
  <c r="AW202" i="2"/>
  <c r="BE202" i="2"/>
  <c r="AQ202" i="2"/>
  <c r="AR202" i="2" s="1"/>
  <c r="AS202" i="2" s="1"/>
  <c r="AX202" i="2"/>
  <c r="BV202" i="2"/>
  <c r="N202" i="2"/>
  <c r="S202" i="2" s="1"/>
  <c r="AJ202" i="2"/>
  <c r="AK202" i="2"/>
  <c r="AL202" i="2" s="1"/>
  <c r="BH202" i="2"/>
  <c r="BP202" i="2"/>
  <c r="CH202" i="2" s="1"/>
  <c r="BA189" i="2"/>
  <c r="BY189" i="2"/>
  <c r="CA189" i="2" s="1"/>
  <c r="AM189" i="2"/>
  <c r="AN189" i="2" s="1"/>
  <c r="AO189" i="2" s="1"/>
  <c r="BS189" i="2"/>
  <c r="Y189" i="2"/>
  <c r="AJ189" i="2"/>
  <c r="AW189" i="2"/>
  <c r="BH189" i="2"/>
  <c r="BV189" i="2"/>
  <c r="N189" i="2"/>
  <c r="S189" i="2" s="1"/>
  <c r="Z189" i="2"/>
  <c r="AA189" i="2" s="1"/>
  <c r="AB189" i="2" s="1"/>
  <c r="AK189" i="2"/>
  <c r="AL189" i="2" s="1"/>
  <c r="AX189" i="2"/>
  <c r="BL189" i="2"/>
  <c r="BO189" i="2" s="1"/>
  <c r="AQ189" i="2"/>
  <c r="AR189" i="2" s="1"/>
  <c r="AS189" i="2" s="1"/>
  <c r="BE189" i="2"/>
  <c r="BP189" i="2"/>
  <c r="CH189" i="2" s="1"/>
  <c r="BW154" i="2"/>
  <c r="BX154" i="2"/>
  <c r="BT154" i="2"/>
  <c r="BU154" i="2"/>
  <c r="AK149" i="2"/>
  <c r="AL149" i="2" s="1"/>
  <c r="BH149" i="2"/>
  <c r="BP149" i="2"/>
  <c r="CH149" i="2" s="1"/>
  <c r="AM149" i="2"/>
  <c r="AN149" i="2" s="1"/>
  <c r="AO149" i="2" s="1"/>
  <c r="BS149" i="2"/>
  <c r="Y149" i="2"/>
  <c r="BL149" i="2"/>
  <c r="BO149" i="2" s="1"/>
  <c r="AQ149" i="2"/>
  <c r="AR149" i="2" s="1"/>
  <c r="AS149" i="2" s="1"/>
  <c r="AX149" i="2"/>
  <c r="BV149" i="2"/>
  <c r="Z149" i="2"/>
  <c r="AA149" i="2" s="1"/>
  <c r="AB149" i="2" s="1"/>
  <c r="AW149" i="2"/>
  <c r="N149" i="2"/>
  <c r="S149" i="2" s="1"/>
  <c r="BA149" i="2"/>
  <c r="AJ149" i="2"/>
  <c r="BE149" i="2"/>
  <c r="BY149" i="2"/>
  <c r="CA149" i="2" s="1"/>
  <c r="AJ104" i="2"/>
  <c r="AW104" i="2"/>
  <c r="N104" i="2"/>
  <c r="S104" i="2" s="1"/>
  <c r="AW92" i="2"/>
  <c r="N92" i="2"/>
  <c r="S92" i="2" s="1"/>
  <c r="AJ92" i="2"/>
  <c r="BN174" i="2"/>
  <c r="CG174" i="2" s="1"/>
  <c r="AP352" i="2"/>
  <c r="BW352" i="2"/>
  <c r="BX352" i="2"/>
  <c r="AY294" i="2"/>
  <c r="AZ294" i="2"/>
  <c r="BC294" i="2"/>
  <c r="BD294" i="2"/>
  <c r="BB336" i="2"/>
  <c r="BN250" i="2"/>
  <c r="CG250" i="2" s="1"/>
  <c r="BC178" i="2"/>
  <c r="BD178" i="2"/>
  <c r="BW248" i="2"/>
  <c r="BX248" i="2"/>
  <c r="AQ195" i="2"/>
  <c r="AR195" i="2" s="1"/>
  <c r="AS195" i="2" s="1"/>
  <c r="AX195" i="2"/>
  <c r="BV195" i="2"/>
  <c r="N195" i="2"/>
  <c r="S195" i="2" s="1"/>
  <c r="AJ195" i="2"/>
  <c r="AK195" i="2"/>
  <c r="AL195" i="2" s="1"/>
  <c r="BH195" i="2"/>
  <c r="BP195" i="2"/>
  <c r="CH195" i="2" s="1"/>
  <c r="BA195" i="2"/>
  <c r="BY195" i="2"/>
  <c r="CA195" i="2" s="1"/>
  <c r="AM195" i="2"/>
  <c r="AN195" i="2" s="1"/>
  <c r="AO195" i="2" s="1"/>
  <c r="BS195" i="2"/>
  <c r="Y195" i="2"/>
  <c r="BL195" i="2"/>
  <c r="BO195" i="2" s="1"/>
  <c r="Z195" i="2"/>
  <c r="AA195" i="2" s="1"/>
  <c r="AB195" i="2" s="1"/>
  <c r="AW195" i="2"/>
  <c r="BE195" i="2"/>
  <c r="BS245" i="2"/>
  <c r="Y245" i="2"/>
  <c r="BL245" i="2"/>
  <c r="BO245" i="2" s="1"/>
  <c r="Z245" i="2"/>
  <c r="AA245" i="2" s="1"/>
  <c r="AB245" i="2" s="1"/>
  <c r="AW245" i="2"/>
  <c r="BE245" i="2"/>
  <c r="AQ245" i="2"/>
  <c r="AR245" i="2" s="1"/>
  <c r="AS245" i="2" s="1"/>
  <c r="AX245" i="2"/>
  <c r="BV245" i="2"/>
  <c r="N245" i="2"/>
  <c r="S245" i="2" s="1"/>
  <c r="AJ245" i="2"/>
  <c r="AK245" i="2"/>
  <c r="AL245" i="2" s="1"/>
  <c r="BH245" i="2"/>
  <c r="BP245" i="2"/>
  <c r="CH245" i="2" s="1"/>
  <c r="BA245" i="2"/>
  <c r="BY245" i="2"/>
  <c r="CA245" i="2" s="1"/>
  <c r="AM245" i="2"/>
  <c r="AN245" i="2" s="1"/>
  <c r="AO245" i="2" s="1"/>
  <c r="BX173" i="2"/>
  <c r="BW173" i="2"/>
  <c r="BQ173" i="2"/>
  <c r="BR173" i="2"/>
  <c r="AW23" i="2"/>
  <c r="N23" i="2"/>
  <c r="S23" i="2" s="1"/>
  <c r="AJ23" i="2"/>
  <c r="N21" i="2"/>
  <c r="AJ21" i="2"/>
  <c r="AW21" i="2"/>
  <c r="Z222" i="2"/>
  <c r="AA222" i="2" s="1"/>
  <c r="AB222" i="2" s="1"/>
  <c r="AW222" i="2"/>
  <c r="BE222" i="2"/>
  <c r="AQ222" i="2"/>
  <c r="AR222" i="2" s="1"/>
  <c r="AS222" i="2" s="1"/>
  <c r="AX222" i="2"/>
  <c r="BV222" i="2"/>
  <c r="N222" i="2"/>
  <c r="S222" i="2" s="1"/>
  <c r="AJ222" i="2"/>
  <c r="AK222" i="2"/>
  <c r="AL222" i="2" s="1"/>
  <c r="BH222" i="2"/>
  <c r="BP222" i="2"/>
  <c r="CH222" i="2" s="1"/>
  <c r="BA222" i="2"/>
  <c r="BY222" i="2"/>
  <c r="CA222" i="2" s="1"/>
  <c r="AM222" i="2"/>
  <c r="AN222" i="2" s="1"/>
  <c r="AO222" i="2" s="1"/>
  <c r="Y222" i="2"/>
  <c r="BL222" i="2"/>
  <c r="BO222" i="2" s="1"/>
  <c r="BS222" i="2"/>
  <c r="BB345" i="2"/>
  <c r="Z370" i="2"/>
  <c r="AA370" i="2" s="1"/>
  <c r="AB370" i="2" s="1"/>
  <c r="AW370" i="2"/>
  <c r="BE370" i="2"/>
  <c r="AQ370" i="2"/>
  <c r="AR370" i="2" s="1"/>
  <c r="AS370" i="2" s="1"/>
  <c r="AX370" i="2"/>
  <c r="BV370" i="2"/>
  <c r="N370" i="2"/>
  <c r="S370" i="2" s="1"/>
  <c r="AJ370" i="2"/>
  <c r="AK370" i="2"/>
  <c r="AL370" i="2" s="1"/>
  <c r="BH370" i="2"/>
  <c r="BP370" i="2"/>
  <c r="CH370" i="2" s="1"/>
  <c r="BA370" i="2"/>
  <c r="BY370" i="2"/>
  <c r="CA370" i="2" s="1"/>
  <c r="AM370" i="2"/>
  <c r="AN370" i="2" s="1"/>
  <c r="AO370" i="2" s="1"/>
  <c r="BS370" i="2"/>
  <c r="BL370" i="2"/>
  <c r="BO370" i="2" s="1"/>
  <c r="Y370" i="2"/>
  <c r="Z206" i="2"/>
  <c r="AA206" i="2" s="1"/>
  <c r="AB206" i="2" s="1"/>
  <c r="AW206" i="2"/>
  <c r="BE206" i="2"/>
  <c r="AQ206" i="2"/>
  <c r="AR206" i="2" s="1"/>
  <c r="AS206" i="2" s="1"/>
  <c r="AX206" i="2"/>
  <c r="BV206" i="2"/>
  <c r="N206" i="2"/>
  <c r="S206" i="2" s="1"/>
  <c r="AJ206" i="2"/>
  <c r="AK206" i="2"/>
  <c r="AL206" i="2" s="1"/>
  <c r="BH206" i="2"/>
  <c r="BP206" i="2"/>
  <c r="CH206" i="2" s="1"/>
  <c r="BA206" i="2"/>
  <c r="BY206" i="2"/>
  <c r="CA206" i="2" s="1"/>
  <c r="AM206" i="2"/>
  <c r="AN206" i="2" s="1"/>
  <c r="AO206" i="2" s="1"/>
  <c r="BS206" i="2"/>
  <c r="BL206" i="2"/>
  <c r="BO206" i="2" s="1"/>
  <c r="Y206" i="2"/>
  <c r="Z171" i="2"/>
  <c r="AA171" i="2" s="1"/>
  <c r="AB171" i="2" s="1"/>
  <c r="AW171" i="2"/>
  <c r="BE171" i="2"/>
  <c r="AQ171" i="2"/>
  <c r="AR171" i="2" s="1"/>
  <c r="AS171" i="2" s="1"/>
  <c r="AX171" i="2"/>
  <c r="BV171" i="2"/>
  <c r="AK171" i="2"/>
  <c r="AL171" i="2" s="1"/>
  <c r="BH171" i="2"/>
  <c r="BP171" i="2"/>
  <c r="CH171" i="2" s="1"/>
  <c r="BA171" i="2"/>
  <c r="BY171" i="2"/>
  <c r="CA171" i="2" s="1"/>
  <c r="AM171" i="2"/>
  <c r="AN171" i="2" s="1"/>
  <c r="AO171" i="2" s="1"/>
  <c r="BL171" i="2"/>
  <c r="BO171" i="2" s="1"/>
  <c r="Y171" i="2"/>
  <c r="BS171" i="2"/>
  <c r="N171" i="2"/>
  <c r="S171" i="2" s="1"/>
  <c r="AJ171" i="2"/>
  <c r="Z362" i="2"/>
  <c r="AA362" i="2" s="1"/>
  <c r="AB362" i="2" s="1"/>
  <c r="AW362" i="2"/>
  <c r="BE362" i="2"/>
  <c r="AQ362" i="2"/>
  <c r="AR362" i="2" s="1"/>
  <c r="AS362" i="2" s="1"/>
  <c r="AX362" i="2"/>
  <c r="BV362" i="2"/>
  <c r="N362" i="2"/>
  <c r="S362" i="2" s="1"/>
  <c r="AJ362" i="2"/>
  <c r="AK362" i="2"/>
  <c r="AL362" i="2" s="1"/>
  <c r="BH362" i="2"/>
  <c r="BP362" i="2"/>
  <c r="CH362" i="2" s="1"/>
  <c r="BA362" i="2"/>
  <c r="BY362" i="2"/>
  <c r="CA362" i="2" s="1"/>
  <c r="AM362" i="2"/>
  <c r="AN362" i="2" s="1"/>
  <c r="AO362" i="2" s="1"/>
  <c r="BS362" i="2"/>
  <c r="Y362" i="2"/>
  <c r="BL362" i="2"/>
  <c r="BO362" i="2" s="1"/>
  <c r="BB255" i="2"/>
  <c r="AQ139" i="2"/>
  <c r="AR139" i="2" s="1"/>
  <c r="AS139" i="2" s="1"/>
  <c r="AX139" i="2"/>
  <c r="BV139" i="2"/>
  <c r="AM139" i="2"/>
  <c r="AN139" i="2" s="1"/>
  <c r="AO139" i="2" s="1"/>
  <c r="AW139" i="2"/>
  <c r="BH139" i="2"/>
  <c r="BS139" i="2"/>
  <c r="N139" i="2"/>
  <c r="S139" i="2" s="1"/>
  <c r="BA139" i="2"/>
  <c r="BL139" i="2"/>
  <c r="BO139" i="2" s="1"/>
  <c r="Z139" i="2"/>
  <c r="AA139" i="2" s="1"/>
  <c r="AB139" i="2" s="1"/>
  <c r="AK139" i="2"/>
  <c r="AL139" i="2" s="1"/>
  <c r="BE139" i="2"/>
  <c r="BP139" i="2"/>
  <c r="CH139" i="2" s="1"/>
  <c r="Y139" i="2"/>
  <c r="AJ139" i="2"/>
  <c r="BY139" i="2"/>
  <c r="CA139" i="2" s="1"/>
  <c r="AW15" i="2"/>
  <c r="N15" i="2"/>
  <c r="S15" i="2" s="1"/>
  <c r="AJ15" i="2"/>
  <c r="BB293" i="2"/>
  <c r="BB198" i="2"/>
  <c r="AK337" i="2"/>
  <c r="AL337" i="2" s="1"/>
  <c r="BH337" i="2"/>
  <c r="BP337" i="2"/>
  <c r="CH337" i="2" s="1"/>
  <c r="BA337" i="2"/>
  <c r="BY337" i="2"/>
  <c r="CA337" i="2" s="1"/>
  <c r="AM337" i="2"/>
  <c r="AN337" i="2" s="1"/>
  <c r="AO337" i="2" s="1"/>
  <c r="BS337" i="2"/>
  <c r="Y337" i="2"/>
  <c r="BL337" i="2"/>
  <c r="BO337" i="2" s="1"/>
  <c r="Z337" i="2"/>
  <c r="AA337" i="2" s="1"/>
  <c r="AB337" i="2" s="1"/>
  <c r="AW337" i="2"/>
  <c r="BE337" i="2"/>
  <c r="AJ337" i="2"/>
  <c r="AQ337" i="2"/>
  <c r="AR337" i="2" s="1"/>
  <c r="AS337" i="2" s="1"/>
  <c r="BV337" i="2"/>
  <c r="N337" i="2"/>
  <c r="S337" i="2" s="1"/>
  <c r="AX337" i="2"/>
  <c r="AW80" i="2"/>
  <c r="AJ80" i="2"/>
  <c r="N80" i="2"/>
  <c r="S80" i="2" s="1"/>
  <c r="AM267" i="2"/>
  <c r="AN267" i="2" s="1"/>
  <c r="AO267" i="2" s="1"/>
  <c r="Y267" i="2"/>
  <c r="BL267" i="2"/>
  <c r="BO267" i="2" s="1"/>
  <c r="AQ267" i="2"/>
  <c r="AR267" i="2" s="1"/>
  <c r="AS267" i="2" s="1"/>
  <c r="AX267" i="2"/>
  <c r="BV267" i="2"/>
  <c r="BP267" i="2"/>
  <c r="CH267" i="2" s="1"/>
  <c r="BE267" i="2"/>
  <c r="BS267" i="2"/>
  <c r="AJ267" i="2"/>
  <c r="BH267" i="2"/>
  <c r="N267" i="2"/>
  <c r="S267" i="2" s="1"/>
  <c r="AK267" i="2"/>
  <c r="AL267" i="2" s="1"/>
  <c r="AW267" i="2"/>
  <c r="Z267" i="2"/>
  <c r="AA267" i="2" s="1"/>
  <c r="AB267" i="2" s="1"/>
  <c r="BY267" i="2"/>
  <c r="CA267" i="2" s="1"/>
  <c r="BA267" i="2"/>
  <c r="AK361" i="2"/>
  <c r="AL361" i="2" s="1"/>
  <c r="BH361" i="2"/>
  <c r="BP361" i="2"/>
  <c r="CH361" i="2" s="1"/>
  <c r="BA361" i="2"/>
  <c r="BY361" i="2"/>
  <c r="CA361" i="2" s="1"/>
  <c r="AM361" i="2"/>
  <c r="AN361" i="2" s="1"/>
  <c r="AO361" i="2" s="1"/>
  <c r="BS361" i="2"/>
  <c r="Y361" i="2"/>
  <c r="BL361" i="2"/>
  <c r="BO361" i="2" s="1"/>
  <c r="Z361" i="2"/>
  <c r="AA361" i="2" s="1"/>
  <c r="AB361" i="2" s="1"/>
  <c r="AW361" i="2"/>
  <c r="BE361" i="2"/>
  <c r="AQ361" i="2"/>
  <c r="AR361" i="2" s="1"/>
  <c r="AS361" i="2" s="1"/>
  <c r="AX361" i="2"/>
  <c r="BV361" i="2"/>
  <c r="AJ361" i="2"/>
  <c r="N361" i="2"/>
  <c r="S361" i="2" s="1"/>
  <c r="BU381" i="2"/>
  <c r="BT381" i="2"/>
  <c r="AY284" i="2"/>
  <c r="AZ284" i="2"/>
  <c r="BC207" i="2"/>
  <c r="BD207" i="2"/>
  <c r="BK148" i="2"/>
  <c r="BI148" i="2"/>
  <c r="BJ148" i="2" s="1"/>
  <c r="BB183" i="2"/>
  <c r="BR126" i="2"/>
  <c r="BQ126" i="2"/>
  <c r="AM397" i="2"/>
  <c r="AN397" i="2" s="1"/>
  <c r="AO397" i="2" s="1"/>
  <c r="BA397" i="2"/>
  <c r="BS397" i="2"/>
  <c r="Y397" i="2"/>
  <c r="BL397" i="2"/>
  <c r="BO397" i="2" s="1"/>
  <c r="Z397" i="2"/>
  <c r="AA397" i="2" s="1"/>
  <c r="AB397" i="2" s="1"/>
  <c r="AW397" i="2"/>
  <c r="BE397" i="2"/>
  <c r="BY397" i="2"/>
  <c r="CA397" i="2" s="1"/>
  <c r="AQ397" i="2"/>
  <c r="AR397" i="2" s="1"/>
  <c r="AS397" i="2" s="1"/>
  <c r="AX397" i="2"/>
  <c r="BV397" i="2"/>
  <c r="N397" i="2"/>
  <c r="S397" i="2" s="1"/>
  <c r="AJ397" i="2"/>
  <c r="AK397" i="2"/>
  <c r="AL397" i="2" s="1"/>
  <c r="BH397" i="2"/>
  <c r="BP397" i="2"/>
  <c r="CH397" i="2" s="1"/>
  <c r="BW273" i="2"/>
  <c r="BX273" i="2"/>
  <c r="BU231" i="2"/>
  <c r="BT231" i="2"/>
  <c r="BI356" i="2"/>
  <c r="BJ356" i="2" s="1"/>
  <c r="BK356" i="2"/>
  <c r="AY241" i="2"/>
  <c r="AZ241" i="2"/>
  <c r="Z263" i="2"/>
  <c r="AA263" i="2" s="1"/>
  <c r="AB263" i="2" s="1"/>
  <c r="AW263" i="2"/>
  <c r="BE263" i="2"/>
  <c r="AQ263" i="2"/>
  <c r="AR263" i="2" s="1"/>
  <c r="AS263" i="2" s="1"/>
  <c r="AX263" i="2"/>
  <c r="BV263" i="2"/>
  <c r="AK263" i="2"/>
  <c r="AL263" i="2" s="1"/>
  <c r="BH263" i="2"/>
  <c r="BP263" i="2"/>
  <c r="CH263" i="2" s="1"/>
  <c r="AM263" i="2"/>
  <c r="AN263" i="2" s="1"/>
  <c r="AO263" i="2" s="1"/>
  <c r="BL263" i="2"/>
  <c r="BO263" i="2" s="1"/>
  <c r="AJ263" i="2"/>
  <c r="BA263" i="2"/>
  <c r="BS263" i="2"/>
  <c r="Y263" i="2"/>
  <c r="N263" i="2"/>
  <c r="S263" i="2" s="1"/>
  <c r="BY263" i="2"/>
  <c r="CA263" i="2" s="1"/>
  <c r="BC308" i="2"/>
  <c r="BD308" i="2"/>
  <c r="BG272" i="2"/>
  <c r="BF272" i="2"/>
  <c r="CF272" i="2" s="1"/>
  <c r="BF376" i="2"/>
  <c r="CF376" i="2" s="1"/>
  <c r="BG376" i="2"/>
  <c r="BF349" i="2"/>
  <c r="CF349" i="2" s="1"/>
  <c r="BG349" i="2"/>
  <c r="BB312" i="2"/>
  <c r="BI190" i="2"/>
  <c r="BJ190" i="2" s="1"/>
  <c r="BK190" i="2"/>
  <c r="BQ249" i="2"/>
  <c r="BR249" i="2"/>
  <c r="BW146" i="2"/>
  <c r="BX146" i="2"/>
  <c r="AP133" i="2"/>
  <c r="BK399" i="2"/>
  <c r="BI399" i="2"/>
  <c r="BJ399" i="2" s="1"/>
  <c r="BB302" i="2"/>
  <c r="AW35" i="2"/>
  <c r="N35" i="2"/>
  <c r="AJ35" i="2"/>
  <c r="AJ50" i="2"/>
  <c r="N50" i="2"/>
  <c r="AW50" i="2"/>
  <c r="BK355" i="2"/>
  <c r="BI355" i="2"/>
  <c r="BJ355" i="2" s="1"/>
  <c r="AP357" i="2"/>
  <c r="BC284" i="2"/>
  <c r="BD284" i="2"/>
  <c r="BN298" i="2"/>
  <c r="CG298" i="2" s="1"/>
  <c r="BN381" i="2"/>
  <c r="CG381" i="2" s="1"/>
  <c r="BC381" i="2"/>
  <c r="BD381" i="2"/>
  <c r="BB388" i="2"/>
  <c r="AY357" i="2"/>
  <c r="AZ357" i="2"/>
  <c r="BQ284" i="2"/>
  <c r="BR284" i="2"/>
  <c r="BT317" i="2"/>
  <c r="BU317" i="2"/>
  <c r="BD298" i="2"/>
  <c r="BC298" i="2"/>
  <c r="BB320" i="2"/>
  <c r="BW233" i="2"/>
  <c r="BX233" i="2"/>
  <c r="BF219" i="2"/>
  <c r="CF219" i="2" s="1"/>
  <c r="BG219" i="2"/>
  <c r="AY219" i="2"/>
  <c r="AZ219" i="2"/>
  <c r="AT156" i="2"/>
  <c r="AP392" i="2"/>
  <c r="BQ381" i="2"/>
  <c r="BR381" i="2"/>
  <c r="BD357" i="2"/>
  <c r="BC357" i="2"/>
  <c r="BB371" i="2"/>
  <c r="BK284" i="2"/>
  <c r="BI284" i="2"/>
  <c r="BJ284" i="2" s="1"/>
  <c r="BN317" i="2"/>
  <c r="CG317" i="2" s="1"/>
  <c r="BN323" i="2"/>
  <c r="CG323" i="2" s="1"/>
  <c r="AY252" i="2"/>
  <c r="CE252" i="2" s="1"/>
  <c r="AZ252" i="2"/>
  <c r="AY233" i="2"/>
  <c r="AZ233" i="2"/>
  <c r="BC219" i="2"/>
  <c r="BD219" i="2"/>
  <c r="BN236" i="2"/>
  <c r="CG236" i="2" s="1"/>
  <c r="BI236" i="2"/>
  <c r="BJ236" i="2" s="1"/>
  <c r="BK236" i="2"/>
  <c r="BB221" i="2"/>
  <c r="BB186" i="2"/>
  <c r="BC156" i="2"/>
  <c r="BD156" i="2"/>
  <c r="AY144" i="2"/>
  <c r="AZ144" i="2"/>
  <c r="AY126" i="2"/>
  <c r="AZ126" i="2"/>
  <c r="BW372" i="2"/>
  <c r="BX372" i="2"/>
  <c r="AT391" i="2"/>
  <c r="BT367" i="2"/>
  <c r="BU367" i="2"/>
  <c r="BW333" i="2"/>
  <c r="BX333" i="2"/>
  <c r="BQ392" i="2"/>
  <c r="BR392" i="2"/>
  <c r="AY381" i="2"/>
  <c r="AZ381" i="2"/>
  <c r="BI381" i="2"/>
  <c r="BJ381" i="2" s="1"/>
  <c r="BK381" i="2"/>
  <c r="BQ357" i="2"/>
  <c r="BR357" i="2"/>
  <c r="BF357" i="2"/>
  <c r="CF357" i="2" s="1"/>
  <c r="BG357" i="2"/>
  <c r="AP317" i="2"/>
  <c r="BW317" i="2"/>
  <c r="BX317" i="2"/>
  <c r="BW323" i="2"/>
  <c r="BX323" i="2"/>
  <c r="AY280" i="2"/>
  <c r="AZ280" i="2"/>
  <c r="BS320" i="2"/>
  <c r="Y320" i="2"/>
  <c r="BL320" i="2"/>
  <c r="BO320" i="2" s="1"/>
  <c r="Z320" i="2"/>
  <c r="AA320" i="2" s="1"/>
  <c r="AB320" i="2" s="1"/>
  <c r="AW320" i="2"/>
  <c r="BE320" i="2"/>
  <c r="AQ320" i="2"/>
  <c r="AR320" i="2" s="1"/>
  <c r="AS320" i="2" s="1"/>
  <c r="AX320" i="2"/>
  <c r="BV320" i="2"/>
  <c r="N320" i="2"/>
  <c r="S320" i="2" s="1"/>
  <c r="AJ320" i="2"/>
  <c r="AK320" i="2"/>
  <c r="AL320" i="2" s="1"/>
  <c r="BH320" i="2"/>
  <c r="BP320" i="2"/>
  <c r="CH320" i="2" s="1"/>
  <c r="BA320" i="2"/>
  <c r="BY320" i="2"/>
  <c r="CA320" i="2" s="1"/>
  <c r="AM320" i="2"/>
  <c r="AN320" i="2" s="1"/>
  <c r="AO320" i="2" s="1"/>
  <c r="AT233" i="2"/>
  <c r="BQ219" i="2"/>
  <c r="BR219" i="2"/>
  <c r="BC148" i="2"/>
  <c r="BD148" i="2"/>
  <c r="AM186" i="2"/>
  <c r="AN186" i="2" s="1"/>
  <c r="AO186" i="2" s="1"/>
  <c r="BS186" i="2"/>
  <c r="Y186" i="2"/>
  <c r="BL186" i="2"/>
  <c r="BO186" i="2" s="1"/>
  <c r="BY186" i="2"/>
  <c r="CA186" i="2" s="1"/>
  <c r="AQ186" i="2"/>
  <c r="AR186" i="2" s="1"/>
  <c r="AS186" i="2" s="1"/>
  <c r="BA186" i="2"/>
  <c r="BE186" i="2"/>
  <c r="BP186" i="2"/>
  <c r="CH186" i="2" s="1"/>
  <c r="AJ186" i="2"/>
  <c r="AW186" i="2"/>
  <c r="BH186" i="2"/>
  <c r="BV186" i="2"/>
  <c r="Z186" i="2"/>
  <c r="AA186" i="2" s="1"/>
  <c r="AB186" i="2" s="1"/>
  <c r="AK186" i="2"/>
  <c r="AL186" i="2" s="1"/>
  <c r="AX186" i="2"/>
  <c r="N186" i="2"/>
  <c r="S186" i="2" s="1"/>
  <c r="AP144" i="2"/>
  <c r="BA159" i="2"/>
  <c r="BY159" i="2"/>
  <c r="CA159" i="2" s="1"/>
  <c r="AM159" i="2"/>
  <c r="AN159" i="2" s="1"/>
  <c r="AO159" i="2" s="1"/>
  <c r="BS159" i="2"/>
  <c r="Y159" i="2"/>
  <c r="BL159" i="2"/>
  <c r="BO159" i="2" s="1"/>
  <c r="Z159" i="2"/>
  <c r="AA159" i="2" s="1"/>
  <c r="AB159" i="2" s="1"/>
  <c r="AW159" i="2"/>
  <c r="BE159" i="2"/>
  <c r="AQ159" i="2"/>
  <c r="AR159" i="2" s="1"/>
  <c r="AS159" i="2" s="1"/>
  <c r="AX159" i="2"/>
  <c r="BV159" i="2"/>
  <c r="BH159" i="2"/>
  <c r="AJ159" i="2"/>
  <c r="AK159" i="2"/>
  <c r="AL159" i="2" s="1"/>
  <c r="BP159" i="2"/>
  <c r="CH159" i="2" s="1"/>
  <c r="N159" i="2"/>
  <c r="S159" i="2" s="1"/>
  <c r="BN126" i="2"/>
  <c r="CG126" i="2" s="1"/>
  <c r="BB138" i="2"/>
  <c r="Z338" i="2"/>
  <c r="AA338" i="2" s="1"/>
  <c r="AB338" i="2" s="1"/>
  <c r="AW338" i="2"/>
  <c r="BE338" i="2"/>
  <c r="AQ338" i="2"/>
  <c r="AR338" i="2" s="1"/>
  <c r="AS338" i="2" s="1"/>
  <c r="AX338" i="2"/>
  <c r="BV338" i="2"/>
  <c r="N338" i="2"/>
  <c r="S338" i="2" s="1"/>
  <c r="AJ338" i="2"/>
  <c r="AK338" i="2"/>
  <c r="AL338" i="2" s="1"/>
  <c r="BH338" i="2"/>
  <c r="BP338" i="2"/>
  <c r="CH338" i="2" s="1"/>
  <c r="BA338" i="2"/>
  <c r="BY338" i="2"/>
  <c r="CA338" i="2" s="1"/>
  <c r="AM338" i="2"/>
  <c r="AN338" i="2" s="1"/>
  <c r="AO338" i="2" s="1"/>
  <c r="BL338" i="2"/>
  <c r="BO338" i="2" s="1"/>
  <c r="BS338" i="2"/>
  <c r="Y338" i="2"/>
  <c r="BA326" i="2"/>
  <c r="BY326" i="2"/>
  <c r="CA326" i="2" s="1"/>
  <c r="AM326" i="2"/>
  <c r="AN326" i="2" s="1"/>
  <c r="AO326" i="2" s="1"/>
  <c r="BS326" i="2"/>
  <c r="Y326" i="2"/>
  <c r="BL326" i="2"/>
  <c r="BO326" i="2" s="1"/>
  <c r="Z326" i="2"/>
  <c r="AA326" i="2" s="1"/>
  <c r="AB326" i="2" s="1"/>
  <c r="AW326" i="2"/>
  <c r="BE326" i="2"/>
  <c r="AQ326" i="2"/>
  <c r="AR326" i="2" s="1"/>
  <c r="AS326" i="2" s="1"/>
  <c r="AX326" i="2"/>
  <c r="BV326" i="2"/>
  <c r="N326" i="2"/>
  <c r="S326" i="2" s="1"/>
  <c r="AJ326" i="2"/>
  <c r="BH326" i="2"/>
  <c r="BP326" i="2"/>
  <c r="CH326" i="2" s="1"/>
  <c r="AK326" i="2"/>
  <c r="AL326" i="2" s="1"/>
  <c r="AJ82" i="2"/>
  <c r="AW82" i="2"/>
  <c r="N82" i="2"/>
  <c r="S82" i="2" s="1"/>
  <c r="AY372" i="2"/>
  <c r="AZ372" i="2"/>
  <c r="BT372" i="2"/>
  <c r="BU372" i="2"/>
  <c r="BF391" i="2"/>
  <c r="CF391" i="2" s="1"/>
  <c r="BG391" i="2"/>
  <c r="AY333" i="2"/>
  <c r="AZ333" i="2"/>
  <c r="BN289" i="2"/>
  <c r="CG289" i="2" s="1"/>
  <c r="BI273" i="2"/>
  <c r="BJ273" i="2" s="1"/>
  <c r="BK273" i="2"/>
  <c r="BG316" i="2"/>
  <c r="BF316" i="2"/>
  <c r="CF316" i="2" s="1"/>
  <c r="AP316" i="2"/>
  <c r="AY265" i="2"/>
  <c r="AZ265" i="2"/>
  <c r="BW288" i="2"/>
  <c r="BX288" i="2"/>
  <c r="BT291" i="2"/>
  <c r="BU291" i="2"/>
  <c r="BN291" i="2"/>
  <c r="CG291" i="2" s="1"/>
  <c r="AY260" i="2"/>
  <c r="AZ260" i="2"/>
  <c r="AY217" i="2"/>
  <c r="AZ217" i="2"/>
  <c r="BA270" i="2"/>
  <c r="BY270" i="2"/>
  <c r="CA270" i="2" s="1"/>
  <c r="Z270" i="2"/>
  <c r="AA270" i="2" s="1"/>
  <c r="AB270" i="2" s="1"/>
  <c r="AW270" i="2"/>
  <c r="BE270" i="2"/>
  <c r="AX270" i="2"/>
  <c r="BH270" i="2"/>
  <c r="BS270" i="2"/>
  <c r="AQ270" i="2"/>
  <c r="AR270" i="2" s="1"/>
  <c r="AS270" i="2" s="1"/>
  <c r="BV270" i="2"/>
  <c r="N270" i="2"/>
  <c r="S270" i="2" s="1"/>
  <c r="BL270" i="2"/>
  <c r="BO270" i="2" s="1"/>
  <c r="Y270" i="2"/>
  <c r="AJ270" i="2"/>
  <c r="AK270" i="2"/>
  <c r="AL270" i="2" s="1"/>
  <c r="BP270" i="2"/>
  <c r="CH270" i="2" s="1"/>
  <c r="AM270" i="2"/>
  <c r="AN270" i="2" s="1"/>
  <c r="AO270" i="2" s="1"/>
  <c r="AP166" i="2"/>
  <c r="BG166" i="2"/>
  <c r="BF166" i="2"/>
  <c r="CF166" i="2" s="1"/>
  <c r="AT140" i="2"/>
  <c r="AP140" i="2"/>
  <c r="BT134" i="2"/>
  <c r="BU134" i="2"/>
  <c r="BC132" i="2"/>
  <c r="BD132" i="2"/>
  <c r="BB135" i="2"/>
  <c r="BG356" i="2"/>
  <c r="BF356" i="2"/>
  <c r="CF356" i="2" s="1"/>
  <c r="AP356" i="2"/>
  <c r="AY341" i="2"/>
  <c r="AZ341" i="2"/>
  <c r="BB307" i="2"/>
  <c r="AP275" i="2"/>
  <c r="BW275" i="2"/>
  <c r="BX275" i="2"/>
  <c r="BT242" i="2"/>
  <c r="BU242" i="2"/>
  <c r="BC215" i="2"/>
  <c r="BD215" i="2"/>
  <c r="BT187" i="2"/>
  <c r="BU187" i="2"/>
  <c r="BW187" i="2"/>
  <c r="BX187" i="2"/>
  <c r="BB162" i="2"/>
  <c r="AK125" i="2"/>
  <c r="AL125" i="2" s="1"/>
  <c r="BH125" i="2"/>
  <c r="BP125" i="2"/>
  <c r="CH125" i="2" s="1"/>
  <c r="Z125" i="2"/>
  <c r="AA125" i="2" s="1"/>
  <c r="AB125" i="2" s="1"/>
  <c r="AW125" i="2"/>
  <c r="BE125" i="2"/>
  <c r="AM125" i="2"/>
  <c r="AN125" i="2" s="1"/>
  <c r="AO125" i="2" s="1"/>
  <c r="AX125" i="2"/>
  <c r="BS125" i="2"/>
  <c r="AQ125" i="2"/>
  <c r="AR125" i="2" s="1"/>
  <c r="AS125" i="2" s="1"/>
  <c r="BA125" i="2"/>
  <c r="BV125" i="2"/>
  <c r="N125" i="2"/>
  <c r="S125" i="2" s="1"/>
  <c r="BL125" i="2"/>
  <c r="BO125" i="2" s="1"/>
  <c r="Y125" i="2"/>
  <c r="BY125" i="2"/>
  <c r="CA125" i="2" s="1"/>
  <c r="AJ125" i="2"/>
  <c r="AK130" i="2"/>
  <c r="AL130" i="2" s="1"/>
  <c r="BH130" i="2"/>
  <c r="BP130" i="2"/>
  <c r="CH130" i="2" s="1"/>
  <c r="BA130" i="2"/>
  <c r="BY130" i="2"/>
  <c r="CA130" i="2" s="1"/>
  <c r="BS130" i="2"/>
  <c r="Y130" i="2"/>
  <c r="BL130" i="2"/>
  <c r="BO130" i="2" s="1"/>
  <c r="Z130" i="2"/>
  <c r="AA130" i="2" s="1"/>
  <c r="AB130" i="2" s="1"/>
  <c r="AW130" i="2"/>
  <c r="BE130" i="2"/>
  <c r="BV130" i="2"/>
  <c r="N130" i="2"/>
  <c r="S130" i="2" s="1"/>
  <c r="AJ130" i="2"/>
  <c r="AM130" i="2"/>
  <c r="AN130" i="2" s="1"/>
  <c r="AO130" i="2" s="1"/>
  <c r="AQ130" i="2"/>
  <c r="AR130" i="2" s="1"/>
  <c r="AS130" i="2" s="1"/>
  <c r="AT130" i="2" s="1"/>
  <c r="AX130" i="2"/>
  <c r="AT113" i="2"/>
  <c r="BN113" i="2"/>
  <c r="CG113" i="2" s="1"/>
  <c r="AY383" i="2"/>
  <c r="AZ383" i="2"/>
  <c r="BC383" i="2"/>
  <c r="BD383" i="2"/>
  <c r="BW308" i="2"/>
  <c r="BX308" i="2"/>
  <c r="BT308" i="2"/>
  <c r="BU308" i="2"/>
  <c r="AK369" i="2"/>
  <c r="AL369" i="2" s="1"/>
  <c r="BH369" i="2"/>
  <c r="BP369" i="2"/>
  <c r="CH369" i="2" s="1"/>
  <c r="BA369" i="2"/>
  <c r="BY369" i="2"/>
  <c r="CA369" i="2" s="1"/>
  <c r="AM369" i="2"/>
  <c r="AN369" i="2" s="1"/>
  <c r="AO369" i="2" s="1"/>
  <c r="BS369" i="2"/>
  <c r="Y369" i="2"/>
  <c r="BL369" i="2"/>
  <c r="BO369" i="2" s="1"/>
  <c r="Z369" i="2"/>
  <c r="AA369" i="2" s="1"/>
  <c r="AB369" i="2" s="1"/>
  <c r="AW369" i="2"/>
  <c r="BE369" i="2"/>
  <c r="AQ369" i="2"/>
  <c r="AR369" i="2" s="1"/>
  <c r="AS369" i="2" s="1"/>
  <c r="AX369" i="2"/>
  <c r="BV369" i="2"/>
  <c r="N369" i="2"/>
  <c r="S369" i="2" s="1"/>
  <c r="AJ369" i="2"/>
  <c r="BD365" i="2"/>
  <c r="BC365" i="2"/>
  <c r="AT365" i="2"/>
  <c r="AY278" i="2"/>
  <c r="AZ278" i="2"/>
  <c r="BN272" i="2"/>
  <c r="CG272" i="2" s="1"/>
  <c r="BI272" i="2"/>
  <c r="BJ272" i="2" s="1"/>
  <c r="BK272" i="2"/>
  <c r="BC283" i="2"/>
  <c r="BD283" i="2"/>
  <c r="AT283" i="2"/>
  <c r="BW240" i="2"/>
  <c r="BX240" i="2"/>
  <c r="N193" i="2"/>
  <c r="S193" i="2" s="1"/>
  <c r="Y193" i="2"/>
  <c r="BL193" i="2"/>
  <c r="BO193" i="2" s="1"/>
  <c r="Z193" i="2"/>
  <c r="AA193" i="2" s="1"/>
  <c r="AB193" i="2" s="1"/>
  <c r="AW193" i="2"/>
  <c r="BE193" i="2"/>
  <c r="AQ193" i="2"/>
  <c r="AR193" i="2" s="1"/>
  <c r="AS193" i="2" s="1"/>
  <c r="AX193" i="2"/>
  <c r="BV193" i="2"/>
  <c r="AJ193" i="2"/>
  <c r="AK193" i="2"/>
  <c r="AL193" i="2" s="1"/>
  <c r="BH193" i="2"/>
  <c r="BP193" i="2"/>
  <c r="CH193" i="2" s="1"/>
  <c r="BA193" i="2"/>
  <c r="BY193" i="2"/>
  <c r="CA193" i="2" s="1"/>
  <c r="AM193" i="2"/>
  <c r="AN193" i="2" s="1"/>
  <c r="AO193" i="2" s="1"/>
  <c r="BS193" i="2"/>
  <c r="BQ376" i="2"/>
  <c r="BR376" i="2"/>
  <c r="BD373" i="2"/>
  <c r="BC373" i="2"/>
  <c r="AT373" i="2"/>
  <c r="BN349" i="2"/>
  <c r="CG349" i="2" s="1"/>
  <c r="AT290" i="2"/>
  <c r="BN274" i="2"/>
  <c r="CG274" i="2" s="1"/>
  <c r="BN227" i="2"/>
  <c r="CG227" i="2" s="1"/>
  <c r="AP227" i="2"/>
  <c r="BW227" i="2"/>
  <c r="BX227" i="2"/>
  <c r="BC208" i="2"/>
  <c r="BD208" i="2"/>
  <c r="BI182" i="2"/>
  <c r="BJ182" i="2" s="1"/>
  <c r="BK182" i="2"/>
  <c r="BN182" i="2"/>
  <c r="CG182" i="2" s="1"/>
  <c r="AY165" i="2"/>
  <c r="AZ165" i="2"/>
  <c r="BR165" i="2"/>
  <c r="BQ165" i="2"/>
  <c r="BA210" i="2"/>
  <c r="BY210" i="2"/>
  <c r="CA210" i="2" s="1"/>
  <c r="AM210" i="2"/>
  <c r="AN210" i="2" s="1"/>
  <c r="AO210" i="2" s="1"/>
  <c r="BS210" i="2"/>
  <c r="Y210" i="2"/>
  <c r="BL210" i="2"/>
  <c r="BO210" i="2" s="1"/>
  <c r="Z210" i="2"/>
  <c r="AA210" i="2" s="1"/>
  <c r="AB210" i="2" s="1"/>
  <c r="AW210" i="2"/>
  <c r="BE210" i="2"/>
  <c r="AQ210" i="2"/>
  <c r="AR210" i="2" s="1"/>
  <c r="AS210" i="2" s="1"/>
  <c r="AX210" i="2"/>
  <c r="BV210" i="2"/>
  <c r="N210" i="2"/>
  <c r="S210" i="2" s="1"/>
  <c r="AJ210" i="2"/>
  <c r="BP210" i="2"/>
  <c r="CH210" i="2" s="1"/>
  <c r="AK210" i="2"/>
  <c r="AL210" i="2" s="1"/>
  <c r="BH210" i="2"/>
  <c r="AQ115" i="2"/>
  <c r="AR115" i="2" s="1"/>
  <c r="AS115" i="2" s="1"/>
  <c r="AX115" i="2"/>
  <c r="BV115" i="2"/>
  <c r="BA115" i="2"/>
  <c r="BY115" i="2"/>
  <c r="CA115" i="2" s="1"/>
  <c r="AM115" i="2"/>
  <c r="AN115" i="2" s="1"/>
  <c r="AO115" i="2" s="1"/>
  <c r="BS115" i="2"/>
  <c r="AJ115" i="2"/>
  <c r="AK115" i="2"/>
  <c r="AL115" i="2" s="1"/>
  <c r="BP115" i="2"/>
  <c r="CH115" i="2" s="1"/>
  <c r="Y115" i="2"/>
  <c r="Z115" i="2"/>
  <c r="AA115" i="2" s="1"/>
  <c r="AB115" i="2" s="1"/>
  <c r="BE115" i="2"/>
  <c r="BH115" i="2"/>
  <c r="N115" i="2"/>
  <c r="S115" i="2" s="1"/>
  <c r="BL115" i="2"/>
  <c r="BO115" i="2" s="1"/>
  <c r="AW115" i="2"/>
  <c r="BB123" i="2"/>
  <c r="AJ75" i="2"/>
  <c r="AW75" i="2"/>
  <c r="N75" i="2"/>
  <c r="S75" i="2" s="1"/>
  <c r="BC216" i="2"/>
  <c r="BD216" i="2"/>
  <c r="BT190" i="2"/>
  <c r="BU190" i="2"/>
  <c r="BW190" i="2"/>
  <c r="BX190" i="2"/>
  <c r="BK196" i="2"/>
  <c r="BI196" i="2"/>
  <c r="BJ196" i="2" s="1"/>
  <c r="AK170" i="2"/>
  <c r="AL170" i="2" s="1"/>
  <c r="BH170" i="2"/>
  <c r="BP170" i="2"/>
  <c r="CH170" i="2" s="1"/>
  <c r="BA170" i="2"/>
  <c r="BY170" i="2"/>
  <c r="CA170" i="2" s="1"/>
  <c r="BS170" i="2"/>
  <c r="Y170" i="2"/>
  <c r="BL170" i="2"/>
  <c r="BO170" i="2" s="1"/>
  <c r="Z170" i="2"/>
  <c r="AA170" i="2" s="1"/>
  <c r="AB170" i="2" s="1"/>
  <c r="AW170" i="2"/>
  <c r="BE170" i="2"/>
  <c r="BV170" i="2"/>
  <c r="N170" i="2"/>
  <c r="S170" i="2" s="1"/>
  <c r="AJ170" i="2"/>
  <c r="AM170" i="2"/>
  <c r="AN170" i="2" s="1"/>
  <c r="AO170" i="2" s="1"/>
  <c r="AQ170" i="2"/>
  <c r="AR170" i="2" s="1"/>
  <c r="AS170" i="2" s="1"/>
  <c r="AX170" i="2"/>
  <c r="AY344" i="2"/>
  <c r="AZ344" i="2"/>
  <c r="BT344" i="2"/>
  <c r="BU344" i="2"/>
  <c r="BI396" i="2"/>
  <c r="BJ396" i="2" s="1"/>
  <c r="BK396" i="2"/>
  <c r="AY360" i="2"/>
  <c r="AZ360" i="2"/>
  <c r="BT360" i="2"/>
  <c r="BU360" i="2"/>
  <c r="BI299" i="2"/>
  <c r="BJ299" i="2" s="1"/>
  <c r="BK299" i="2"/>
  <c r="BN299" i="2"/>
  <c r="CG299" i="2" s="1"/>
  <c r="AY276" i="2"/>
  <c r="AZ276" i="2"/>
  <c r="BT276" i="2"/>
  <c r="BU276" i="2"/>
  <c r="BN300" i="2"/>
  <c r="CG300" i="2" s="1"/>
  <c r="AP325" i="2"/>
  <c r="BW325" i="2"/>
  <c r="BX325" i="2"/>
  <c r="BI278" i="2"/>
  <c r="BJ278" i="2" s="1"/>
  <c r="BK278" i="2"/>
  <c r="BQ231" i="2"/>
  <c r="BR231" i="2"/>
  <c r="AY249" i="2"/>
  <c r="AZ249" i="2"/>
  <c r="BB251" i="2"/>
  <c r="AY201" i="2"/>
  <c r="AZ201" i="2"/>
  <c r="AT146" i="2"/>
  <c r="BI152" i="2"/>
  <c r="BJ152" i="2" s="1"/>
  <c r="BK152" i="2"/>
  <c r="AT152" i="2"/>
  <c r="BC152" i="2"/>
  <c r="BD152" i="2"/>
  <c r="BN133" i="2"/>
  <c r="CG133" i="2" s="1"/>
  <c r="BD127" i="2"/>
  <c r="BC127" i="2"/>
  <c r="BN118" i="2"/>
  <c r="CG118" i="2" s="1"/>
  <c r="BN389" i="2"/>
  <c r="CG389" i="2" s="1"/>
  <c r="BT389" i="2"/>
  <c r="BU389" i="2"/>
  <c r="BN297" i="2"/>
  <c r="CG297" i="2" s="1"/>
  <c r="AT297" i="2"/>
  <c r="AP399" i="2"/>
  <c r="BB296" i="2"/>
  <c r="BB379" i="2"/>
  <c r="BW348" i="2"/>
  <c r="BX348" i="2"/>
  <c r="BD281" i="2"/>
  <c r="BC281" i="2"/>
  <c r="AT281" i="2"/>
  <c r="AM331" i="2"/>
  <c r="AN331" i="2" s="1"/>
  <c r="AO331" i="2" s="1"/>
  <c r="BS331" i="2"/>
  <c r="Y331" i="2"/>
  <c r="BL331" i="2"/>
  <c r="BO331" i="2" s="1"/>
  <c r="Z331" i="2"/>
  <c r="AA331" i="2" s="1"/>
  <c r="AB331" i="2" s="1"/>
  <c r="AW331" i="2"/>
  <c r="BE331" i="2"/>
  <c r="AQ331" i="2"/>
  <c r="AR331" i="2" s="1"/>
  <c r="AS331" i="2" s="1"/>
  <c r="AX331" i="2"/>
  <c r="BV331" i="2"/>
  <c r="N331" i="2"/>
  <c r="S331" i="2" s="1"/>
  <c r="AJ331" i="2"/>
  <c r="AK331" i="2"/>
  <c r="AL331" i="2" s="1"/>
  <c r="BH331" i="2"/>
  <c r="BP331" i="2"/>
  <c r="CH331" i="2" s="1"/>
  <c r="BY331" i="2"/>
  <c r="CA331" i="2" s="1"/>
  <c r="BA331" i="2"/>
  <c r="AK238" i="2"/>
  <c r="AL238" i="2" s="1"/>
  <c r="BH238" i="2"/>
  <c r="BP238" i="2"/>
  <c r="CH238" i="2" s="1"/>
  <c r="BA238" i="2"/>
  <c r="BY238" i="2"/>
  <c r="CA238" i="2" s="1"/>
  <c r="AM238" i="2"/>
  <c r="AN238" i="2" s="1"/>
  <c r="AO238" i="2" s="1"/>
  <c r="BS238" i="2"/>
  <c r="Y238" i="2"/>
  <c r="BL238" i="2"/>
  <c r="BO238" i="2" s="1"/>
  <c r="Z238" i="2"/>
  <c r="AA238" i="2" s="1"/>
  <c r="AB238" i="2" s="1"/>
  <c r="AW238" i="2"/>
  <c r="BE238" i="2"/>
  <c r="AQ238" i="2"/>
  <c r="AR238" i="2" s="1"/>
  <c r="AS238" i="2" s="1"/>
  <c r="AX238" i="2"/>
  <c r="BV238" i="2"/>
  <c r="N238" i="2"/>
  <c r="S238" i="2" s="1"/>
  <c r="AJ238" i="2"/>
  <c r="BB189" i="2"/>
  <c r="AY154" i="2"/>
  <c r="AZ154" i="2"/>
  <c r="BB169" i="2"/>
  <c r="AJ106" i="2"/>
  <c r="N106" i="2"/>
  <c r="S106" i="2" s="1"/>
  <c r="AW106" i="2"/>
  <c r="AP174" i="2"/>
  <c r="BW174" i="2"/>
  <c r="BX174" i="2"/>
  <c r="AY352" i="2"/>
  <c r="AZ352" i="2"/>
  <c r="BT352" i="2"/>
  <c r="BU352" i="2"/>
  <c r="BN294" i="2"/>
  <c r="CG294" i="2" s="1"/>
  <c r="BQ294" i="2"/>
  <c r="BR294" i="2"/>
  <c r="AP250" i="2"/>
  <c r="BW250" i="2"/>
  <c r="BX250" i="2"/>
  <c r="BQ178" i="2"/>
  <c r="BR178" i="2"/>
  <c r="BC248" i="2"/>
  <c r="BD248" i="2"/>
  <c r="AY248" i="2"/>
  <c r="AZ248" i="2"/>
  <c r="BT248" i="2"/>
  <c r="BU248" i="2"/>
  <c r="AP173" i="2"/>
  <c r="BD173" i="2"/>
  <c r="BC173" i="2"/>
  <c r="BI173" i="2"/>
  <c r="BJ173" i="2" s="1"/>
  <c r="BK173" i="2"/>
  <c r="BB228" i="2"/>
  <c r="BB137" i="2"/>
  <c r="N97" i="2"/>
  <c r="S97" i="2" s="1"/>
  <c r="AJ97" i="2"/>
  <c r="AW97" i="2"/>
  <c r="AM382" i="2"/>
  <c r="AN382" i="2" s="1"/>
  <c r="AO382" i="2" s="1"/>
  <c r="Y382" i="2"/>
  <c r="BL382" i="2"/>
  <c r="BO382" i="2" s="1"/>
  <c r="Z382" i="2"/>
  <c r="AA382" i="2" s="1"/>
  <c r="AB382" i="2" s="1"/>
  <c r="AW382" i="2"/>
  <c r="BE382" i="2"/>
  <c r="AQ382" i="2"/>
  <c r="AR382" i="2" s="1"/>
  <c r="AS382" i="2" s="1"/>
  <c r="AX382" i="2"/>
  <c r="BV382" i="2"/>
  <c r="N382" i="2"/>
  <c r="S382" i="2" s="1"/>
  <c r="AJ382" i="2"/>
  <c r="BP382" i="2"/>
  <c r="CH382" i="2" s="1"/>
  <c r="BH382" i="2"/>
  <c r="BS382" i="2"/>
  <c r="BA382" i="2"/>
  <c r="AK382" i="2"/>
  <c r="AL382" i="2" s="1"/>
  <c r="BY382" i="2"/>
  <c r="CA382" i="2" s="1"/>
  <c r="BQ306" i="2"/>
  <c r="BR306" i="2"/>
  <c r="BU306" i="2"/>
  <c r="BT306" i="2"/>
  <c r="AM177" i="2"/>
  <c r="AN177" i="2" s="1"/>
  <c r="AO177" i="2" s="1"/>
  <c r="BS177" i="2"/>
  <c r="Y177" i="2"/>
  <c r="BL177" i="2"/>
  <c r="BO177" i="2" s="1"/>
  <c r="Z177" i="2"/>
  <c r="AA177" i="2" s="1"/>
  <c r="AB177" i="2" s="1"/>
  <c r="AW177" i="2"/>
  <c r="BE177" i="2"/>
  <c r="AQ177" i="2"/>
  <c r="AR177" i="2" s="1"/>
  <c r="AS177" i="2" s="1"/>
  <c r="AX177" i="2"/>
  <c r="BV177" i="2"/>
  <c r="N177" i="2"/>
  <c r="S177" i="2" s="1"/>
  <c r="AJ177" i="2"/>
  <c r="BA177" i="2"/>
  <c r="BH177" i="2"/>
  <c r="AK177" i="2"/>
  <c r="AL177" i="2" s="1"/>
  <c r="BP177" i="2"/>
  <c r="CH177" i="2" s="1"/>
  <c r="BY177" i="2"/>
  <c r="CA177" i="2" s="1"/>
  <c r="N30" i="2"/>
  <c r="S30" i="2" s="1"/>
  <c r="AJ30" i="2"/>
  <c r="AW30" i="2"/>
  <c r="BS237" i="2"/>
  <c r="Y237" i="2"/>
  <c r="BL237" i="2"/>
  <c r="BO237" i="2" s="1"/>
  <c r="Z237" i="2"/>
  <c r="AA237" i="2" s="1"/>
  <c r="AB237" i="2" s="1"/>
  <c r="AW237" i="2"/>
  <c r="BE237" i="2"/>
  <c r="AQ237" i="2"/>
  <c r="AR237" i="2" s="1"/>
  <c r="AS237" i="2" s="1"/>
  <c r="AX237" i="2"/>
  <c r="BV237" i="2"/>
  <c r="N237" i="2"/>
  <c r="S237" i="2" s="1"/>
  <c r="AJ237" i="2"/>
  <c r="AK237" i="2"/>
  <c r="AL237" i="2" s="1"/>
  <c r="BH237" i="2"/>
  <c r="BP237" i="2"/>
  <c r="CH237" i="2" s="1"/>
  <c r="BA237" i="2"/>
  <c r="BY237" i="2"/>
  <c r="CA237" i="2" s="1"/>
  <c r="AM237" i="2"/>
  <c r="AN237" i="2" s="1"/>
  <c r="AO237" i="2" s="1"/>
  <c r="BS220" i="2"/>
  <c r="Y220" i="2"/>
  <c r="BL220" i="2"/>
  <c r="BO220" i="2" s="1"/>
  <c r="Z220" i="2"/>
  <c r="AA220" i="2" s="1"/>
  <c r="AB220" i="2" s="1"/>
  <c r="AW220" i="2"/>
  <c r="BE220" i="2"/>
  <c r="AQ220" i="2"/>
  <c r="AR220" i="2" s="1"/>
  <c r="AS220" i="2" s="1"/>
  <c r="AX220" i="2"/>
  <c r="BV220" i="2"/>
  <c r="N220" i="2"/>
  <c r="S220" i="2" s="1"/>
  <c r="AJ220" i="2"/>
  <c r="AK220" i="2"/>
  <c r="AL220" i="2" s="1"/>
  <c r="BH220" i="2"/>
  <c r="BP220" i="2"/>
  <c r="CH220" i="2" s="1"/>
  <c r="AM220" i="2"/>
  <c r="AN220" i="2" s="1"/>
  <c r="AO220" i="2" s="1"/>
  <c r="BY220" i="2"/>
  <c r="CA220" i="2" s="1"/>
  <c r="BA220" i="2"/>
  <c r="AW18" i="2"/>
  <c r="N18" i="2"/>
  <c r="AJ18" i="2"/>
  <c r="BB153" i="2"/>
  <c r="BB277" i="2"/>
  <c r="Z230" i="2"/>
  <c r="AA230" i="2" s="1"/>
  <c r="AB230" i="2" s="1"/>
  <c r="AW230" i="2"/>
  <c r="BE230" i="2"/>
  <c r="AQ230" i="2"/>
  <c r="AR230" i="2" s="1"/>
  <c r="AS230" i="2" s="1"/>
  <c r="AX230" i="2"/>
  <c r="BV230" i="2"/>
  <c r="AK230" i="2"/>
  <c r="AL230" i="2" s="1"/>
  <c r="BH230" i="2"/>
  <c r="BP230" i="2"/>
  <c r="CH230" i="2" s="1"/>
  <c r="BA230" i="2"/>
  <c r="BY230" i="2"/>
  <c r="CA230" i="2" s="1"/>
  <c r="AM230" i="2"/>
  <c r="AN230" i="2" s="1"/>
  <c r="AO230" i="2" s="1"/>
  <c r="BS230" i="2"/>
  <c r="N230" i="2"/>
  <c r="S230" i="2" s="1"/>
  <c r="AJ230" i="2"/>
  <c r="BL230" i="2"/>
  <c r="BO230" i="2" s="1"/>
  <c r="Y230" i="2"/>
  <c r="BB139" i="2"/>
  <c r="BB393" i="2"/>
  <c r="AK313" i="2"/>
  <c r="AL313" i="2" s="1"/>
  <c r="BH313" i="2"/>
  <c r="BP313" i="2"/>
  <c r="CH313" i="2" s="1"/>
  <c r="BA313" i="2"/>
  <c r="BY313" i="2"/>
  <c r="CA313" i="2" s="1"/>
  <c r="AM313" i="2"/>
  <c r="AN313" i="2" s="1"/>
  <c r="AO313" i="2" s="1"/>
  <c r="BS313" i="2"/>
  <c r="Y313" i="2"/>
  <c r="BL313" i="2"/>
  <c r="BO313" i="2" s="1"/>
  <c r="Z313" i="2"/>
  <c r="AA313" i="2" s="1"/>
  <c r="AB313" i="2" s="1"/>
  <c r="AW313" i="2"/>
  <c r="BE313" i="2"/>
  <c r="AQ313" i="2"/>
  <c r="AR313" i="2" s="1"/>
  <c r="AS313" i="2" s="1"/>
  <c r="AX313" i="2"/>
  <c r="BV313" i="2"/>
  <c r="AJ313" i="2"/>
  <c r="N313" i="2"/>
  <c r="S313" i="2" s="1"/>
  <c r="BA293" i="2"/>
  <c r="BY293" i="2"/>
  <c r="CA293" i="2" s="1"/>
  <c r="AM293" i="2"/>
  <c r="AN293" i="2" s="1"/>
  <c r="AO293" i="2" s="1"/>
  <c r="BS293" i="2"/>
  <c r="Y293" i="2"/>
  <c r="BL293" i="2"/>
  <c r="BO293" i="2" s="1"/>
  <c r="AQ293" i="2"/>
  <c r="AR293" i="2" s="1"/>
  <c r="AS293" i="2" s="1"/>
  <c r="AX293" i="2"/>
  <c r="BV293" i="2"/>
  <c r="AW293" i="2"/>
  <c r="BP293" i="2"/>
  <c r="CH293" i="2" s="1"/>
  <c r="N293" i="2"/>
  <c r="S293" i="2" s="1"/>
  <c r="AJ293" i="2"/>
  <c r="BE293" i="2"/>
  <c r="AK293" i="2"/>
  <c r="AL293" i="2" s="1"/>
  <c r="BH293" i="2"/>
  <c r="Z293" i="2"/>
  <c r="AA293" i="2" s="1"/>
  <c r="AB293" i="2" s="1"/>
  <c r="AK246" i="2"/>
  <c r="AL246" i="2" s="1"/>
  <c r="BH246" i="2"/>
  <c r="BP246" i="2"/>
  <c r="CH246" i="2" s="1"/>
  <c r="BA246" i="2"/>
  <c r="BY246" i="2"/>
  <c r="CA246" i="2" s="1"/>
  <c r="AM246" i="2"/>
  <c r="AN246" i="2" s="1"/>
  <c r="AO246" i="2" s="1"/>
  <c r="BS246" i="2"/>
  <c r="Y246" i="2"/>
  <c r="BL246" i="2"/>
  <c r="BO246" i="2" s="1"/>
  <c r="Z246" i="2"/>
  <c r="AA246" i="2" s="1"/>
  <c r="AB246" i="2" s="1"/>
  <c r="AW246" i="2"/>
  <c r="BE246" i="2"/>
  <c r="AQ246" i="2"/>
  <c r="AR246" i="2" s="1"/>
  <c r="AS246" i="2" s="1"/>
  <c r="AX246" i="2"/>
  <c r="BV246" i="2"/>
  <c r="AJ246" i="2"/>
  <c r="N246" i="2"/>
  <c r="S246" i="2" s="1"/>
  <c r="AM151" i="2"/>
  <c r="AN151" i="2" s="1"/>
  <c r="AO151" i="2" s="1"/>
  <c r="Y151" i="2"/>
  <c r="BL151" i="2"/>
  <c r="BO151" i="2" s="1"/>
  <c r="Z151" i="2"/>
  <c r="AA151" i="2" s="1"/>
  <c r="AB151" i="2" s="1"/>
  <c r="AW151" i="2"/>
  <c r="BE151" i="2"/>
  <c r="AQ151" i="2"/>
  <c r="AR151" i="2" s="1"/>
  <c r="AS151" i="2" s="1"/>
  <c r="AX151" i="2"/>
  <c r="BV151" i="2"/>
  <c r="AK151" i="2"/>
  <c r="AL151" i="2" s="1"/>
  <c r="BH151" i="2"/>
  <c r="BP151" i="2"/>
  <c r="CH151" i="2" s="1"/>
  <c r="AJ151" i="2"/>
  <c r="BY151" i="2"/>
  <c r="CA151" i="2" s="1"/>
  <c r="BS151" i="2"/>
  <c r="N151" i="2"/>
  <c r="S151" i="2" s="1"/>
  <c r="BA151" i="2"/>
  <c r="Z346" i="2"/>
  <c r="AA346" i="2" s="1"/>
  <c r="AB346" i="2" s="1"/>
  <c r="AW346" i="2"/>
  <c r="BE346" i="2"/>
  <c r="AQ346" i="2"/>
  <c r="AR346" i="2" s="1"/>
  <c r="AS346" i="2" s="1"/>
  <c r="AX346" i="2"/>
  <c r="BV346" i="2"/>
  <c r="N346" i="2"/>
  <c r="S346" i="2" s="1"/>
  <c r="AJ346" i="2"/>
  <c r="AK346" i="2"/>
  <c r="AL346" i="2" s="1"/>
  <c r="BH346" i="2"/>
  <c r="BP346" i="2"/>
  <c r="CH346" i="2" s="1"/>
  <c r="BA346" i="2"/>
  <c r="BY346" i="2"/>
  <c r="CA346" i="2" s="1"/>
  <c r="AM346" i="2"/>
  <c r="AN346" i="2" s="1"/>
  <c r="AO346" i="2" s="1"/>
  <c r="BS346" i="2"/>
  <c r="Y346" i="2"/>
  <c r="BL346" i="2"/>
  <c r="BO346" i="2" s="1"/>
  <c r="Z247" i="2"/>
  <c r="AA247" i="2" s="1"/>
  <c r="AB247" i="2" s="1"/>
  <c r="AW247" i="2"/>
  <c r="BE247" i="2"/>
  <c r="AQ247" i="2"/>
  <c r="AR247" i="2" s="1"/>
  <c r="AS247" i="2" s="1"/>
  <c r="AX247" i="2"/>
  <c r="BV247" i="2"/>
  <c r="N247" i="2"/>
  <c r="S247" i="2" s="1"/>
  <c r="AJ247" i="2"/>
  <c r="AK247" i="2"/>
  <c r="AL247" i="2" s="1"/>
  <c r="BH247" i="2"/>
  <c r="BP247" i="2"/>
  <c r="CH247" i="2" s="1"/>
  <c r="BA247" i="2"/>
  <c r="BY247" i="2"/>
  <c r="CA247" i="2" s="1"/>
  <c r="AM247" i="2"/>
  <c r="AN247" i="2" s="1"/>
  <c r="AO247" i="2" s="1"/>
  <c r="BS247" i="2"/>
  <c r="Y247" i="2"/>
  <c r="BL247" i="2"/>
  <c r="BO247" i="2" s="1"/>
  <c r="Z239" i="2"/>
  <c r="AA239" i="2" s="1"/>
  <c r="AB239" i="2" s="1"/>
  <c r="AW239" i="2"/>
  <c r="BE239" i="2"/>
  <c r="AQ239" i="2"/>
  <c r="AR239" i="2" s="1"/>
  <c r="AS239" i="2" s="1"/>
  <c r="AX239" i="2"/>
  <c r="BV239" i="2"/>
  <c r="N239" i="2"/>
  <c r="S239" i="2" s="1"/>
  <c r="AJ239" i="2"/>
  <c r="AK239" i="2"/>
  <c r="AL239" i="2" s="1"/>
  <c r="BH239" i="2"/>
  <c r="BP239" i="2"/>
  <c r="CH239" i="2" s="1"/>
  <c r="BA239" i="2"/>
  <c r="BY239" i="2"/>
  <c r="CA239" i="2" s="1"/>
  <c r="AM239" i="2"/>
  <c r="AN239" i="2" s="1"/>
  <c r="AO239" i="2" s="1"/>
  <c r="BS239" i="2"/>
  <c r="BL239" i="2"/>
  <c r="BO239" i="2" s="1"/>
  <c r="Y239" i="2"/>
  <c r="Z295" i="2"/>
  <c r="AA295" i="2" s="1"/>
  <c r="AB295" i="2" s="1"/>
  <c r="AW295" i="2"/>
  <c r="BE295" i="2"/>
  <c r="AQ295" i="2"/>
  <c r="AR295" i="2" s="1"/>
  <c r="AS295" i="2" s="1"/>
  <c r="AX295" i="2"/>
  <c r="BV295" i="2"/>
  <c r="AK295" i="2"/>
  <c r="AL295" i="2" s="1"/>
  <c r="BH295" i="2"/>
  <c r="BP295" i="2"/>
  <c r="CH295" i="2" s="1"/>
  <c r="BS295" i="2"/>
  <c r="AJ295" i="2"/>
  <c r="N295" i="2"/>
  <c r="S295" i="2" s="1"/>
  <c r="Y295" i="2"/>
  <c r="AM295" i="2"/>
  <c r="AN295" i="2" s="1"/>
  <c r="AO295" i="2" s="1"/>
  <c r="BY295" i="2"/>
  <c r="CA295" i="2" s="1"/>
  <c r="BA295" i="2"/>
  <c r="BL295" i="2"/>
  <c r="BO295" i="2" s="1"/>
  <c r="AW83" i="2"/>
  <c r="AJ83" i="2"/>
  <c r="N83" i="2"/>
  <c r="S83" i="2" s="1"/>
  <c r="BK323" i="2"/>
  <c r="BI323" i="2"/>
  <c r="BJ323" i="2" s="1"/>
  <c r="BQ233" i="2"/>
  <c r="BR233" i="2"/>
  <c r="AY236" i="2"/>
  <c r="AZ236" i="2"/>
  <c r="BQ367" i="2"/>
  <c r="BR367" i="2"/>
  <c r="AP273" i="2"/>
  <c r="BW291" i="2"/>
  <c r="BX291" i="2"/>
  <c r="BI166" i="2"/>
  <c r="BJ166" i="2" s="1"/>
  <c r="BK166" i="2"/>
  <c r="AP274" i="2"/>
  <c r="AW24" i="2"/>
  <c r="N24" i="2"/>
  <c r="S24" i="2" s="1"/>
  <c r="AJ24" i="2"/>
  <c r="AP196" i="2"/>
  <c r="BI325" i="2"/>
  <c r="BJ325" i="2" s="1"/>
  <c r="BK325" i="2"/>
  <c r="AY152" i="2"/>
  <c r="AZ152" i="2"/>
  <c r="BR297" i="2"/>
  <c r="BQ297" i="2"/>
  <c r="BI154" i="2"/>
  <c r="BJ154" i="2" s="1"/>
  <c r="BK154" i="2"/>
  <c r="BI250" i="2"/>
  <c r="BJ250" i="2" s="1"/>
  <c r="BK250" i="2"/>
  <c r="BB184" i="2"/>
  <c r="BS328" i="2"/>
  <c r="Y328" i="2"/>
  <c r="BL328" i="2"/>
  <c r="BO328" i="2" s="1"/>
  <c r="Z328" i="2"/>
  <c r="AA328" i="2" s="1"/>
  <c r="AB328" i="2" s="1"/>
  <c r="AW328" i="2"/>
  <c r="BE328" i="2"/>
  <c r="AQ328" i="2"/>
  <c r="AR328" i="2" s="1"/>
  <c r="AS328" i="2" s="1"/>
  <c r="AX328" i="2"/>
  <c r="BV328" i="2"/>
  <c r="N328" i="2"/>
  <c r="S328" i="2" s="1"/>
  <c r="AJ328" i="2"/>
  <c r="AK328" i="2"/>
  <c r="AL328" i="2" s="1"/>
  <c r="BH328" i="2"/>
  <c r="BP328" i="2"/>
  <c r="CH328" i="2" s="1"/>
  <c r="BA328" i="2"/>
  <c r="BY328" i="2"/>
  <c r="CA328" i="2" s="1"/>
  <c r="AM328" i="2"/>
  <c r="AN328" i="2" s="1"/>
  <c r="AO328" i="2" s="1"/>
  <c r="Z131" i="2"/>
  <c r="AA131" i="2" s="1"/>
  <c r="AB131" i="2" s="1"/>
  <c r="AW131" i="2"/>
  <c r="BE131" i="2"/>
  <c r="AQ131" i="2"/>
  <c r="AR131" i="2" s="1"/>
  <c r="AS131" i="2" s="1"/>
  <c r="AX131" i="2"/>
  <c r="BV131" i="2"/>
  <c r="AK131" i="2"/>
  <c r="AL131" i="2" s="1"/>
  <c r="BH131" i="2"/>
  <c r="BP131" i="2"/>
  <c r="CH131" i="2" s="1"/>
  <c r="BA131" i="2"/>
  <c r="BY131" i="2"/>
  <c r="CA131" i="2" s="1"/>
  <c r="AM131" i="2"/>
  <c r="AN131" i="2" s="1"/>
  <c r="AO131" i="2" s="1"/>
  <c r="BL131" i="2"/>
  <c r="BO131" i="2" s="1"/>
  <c r="Y131" i="2"/>
  <c r="BS131" i="2"/>
  <c r="N131" i="2"/>
  <c r="S131" i="2" s="1"/>
  <c r="AJ131" i="2"/>
  <c r="BX392" i="2"/>
  <c r="BW392" i="2"/>
  <c r="BI392" i="2"/>
  <c r="BJ392" i="2" s="1"/>
  <c r="BK392" i="2"/>
  <c r="BC392" i="2"/>
  <c r="BD392" i="2"/>
  <c r="AM388" i="2"/>
  <c r="AN388" i="2" s="1"/>
  <c r="AO388" i="2" s="1"/>
  <c r="BS388" i="2"/>
  <c r="Y388" i="2"/>
  <c r="BL388" i="2"/>
  <c r="BO388" i="2" s="1"/>
  <c r="BE388" i="2"/>
  <c r="AJ388" i="2"/>
  <c r="AW388" i="2"/>
  <c r="BH388" i="2"/>
  <c r="BV388" i="2"/>
  <c r="N388" i="2"/>
  <c r="S388" i="2" s="1"/>
  <c r="Z388" i="2"/>
  <c r="AA388" i="2" s="1"/>
  <c r="AB388" i="2" s="1"/>
  <c r="AK388" i="2"/>
  <c r="AL388" i="2" s="1"/>
  <c r="AX388" i="2"/>
  <c r="BY388" i="2"/>
  <c r="CA388" i="2" s="1"/>
  <c r="BP388" i="2"/>
  <c r="CH388" i="2" s="1"/>
  <c r="AQ388" i="2"/>
  <c r="AR388" i="2" s="1"/>
  <c r="AS388" i="2" s="1"/>
  <c r="BA388" i="2"/>
  <c r="BI357" i="2"/>
  <c r="BJ357" i="2" s="1"/>
  <c r="BK357" i="2"/>
  <c r="AM371" i="2"/>
  <c r="AN371" i="2" s="1"/>
  <c r="AO371" i="2" s="1"/>
  <c r="BS371" i="2"/>
  <c r="Y371" i="2"/>
  <c r="BL371" i="2"/>
  <c r="BO371" i="2" s="1"/>
  <c r="Z371" i="2"/>
  <c r="AA371" i="2" s="1"/>
  <c r="AB371" i="2" s="1"/>
  <c r="AW371" i="2"/>
  <c r="BE371" i="2"/>
  <c r="AQ371" i="2"/>
  <c r="AR371" i="2" s="1"/>
  <c r="AS371" i="2" s="1"/>
  <c r="AX371" i="2"/>
  <c r="BV371" i="2"/>
  <c r="N371" i="2"/>
  <c r="S371" i="2" s="1"/>
  <c r="AJ371" i="2"/>
  <c r="AK371" i="2"/>
  <c r="AL371" i="2" s="1"/>
  <c r="BH371" i="2"/>
  <c r="BP371" i="2"/>
  <c r="CH371" i="2" s="1"/>
  <c r="BA371" i="2"/>
  <c r="BY371" i="2"/>
  <c r="CA371" i="2" s="1"/>
  <c r="AY317" i="2"/>
  <c r="AZ317" i="2"/>
  <c r="BC323" i="2"/>
  <c r="BD323" i="2"/>
  <c r="AY323" i="2"/>
  <c r="AZ323" i="2"/>
  <c r="BT323" i="2"/>
  <c r="BU323" i="2"/>
  <c r="BT298" i="2"/>
  <c r="BU298" i="2"/>
  <c r="BG298" i="2"/>
  <c r="BF298" i="2"/>
  <c r="CF298" i="2" s="1"/>
  <c r="BT280" i="2"/>
  <c r="BU280" i="2"/>
  <c r="BN231" i="2"/>
  <c r="CG231" i="2" s="1"/>
  <c r="BF252" i="2"/>
  <c r="CF252" i="2" s="1"/>
  <c r="BG252" i="2"/>
  <c r="BG233" i="2"/>
  <c r="BF233" i="2"/>
  <c r="CF233" i="2" s="1"/>
  <c r="AP233" i="2"/>
  <c r="BI219" i="2"/>
  <c r="BJ219" i="2" s="1"/>
  <c r="BK219" i="2"/>
  <c r="BT236" i="2"/>
  <c r="BU236" i="2"/>
  <c r="AK221" i="2"/>
  <c r="AL221" i="2" s="1"/>
  <c r="BH221" i="2"/>
  <c r="BP221" i="2"/>
  <c r="CH221" i="2" s="1"/>
  <c r="BA221" i="2"/>
  <c r="BY221" i="2"/>
  <c r="CA221" i="2" s="1"/>
  <c r="AM221" i="2"/>
  <c r="AN221" i="2" s="1"/>
  <c r="AO221" i="2" s="1"/>
  <c r="BS221" i="2"/>
  <c r="Y221" i="2"/>
  <c r="BL221" i="2"/>
  <c r="BO221" i="2" s="1"/>
  <c r="Z221" i="2"/>
  <c r="AA221" i="2" s="1"/>
  <c r="AB221" i="2" s="1"/>
  <c r="AW221" i="2"/>
  <c r="BE221" i="2"/>
  <c r="N221" i="2"/>
  <c r="S221" i="2" s="1"/>
  <c r="AX221" i="2"/>
  <c r="AJ221" i="2"/>
  <c r="AQ221" i="2"/>
  <c r="AR221" i="2" s="1"/>
  <c r="AS221" i="2" s="1"/>
  <c r="BV221" i="2"/>
  <c r="BN207" i="2"/>
  <c r="CG207" i="2" s="1"/>
  <c r="BU148" i="2"/>
  <c r="BT148" i="2"/>
  <c r="BN156" i="2"/>
  <c r="CG156" i="2" s="1"/>
  <c r="BG156" i="2"/>
  <c r="BF156" i="2"/>
  <c r="CF156" i="2" s="1"/>
  <c r="BW144" i="2"/>
  <c r="BX144" i="2"/>
  <c r="BR132" i="2"/>
  <c r="BQ132" i="2"/>
  <c r="BC126" i="2"/>
  <c r="BD126" i="2"/>
  <c r="AP126" i="2"/>
  <c r="BS124" i="2"/>
  <c r="N124" i="2"/>
  <c r="S124" i="2" s="1"/>
  <c r="AK124" i="2"/>
  <c r="AL124" i="2" s="1"/>
  <c r="BH124" i="2"/>
  <c r="BP124" i="2"/>
  <c r="CH124" i="2" s="1"/>
  <c r="Y124" i="2"/>
  <c r="BY124" i="2"/>
  <c r="CA124" i="2" s="1"/>
  <c r="Z124" i="2"/>
  <c r="AA124" i="2" s="1"/>
  <c r="AB124" i="2" s="1"/>
  <c r="AJ124" i="2"/>
  <c r="BE124" i="2"/>
  <c r="AM124" i="2"/>
  <c r="AN124" i="2" s="1"/>
  <c r="AO124" i="2" s="1"/>
  <c r="AW124" i="2"/>
  <c r="AX124" i="2"/>
  <c r="BA124" i="2"/>
  <c r="BL124" i="2"/>
  <c r="BO124" i="2" s="1"/>
  <c r="BV124" i="2"/>
  <c r="AQ124" i="2"/>
  <c r="AR124" i="2" s="1"/>
  <c r="AS124" i="2" s="1"/>
  <c r="BS116" i="2"/>
  <c r="AQ116" i="2"/>
  <c r="AR116" i="2" s="1"/>
  <c r="AS116" i="2" s="1"/>
  <c r="AX116" i="2"/>
  <c r="BV116" i="2"/>
  <c r="N116" i="2"/>
  <c r="S116" i="2" s="1"/>
  <c r="AJ116" i="2"/>
  <c r="AK116" i="2"/>
  <c r="AL116" i="2" s="1"/>
  <c r="BH116" i="2"/>
  <c r="BP116" i="2"/>
  <c r="CH116" i="2" s="1"/>
  <c r="BY116" i="2"/>
  <c r="CA116" i="2" s="1"/>
  <c r="BL116" i="2"/>
  <c r="BO116" i="2" s="1"/>
  <c r="AW116" i="2"/>
  <c r="BA116" i="2"/>
  <c r="AM116" i="2"/>
  <c r="AN116" i="2" s="1"/>
  <c r="AO116" i="2" s="1"/>
  <c r="Y116" i="2"/>
  <c r="BE116" i="2"/>
  <c r="Z116" i="2"/>
  <c r="AA116" i="2" s="1"/>
  <c r="AB116" i="2" s="1"/>
  <c r="BK391" i="2"/>
  <c r="BI391" i="2"/>
  <c r="BJ391" i="2" s="1"/>
  <c r="BF367" i="2"/>
  <c r="CF367" i="2" s="1"/>
  <c r="BG367" i="2"/>
  <c r="AP367" i="2"/>
  <c r="BW367" i="2"/>
  <c r="BX367" i="2"/>
  <c r="BD333" i="2"/>
  <c r="BC333" i="2"/>
  <c r="AP289" i="2"/>
  <c r="BW289" i="2"/>
  <c r="BX289" i="2"/>
  <c r="BG288" i="2"/>
  <c r="BF288" i="2"/>
  <c r="CF288" i="2" s="1"/>
  <c r="AP288" i="2"/>
  <c r="BC260" i="2"/>
  <c r="BD260" i="2"/>
  <c r="AT260" i="2"/>
  <c r="BD217" i="2"/>
  <c r="BC217" i="2"/>
  <c r="BB279" i="2"/>
  <c r="BB270" i="2"/>
  <c r="BT140" i="2"/>
  <c r="BU140" i="2"/>
  <c r="BB167" i="2"/>
  <c r="AP134" i="2"/>
  <c r="BF134" i="2"/>
  <c r="CF134" i="2" s="1"/>
  <c r="BG134" i="2"/>
  <c r="AY128" i="2"/>
  <c r="AZ128" i="2"/>
  <c r="AJ112" i="2"/>
  <c r="AW112" i="2"/>
  <c r="N112" i="2"/>
  <c r="S112" i="2" s="1"/>
  <c r="AW58" i="2"/>
  <c r="N58" i="2"/>
  <c r="S58" i="2" s="1"/>
  <c r="AJ58" i="2"/>
  <c r="AW20" i="2"/>
  <c r="AJ20" i="2"/>
  <c r="N20" i="2"/>
  <c r="S20" i="2" s="1"/>
  <c r="BA235" i="2"/>
  <c r="BY235" i="2"/>
  <c r="CA235" i="2" s="1"/>
  <c r="AM235" i="2"/>
  <c r="AN235" i="2" s="1"/>
  <c r="AO235" i="2" s="1"/>
  <c r="BS235" i="2"/>
  <c r="Y235" i="2"/>
  <c r="BL235" i="2"/>
  <c r="BO235" i="2" s="1"/>
  <c r="Z235" i="2"/>
  <c r="AA235" i="2" s="1"/>
  <c r="AB235" i="2" s="1"/>
  <c r="AW235" i="2"/>
  <c r="BE235" i="2"/>
  <c r="AQ235" i="2"/>
  <c r="AR235" i="2" s="1"/>
  <c r="AS235" i="2" s="1"/>
  <c r="AX235" i="2"/>
  <c r="BV235" i="2"/>
  <c r="N235" i="2"/>
  <c r="S235" i="2" s="1"/>
  <c r="AJ235" i="2"/>
  <c r="BP235" i="2"/>
  <c r="CH235" i="2" s="1"/>
  <c r="AK235" i="2"/>
  <c r="AL235" i="2" s="1"/>
  <c r="BH235" i="2"/>
  <c r="BB129" i="2"/>
  <c r="AM347" i="2"/>
  <c r="AN347" i="2" s="1"/>
  <c r="AO347" i="2" s="1"/>
  <c r="BS347" i="2"/>
  <c r="Y347" i="2"/>
  <c r="BL347" i="2"/>
  <c r="BO347" i="2" s="1"/>
  <c r="Z347" i="2"/>
  <c r="AA347" i="2" s="1"/>
  <c r="AB347" i="2" s="1"/>
  <c r="AW347" i="2"/>
  <c r="BE347" i="2"/>
  <c r="AQ347" i="2"/>
  <c r="AR347" i="2" s="1"/>
  <c r="AS347" i="2" s="1"/>
  <c r="AX347" i="2"/>
  <c r="BV347" i="2"/>
  <c r="N347" i="2"/>
  <c r="S347" i="2" s="1"/>
  <c r="AJ347" i="2"/>
  <c r="AK347" i="2"/>
  <c r="AL347" i="2" s="1"/>
  <c r="BH347" i="2"/>
  <c r="BP347" i="2"/>
  <c r="CH347" i="2" s="1"/>
  <c r="BY347" i="2"/>
  <c r="CA347" i="2" s="1"/>
  <c r="BA347" i="2"/>
  <c r="BB318" i="2"/>
  <c r="BC241" i="2"/>
  <c r="BD241" i="2"/>
  <c r="BF275" i="2"/>
  <c r="CF275" i="2" s="1"/>
  <c r="BG275" i="2"/>
  <c r="AY275" i="2"/>
  <c r="AZ275" i="2"/>
  <c r="BN242" i="2"/>
  <c r="CG242" i="2" s="1"/>
  <c r="BG187" i="2"/>
  <c r="BF187" i="2"/>
  <c r="CF187" i="2" s="1"/>
  <c r="BB212" i="2"/>
  <c r="BB125" i="2"/>
  <c r="AP113" i="2"/>
  <c r="BF113" i="2"/>
  <c r="CF113" i="2" s="1"/>
  <c r="BG113" i="2"/>
  <c r="AW32" i="2"/>
  <c r="AJ32" i="2"/>
  <c r="N32" i="2"/>
  <c r="S32" i="2" s="1"/>
  <c r="AJ41" i="2"/>
  <c r="N41" i="2"/>
  <c r="S41" i="2" s="1"/>
  <c r="BQ383" i="2"/>
  <c r="BR383" i="2"/>
  <c r="AY308" i="2"/>
  <c r="AZ308" i="2"/>
  <c r="BQ365" i="2"/>
  <c r="BR365" i="2"/>
  <c r="BF365" i="2"/>
  <c r="CF365" i="2" s="1"/>
  <c r="BG365" i="2"/>
  <c r="AY272" i="2"/>
  <c r="AZ272" i="2"/>
  <c r="BQ283" i="2"/>
  <c r="BR283" i="2"/>
  <c r="BC240" i="2"/>
  <c r="BD240" i="2"/>
  <c r="AY240" i="2"/>
  <c r="AZ240" i="2"/>
  <c r="BT240" i="2"/>
  <c r="BU240" i="2"/>
  <c r="BW384" i="2"/>
  <c r="BX384" i="2"/>
  <c r="BI376" i="2"/>
  <c r="BJ376" i="2" s="1"/>
  <c r="BK376" i="2"/>
  <c r="BQ373" i="2"/>
  <c r="BR373" i="2"/>
  <c r="BF373" i="2"/>
  <c r="CF373" i="2" s="1"/>
  <c r="BG373" i="2"/>
  <c r="BB377" i="2"/>
  <c r="AP349" i="2"/>
  <c r="BW349" i="2"/>
  <c r="BX349" i="2"/>
  <c r="BT309" i="2"/>
  <c r="BU309" i="2"/>
  <c r="AQ303" i="2"/>
  <c r="AR303" i="2" s="1"/>
  <c r="AS303" i="2" s="1"/>
  <c r="AX303" i="2"/>
  <c r="BV303" i="2"/>
  <c r="AK303" i="2"/>
  <c r="AL303" i="2" s="1"/>
  <c r="BH303" i="2"/>
  <c r="BP303" i="2"/>
  <c r="CH303" i="2" s="1"/>
  <c r="BL303" i="2"/>
  <c r="BO303" i="2" s="1"/>
  <c r="N303" i="2"/>
  <c r="S303" i="2" s="1"/>
  <c r="BY303" i="2"/>
  <c r="CA303" i="2" s="1"/>
  <c r="Y303" i="2"/>
  <c r="AJ303" i="2"/>
  <c r="Z303" i="2"/>
  <c r="AA303" i="2" s="1"/>
  <c r="AB303" i="2" s="1"/>
  <c r="BE303" i="2"/>
  <c r="AM303" i="2"/>
  <c r="AN303" i="2" s="1"/>
  <c r="AO303" i="2" s="1"/>
  <c r="AW303" i="2"/>
  <c r="BS303" i="2"/>
  <c r="BA303" i="2"/>
  <c r="BF290" i="2"/>
  <c r="CF290" i="2" s="1"/>
  <c r="BG290" i="2"/>
  <c r="AP290" i="2"/>
  <c r="BW274" i="2"/>
  <c r="BX274" i="2"/>
  <c r="BF227" i="2"/>
  <c r="CF227" i="2" s="1"/>
  <c r="BG227" i="2"/>
  <c r="AY227" i="2"/>
  <c r="AZ227" i="2"/>
  <c r="BQ208" i="2"/>
  <c r="BR208" i="2"/>
  <c r="BT182" i="2"/>
  <c r="BU182" i="2"/>
  <c r="BK165" i="2"/>
  <c r="BI165" i="2"/>
  <c r="BJ165" i="2" s="1"/>
  <c r="BF128" i="2"/>
  <c r="CF128" i="2" s="1"/>
  <c r="BG128" i="2"/>
  <c r="AW67" i="2"/>
  <c r="N67" i="2"/>
  <c r="AJ67" i="2"/>
  <c r="BQ216" i="2"/>
  <c r="BR216" i="2"/>
  <c r="BN190" i="2"/>
  <c r="CG190" i="2" s="1"/>
  <c r="BF190" i="2"/>
  <c r="CF190" i="2" s="1"/>
  <c r="BG190" i="2"/>
  <c r="AY190" i="2"/>
  <c r="AZ190" i="2"/>
  <c r="Y188" i="2"/>
  <c r="BL188" i="2"/>
  <c r="BO188" i="2" s="1"/>
  <c r="Z188" i="2"/>
  <c r="AA188" i="2" s="1"/>
  <c r="AB188" i="2" s="1"/>
  <c r="AW188" i="2"/>
  <c r="BE188" i="2"/>
  <c r="AQ188" i="2"/>
  <c r="AR188" i="2" s="1"/>
  <c r="AS188" i="2" s="1"/>
  <c r="AX188" i="2"/>
  <c r="BV188" i="2"/>
  <c r="N188" i="2"/>
  <c r="S188" i="2" s="1"/>
  <c r="AK188" i="2"/>
  <c r="AL188" i="2" s="1"/>
  <c r="AM188" i="2"/>
  <c r="AN188" i="2" s="1"/>
  <c r="AO188" i="2" s="1"/>
  <c r="BY188" i="2"/>
  <c r="CA188" i="2" s="1"/>
  <c r="BA188" i="2"/>
  <c r="BP188" i="2"/>
  <c r="CH188" i="2" s="1"/>
  <c r="BS188" i="2"/>
  <c r="AJ188" i="2"/>
  <c r="BH188" i="2"/>
  <c r="N49" i="2"/>
  <c r="S49" i="2" s="1"/>
  <c r="AJ49" i="2"/>
  <c r="BC344" i="2"/>
  <c r="BD344" i="2"/>
  <c r="BU396" i="2"/>
  <c r="BT396" i="2"/>
  <c r="BF396" i="2"/>
  <c r="CF396" i="2" s="1"/>
  <c r="BG396" i="2"/>
  <c r="BC360" i="2"/>
  <c r="BD360" i="2"/>
  <c r="BC276" i="2"/>
  <c r="BD276" i="2"/>
  <c r="BW300" i="2"/>
  <c r="BX300" i="2"/>
  <c r="AY325" i="2"/>
  <c r="AZ325" i="2"/>
  <c r="BG249" i="2"/>
  <c r="BF249" i="2"/>
  <c r="CF249" i="2" s="1"/>
  <c r="AP249" i="2"/>
  <c r="BB203" i="2"/>
  <c r="BD201" i="2"/>
  <c r="BC201" i="2"/>
  <c r="BB253" i="2"/>
  <c r="BW179" i="2"/>
  <c r="BX179" i="2"/>
  <c r="BD179" i="2"/>
  <c r="BC179" i="2"/>
  <c r="BI146" i="2"/>
  <c r="BJ146" i="2" s="1"/>
  <c r="BK146" i="2"/>
  <c r="BG152" i="2"/>
  <c r="BF152" i="2"/>
  <c r="CF152" i="2" s="1"/>
  <c r="BT127" i="2"/>
  <c r="BU127" i="2"/>
  <c r="AZ118" i="2"/>
  <c r="AY118" i="2"/>
  <c r="AW54" i="2"/>
  <c r="N54" i="2"/>
  <c r="S54" i="2" s="1"/>
  <c r="AJ54" i="2"/>
  <c r="AY389" i="2"/>
  <c r="AZ389" i="2"/>
  <c r="BG389" i="2"/>
  <c r="BF389" i="2"/>
  <c r="CF389" i="2" s="1"/>
  <c r="AY297" i="2"/>
  <c r="AZ297" i="2"/>
  <c r="Z185" i="2"/>
  <c r="AA185" i="2" s="1"/>
  <c r="AB185" i="2" s="1"/>
  <c r="AW185" i="2"/>
  <c r="BE185" i="2"/>
  <c r="AQ185" i="2"/>
  <c r="AR185" i="2" s="1"/>
  <c r="AS185" i="2" s="1"/>
  <c r="AX185" i="2"/>
  <c r="BV185" i="2"/>
  <c r="N185" i="2"/>
  <c r="S185" i="2" s="1"/>
  <c r="AJ185" i="2"/>
  <c r="Y185" i="2"/>
  <c r="AM185" i="2"/>
  <c r="AN185" i="2" s="1"/>
  <c r="AO185" i="2" s="1"/>
  <c r="BY185" i="2"/>
  <c r="CA185" i="2" s="1"/>
  <c r="BA185" i="2"/>
  <c r="BL185" i="2"/>
  <c r="BO185" i="2" s="1"/>
  <c r="BP185" i="2"/>
  <c r="CH185" i="2" s="1"/>
  <c r="BH185" i="2"/>
  <c r="BS185" i="2"/>
  <c r="AK185" i="2"/>
  <c r="AL185" i="2" s="1"/>
  <c r="BB161" i="2"/>
  <c r="BW399" i="2"/>
  <c r="BX399" i="2"/>
  <c r="BN399" i="2"/>
  <c r="CG399" i="2" s="1"/>
  <c r="AK353" i="2"/>
  <c r="AL353" i="2" s="1"/>
  <c r="BH353" i="2"/>
  <c r="BP353" i="2"/>
  <c r="CH353" i="2" s="1"/>
  <c r="BA353" i="2"/>
  <c r="BY353" i="2"/>
  <c r="CA353" i="2" s="1"/>
  <c r="AM353" i="2"/>
  <c r="AN353" i="2" s="1"/>
  <c r="AO353" i="2" s="1"/>
  <c r="BS353" i="2"/>
  <c r="Y353" i="2"/>
  <c r="BL353" i="2"/>
  <c r="BO353" i="2" s="1"/>
  <c r="Z353" i="2"/>
  <c r="AA353" i="2" s="1"/>
  <c r="AB353" i="2" s="1"/>
  <c r="AW353" i="2"/>
  <c r="BE353" i="2"/>
  <c r="AQ353" i="2"/>
  <c r="AR353" i="2" s="1"/>
  <c r="AS353" i="2" s="1"/>
  <c r="AX353" i="2"/>
  <c r="BV353" i="2"/>
  <c r="AJ353" i="2"/>
  <c r="N353" i="2"/>
  <c r="S353" i="2" s="1"/>
  <c r="BG348" i="2"/>
  <c r="BF348" i="2"/>
  <c r="CF348" i="2" s="1"/>
  <c r="AP348" i="2"/>
  <c r="BQ281" i="2"/>
  <c r="BR281" i="2"/>
  <c r="BF281" i="2"/>
  <c r="CF281" i="2" s="1"/>
  <c r="BG281" i="2"/>
  <c r="BQ154" i="2"/>
  <c r="BR154" i="2"/>
  <c r="BG154" i="2"/>
  <c r="BF154" i="2"/>
  <c r="CF154" i="2" s="1"/>
  <c r="BC154" i="2"/>
  <c r="BD154" i="2"/>
  <c r="BS169" i="2"/>
  <c r="Y169" i="2"/>
  <c r="BL169" i="2"/>
  <c r="BO169" i="2" s="1"/>
  <c r="AQ169" i="2"/>
  <c r="AR169" i="2" s="1"/>
  <c r="AS169" i="2" s="1"/>
  <c r="AX169" i="2"/>
  <c r="BV169" i="2"/>
  <c r="N169" i="2"/>
  <c r="S169" i="2" s="1"/>
  <c r="AJ169" i="2"/>
  <c r="AK169" i="2"/>
  <c r="AL169" i="2" s="1"/>
  <c r="BH169" i="2"/>
  <c r="BP169" i="2"/>
  <c r="CH169" i="2" s="1"/>
  <c r="AM169" i="2"/>
  <c r="AN169" i="2" s="1"/>
  <c r="AO169" i="2" s="1"/>
  <c r="Z169" i="2"/>
  <c r="AA169" i="2" s="1"/>
  <c r="AB169" i="2" s="1"/>
  <c r="AW169" i="2"/>
  <c r="BA169" i="2"/>
  <c r="BY169" i="2"/>
  <c r="CA169" i="2" s="1"/>
  <c r="BE169" i="2"/>
  <c r="AW34" i="2"/>
  <c r="N34" i="2"/>
  <c r="AJ34" i="2"/>
  <c r="AY174" i="2"/>
  <c r="AZ174" i="2"/>
  <c r="BT174" i="2"/>
  <c r="BU174" i="2"/>
  <c r="BC352" i="2"/>
  <c r="BD352" i="2"/>
  <c r="BI294" i="2"/>
  <c r="BJ294" i="2" s="1"/>
  <c r="BK294" i="2"/>
  <c r="BS336" i="2"/>
  <c r="Y336" i="2"/>
  <c r="BL336" i="2"/>
  <c r="BO336" i="2" s="1"/>
  <c r="Z336" i="2"/>
  <c r="AA336" i="2" s="1"/>
  <c r="AB336" i="2" s="1"/>
  <c r="AW336" i="2"/>
  <c r="BE336" i="2"/>
  <c r="AQ336" i="2"/>
  <c r="AR336" i="2" s="1"/>
  <c r="AS336" i="2" s="1"/>
  <c r="AX336" i="2"/>
  <c r="BV336" i="2"/>
  <c r="N336" i="2"/>
  <c r="S336" i="2" s="1"/>
  <c r="AJ336" i="2"/>
  <c r="AK336" i="2"/>
  <c r="AL336" i="2" s="1"/>
  <c r="BH336" i="2"/>
  <c r="BP336" i="2"/>
  <c r="CH336" i="2" s="1"/>
  <c r="BA336" i="2"/>
  <c r="BY336" i="2"/>
  <c r="CA336" i="2" s="1"/>
  <c r="AM336" i="2"/>
  <c r="AN336" i="2" s="1"/>
  <c r="AO336" i="2" s="1"/>
  <c r="BN232" i="2"/>
  <c r="CG232" i="2" s="1"/>
  <c r="AY250" i="2"/>
  <c r="AZ250" i="2"/>
  <c r="BN178" i="2"/>
  <c r="CG178" i="2" s="1"/>
  <c r="BI178" i="2"/>
  <c r="BJ178" i="2" s="1"/>
  <c r="BK178" i="2"/>
  <c r="BB195" i="2"/>
  <c r="BB197" i="2"/>
  <c r="BB205" i="2"/>
  <c r="BF173" i="2"/>
  <c r="CF173" i="2" s="1"/>
  <c r="BG173" i="2"/>
  <c r="AT173" i="2"/>
  <c r="BS228" i="2"/>
  <c r="Y228" i="2"/>
  <c r="BL228" i="2"/>
  <c r="BO228" i="2" s="1"/>
  <c r="AQ228" i="2"/>
  <c r="AR228" i="2" s="1"/>
  <c r="AS228" i="2" s="1"/>
  <c r="AX228" i="2"/>
  <c r="BV228" i="2"/>
  <c r="N228" i="2"/>
  <c r="S228" i="2" s="1"/>
  <c r="AJ228" i="2"/>
  <c r="AK228" i="2"/>
  <c r="AL228" i="2" s="1"/>
  <c r="BH228" i="2"/>
  <c r="BP228" i="2"/>
  <c r="CH228" i="2" s="1"/>
  <c r="AW228" i="2"/>
  <c r="BA228" i="2"/>
  <c r="BY228" i="2"/>
  <c r="CA228" i="2" s="1"/>
  <c r="BE228" i="2"/>
  <c r="AM228" i="2"/>
  <c r="AN228" i="2" s="1"/>
  <c r="AO228" i="2" s="1"/>
  <c r="Z228" i="2"/>
  <c r="AA228" i="2" s="1"/>
  <c r="AB228" i="2" s="1"/>
  <c r="BU132" i="2"/>
  <c r="BT132" i="2"/>
  <c r="BS137" i="2"/>
  <c r="Y137" i="2"/>
  <c r="BL137" i="2"/>
  <c r="BO137" i="2" s="1"/>
  <c r="N137" i="2"/>
  <c r="S137" i="2" s="1"/>
  <c r="AK137" i="2"/>
  <c r="AL137" i="2" s="1"/>
  <c r="BH137" i="2"/>
  <c r="BP137" i="2"/>
  <c r="CH137" i="2" s="1"/>
  <c r="AQ137" i="2"/>
  <c r="AR137" i="2" s="1"/>
  <c r="AS137" i="2" s="1"/>
  <c r="BE137" i="2"/>
  <c r="AJ137" i="2"/>
  <c r="AW137" i="2"/>
  <c r="BV137" i="2"/>
  <c r="AM137" i="2"/>
  <c r="AN137" i="2" s="1"/>
  <c r="AO137" i="2" s="1"/>
  <c r="BY137" i="2"/>
  <c r="CA137" i="2" s="1"/>
  <c r="AX137" i="2"/>
  <c r="BA137" i="2"/>
  <c r="Z137" i="2"/>
  <c r="AA137" i="2" s="1"/>
  <c r="AB137" i="2" s="1"/>
  <c r="BN368" i="2"/>
  <c r="CG368" i="2" s="1"/>
  <c r="AY306" i="2"/>
  <c r="AZ306" i="2"/>
  <c r="BC306" i="2"/>
  <c r="BD306" i="2"/>
  <c r="BB269" i="2"/>
  <c r="BB262" i="2"/>
  <c r="Z214" i="2"/>
  <c r="AA214" i="2" s="1"/>
  <c r="AB214" i="2" s="1"/>
  <c r="AW214" i="2"/>
  <c r="BE214" i="2"/>
  <c r="AQ214" i="2"/>
  <c r="AR214" i="2" s="1"/>
  <c r="AS214" i="2" s="1"/>
  <c r="AX214" i="2"/>
  <c r="BV214" i="2"/>
  <c r="N214" i="2"/>
  <c r="S214" i="2" s="1"/>
  <c r="AJ214" i="2"/>
  <c r="AK214" i="2"/>
  <c r="AL214" i="2" s="1"/>
  <c r="BH214" i="2"/>
  <c r="BP214" i="2"/>
  <c r="CH214" i="2" s="1"/>
  <c r="BA214" i="2"/>
  <c r="BY214" i="2"/>
  <c r="CA214" i="2" s="1"/>
  <c r="AM214" i="2"/>
  <c r="AN214" i="2" s="1"/>
  <c r="AO214" i="2" s="1"/>
  <c r="BL214" i="2"/>
  <c r="BO214" i="2" s="1"/>
  <c r="BS214" i="2"/>
  <c r="Y214" i="2"/>
  <c r="BB222" i="2"/>
  <c r="AK345" i="2"/>
  <c r="AL345" i="2" s="1"/>
  <c r="BH345" i="2"/>
  <c r="BP345" i="2"/>
  <c r="CH345" i="2" s="1"/>
  <c r="BA345" i="2"/>
  <c r="BY345" i="2"/>
  <c r="CA345" i="2" s="1"/>
  <c r="AM345" i="2"/>
  <c r="AN345" i="2" s="1"/>
  <c r="AO345" i="2" s="1"/>
  <c r="BS345" i="2"/>
  <c r="Y345" i="2"/>
  <c r="BL345" i="2"/>
  <c r="BO345" i="2" s="1"/>
  <c r="Z345" i="2"/>
  <c r="AA345" i="2" s="1"/>
  <c r="AB345" i="2" s="1"/>
  <c r="AW345" i="2"/>
  <c r="BE345" i="2"/>
  <c r="AQ345" i="2"/>
  <c r="AR345" i="2" s="1"/>
  <c r="AS345" i="2" s="1"/>
  <c r="AX345" i="2"/>
  <c r="BV345" i="2"/>
  <c r="AJ345" i="2"/>
  <c r="N345" i="2"/>
  <c r="S345" i="2" s="1"/>
  <c r="Y153" i="2"/>
  <c r="BL153" i="2"/>
  <c r="BO153" i="2" s="1"/>
  <c r="AQ153" i="2"/>
  <c r="AR153" i="2" s="1"/>
  <c r="AS153" i="2" s="1"/>
  <c r="AX153" i="2"/>
  <c r="BV153" i="2"/>
  <c r="N153" i="2"/>
  <c r="S153" i="2" s="1"/>
  <c r="AJ153" i="2"/>
  <c r="AK153" i="2"/>
  <c r="AL153" i="2" s="1"/>
  <c r="BH153" i="2"/>
  <c r="BP153" i="2"/>
  <c r="CH153" i="2" s="1"/>
  <c r="AM153" i="2"/>
  <c r="AN153" i="2" s="1"/>
  <c r="AO153" i="2" s="1"/>
  <c r="AW153" i="2"/>
  <c r="BS153" i="2"/>
  <c r="BA153" i="2"/>
  <c r="BY153" i="2"/>
  <c r="CA153" i="2" s="1"/>
  <c r="BE153" i="2"/>
  <c r="Z153" i="2"/>
  <c r="AA153" i="2" s="1"/>
  <c r="AB153" i="2" s="1"/>
  <c r="BB370" i="2"/>
  <c r="BB206" i="2"/>
  <c r="BB145" i="2"/>
  <c r="BB230" i="2"/>
  <c r="BB171" i="2"/>
  <c r="BB362" i="2"/>
  <c r="BB380" i="2"/>
  <c r="Z354" i="2"/>
  <c r="AA354" i="2" s="1"/>
  <c r="AB354" i="2" s="1"/>
  <c r="AW354" i="2"/>
  <c r="BE354" i="2"/>
  <c r="AQ354" i="2"/>
  <c r="AR354" i="2" s="1"/>
  <c r="AS354" i="2" s="1"/>
  <c r="AX354" i="2"/>
  <c r="BV354" i="2"/>
  <c r="N354" i="2"/>
  <c r="S354" i="2" s="1"/>
  <c r="AJ354" i="2"/>
  <c r="AK354" i="2"/>
  <c r="AL354" i="2" s="1"/>
  <c r="BH354" i="2"/>
  <c r="BP354" i="2"/>
  <c r="CH354" i="2" s="1"/>
  <c r="BA354" i="2"/>
  <c r="BY354" i="2"/>
  <c r="CA354" i="2" s="1"/>
  <c r="AM354" i="2"/>
  <c r="AN354" i="2" s="1"/>
  <c r="AO354" i="2" s="1"/>
  <c r="BS354" i="2"/>
  <c r="Y354" i="2"/>
  <c r="BL354" i="2"/>
  <c r="BO354" i="2" s="1"/>
  <c r="BB285" i="2"/>
  <c r="BB321" i="2"/>
  <c r="BN357" i="2"/>
  <c r="CG357" i="2" s="1"/>
  <c r="BU156" i="2"/>
  <c r="BT156" i="2"/>
  <c r="AQ155" i="2"/>
  <c r="AR155" i="2" s="1"/>
  <c r="AS155" i="2" s="1"/>
  <c r="AX155" i="2"/>
  <c r="BV155" i="2"/>
  <c r="AK155" i="2"/>
  <c r="AL155" i="2" s="1"/>
  <c r="BH155" i="2"/>
  <c r="BP155" i="2"/>
  <c r="CH155" i="2" s="1"/>
  <c r="AM155" i="2"/>
  <c r="AN155" i="2" s="1"/>
  <c r="AO155" i="2" s="1"/>
  <c r="Y155" i="2"/>
  <c r="BL155" i="2"/>
  <c r="BO155" i="2" s="1"/>
  <c r="Z155" i="2"/>
  <c r="AA155" i="2" s="1"/>
  <c r="AB155" i="2" s="1"/>
  <c r="BY155" i="2"/>
  <c r="CA155" i="2" s="1"/>
  <c r="N155" i="2"/>
  <c r="S155" i="2" s="1"/>
  <c r="AW155" i="2"/>
  <c r="AJ155" i="2"/>
  <c r="BA155" i="2"/>
  <c r="BE155" i="2"/>
  <c r="BS155" i="2"/>
  <c r="BT166" i="2"/>
  <c r="BU166" i="2"/>
  <c r="BN166" i="2"/>
  <c r="CG166" i="2" s="1"/>
  <c r="BT283" i="2"/>
  <c r="BU283" i="2"/>
  <c r="BQ384" i="2"/>
  <c r="BR384" i="2"/>
  <c r="BT373" i="2"/>
  <c r="BU373" i="2"/>
  <c r="BQ324" i="2"/>
  <c r="BR324" i="2"/>
  <c r="BT208" i="2"/>
  <c r="BU208" i="2"/>
  <c r="BW196" i="2"/>
  <c r="BX196" i="2"/>
  <c r="AW28" i="2"/>
  <c r="N28" i="2"/>
  <c r="AJ28" i="2"/>
  <c r="BK174" i="2"/>
  <c r="BI174" i="2"/>
  <c r="BJ174" i="2" s="1"/>
  <c r="BN306" i="2"/>
  <c r="CG306" i="2" s="1"/>
  <c r="Z330" i="2"/>
  <c r="AA330" i="2" s="1"/>
  <c r="AB330" i="2" s="1"/>
  <c r="AW330" i="2"/>
  <c r="BE330" i="2"/>
  <c r="AQ330" i="2"/>
  <c r="AR330" i="2" s="1"/>
  <c r="AS330" i="2" s="1"/>
  <c r="AX330" i="2"/>
  <c r="BV330" i="2"/>
  <c r="N330" i="2"/>
  <c r="S330" i="2" s="1"/>
  <c r="AJ330" i="2"/>
  <c r="AK330" i="2"/>
  <c r="AL330" i="2" s="1"/>
  <c r="BH330" i="2"/>
  <c r="BP330" i="2"/>
  <c r="CH330" i="2" s="1"/>
  <c r="BA330" i="2"/>
  <c r="BY330" i="2"/>
  <c r="CA330" i="2" s="1"/>
  <c r="AM330" i="2"/>
  <c r="AN330" i="2" s="1"/>
  <c r="AO330" i="2" s="1"/>
  <c r="BS330" i="2"/>
  <c r="Y330" i="2"/>
  <c r="BL330" i="2"/>
  <c r="BO330" i="2" s="1"/>
  <c r="AZ392" i="2"/>
  <c r="AY392" i="2"/>
  <c r="BW381" i="2"/>
  <c r="BX381" i="2"/>
  <c r="BN284" i="2"/>
  <c r="CG284" i="2" s="1"/>
  <c r="BD317" i="2"/>
  <c r="BC317" i="2"/>
  <c r="BI298" i="2"/>
  <c r="BJ298" i="2" s="1"/>
  <c r="BK298" i="2"/>
  <c r="BW280" i="2"/>
  <c r="BX280" i="2"/>
  <c r="BC231" i="2"/>
  <c r="BD231" i="2"/>
  <c r="BW207" i="2"/>
  <c r="BX207" i="2"/>
  <c r="BN148" i="2"/>
  <c r="CG148" i="2" s="1"/>
  <c r="BK156" i="2"/>
  <c r="BI156" i="2"/>
  <c r="BJ156" i="2" s="1"/>
  <c r="AP156" i="2"/>
  <c r="BC144" i="2"/>
  <c r="BD144" i="2"/>
  <c r="BF126" i="2"/>
  <c r="CF126" i="2" s="1"/>
  <c r="BG126" i="2"/>
  <c r="BB124" i="2"/>
  <c r="AJ12" i="2"/>
  <c r="N12" i="2"/>
  <c r="AW12" i="2"/>
  <c r="BB338" i="2"/>
  <c r="AP128" i="2"/>
  <c r="BG372" i="2"/>
  <c r="BF372" i="2"/>
  <c r="CF372" i="2" s="1"/>
  <c r="AP372" i="2"/>
  <c r="AY391" i="2"/>
  <c r="AZ391" i="2"/>
  <c r="BB397" i="2"/>
  <c r="AY367" i="2"/>
  <c r="AZ367" i="2"/>
  <c r="BQ333" i="2"/>
  <c r="BR333" i="2"/>
  <c r="BF333" i="2"/>
  <c r="CF333" i="2" s="1"/>
  <c r="BG333" i="2"/>
  <c r="AY289" i="2"/>
  <c r="AZ289" i="2"/>
  <c r="BT273" i="2"/>
  <c r="BU273" i="2"/>
  <c r="BC316" i="2"/>
  <c r="BD316" i="2"/>
  <c r="BW265" i="2"/>
  <c r="BX265" i="2"/>
  <c r="BN265" i="2"/>
  <c r="CG265" i="2" s="1"/>
  <c r="BQ260" i="2"/>
  <c r="BR260" i="2"/>
  <c r="BQ217" i="2"/>
  <c r="BR217" i="2"/>
  <c r="BF217" i="2"/>
  <c r="CF217" i="2" s="1"/>
  <c r="BG217" i="2"/>
  <c r="BD166" i="2"/>
  <c r="BC166" i="2"/>
  <c r="BQ140" i="2"/>
  <c r="BR140" i="2"/>
  <c r="BW140" i="2"/>
  <c r="BX140" i="2"/>
  <c r="BU128" i="2"/>
  <c r="BT128" i="2"/>
  <c r="BI118" i="2"/>
  <c r="BJ118" i="2" s="1"/>
  <c r="BK118" i="2"/>
  <c r="AQ114" i="2"/>
  <c r="AR114" i="2" s="1"/>
  <c r="AS114" i="2" s="1"/>
  <c r="AX114" i="2"/>
  <c r="AM114" i="2"/>
  <c r="AN114" i="2" s="1"/>
  <c r="AO114" i="2" s="1"/>
  <c r="BY114" i="2"/>
  <c r="CA114" i="2" s="1"/>
  <c r="BS114" i="2"/>
  <c r="Y114" i="2"/>
  <c r="AJ114" i="2"/>
  <c r="BL114" i="2"/>
  <c r="BO114" i="2" s="1"/>
  <c r="Z114" i="2"/>
  <c r="AA114" i="2" s="1"/>
  <c r="AB114" i="2" s="1"/>
  <c r="AK114" i="2"/>
  <c r="AL114" i="2" s="1"/>
  <c r="BE114" i="2"/>
  <c r="BV114" i="2"/>
  <c r="AW114" i="2"/>
  <c r="BA114" i="2"/>
  <c r="BH114" i="2"/>
  <c r="N114" i="2"/>
  <c r="S114" i="2" s="1"/>
  <c r="BP114" i="2"/>
  <c r="CH114" i="2" s="1"/>
  <c r="AW109" i="2"/>
  <c r="AJ109" i="2"/>
  <c r="N109" i="2"/>
  <c r="S109" i="2" s="1"/>
  <c r="BS129" i="2"/>
  <c r="Y129" i="2"/>
  <c r="BL129" i="2"/>
  <c r="BO129" i="2" s="1"/>
  <c r="AQ129" i="2"/>
  <c r="AR129" i="2" s="1"/>
  <c r="AS129" i="2" s="1"/>
  <c r="AX129" i="2"/>
  <c r="BV129" i="2"/>
  <c r="N129" i="2"/>
  <c r="S129" i="2" s="1"/>
  <c r="AJ129" i="2"/>
  <c r="AK129" i="2"/>
  <c r="AL129" i="2" s="1"/>
  <c r="BH129" i="2"/>
  <c r="BP129" i="2"/>
  <c r="CH129" i="2" s="1"/>
  <c r="AM129" i="2"/>
  <c r="AN129" i="2" s="1"/>
  <c r="AO129" i="2" s="1"/>
  <c r="Z129" i="2"/>
  <c r="AA129" i="2" s="1"/>
  <c r="AB129" i="2" s="1"/>
  <c r="AW129" i="2"/>
  <c r="BA129" i="2"/>
  <c r="BY129" i="2"/>
  <c r="CA129" i="2" s="1"/>
  <c r="BE129" i="2"/>
  <c r="BC356" i="2"/>
  <c r="BD356" i="2"/>
  <c r="BN341" i="2"/>
  <c r="CG341" i="2" s="1"/>
  <c r="BG341" i="2"/>
  <c r="BF341" i="2"/>
  <c r="CF341" i="2" s="1"/>
  <c r="AM307" i="2"/>
  <c r="AN307" i="2" s="1"/>
  <c r="AO307" i="2" s="1"/>
  <c r="BS307" i="2"/>
  <c r="Y307" i="2"/>
  <c r="BL307" i="2"/>
  <c r="BO307" i="2" s="1"/>
  <c r="Z307" i="2"/>
  <c r="AA307" i="2" s="1"/>
  <c r="AB307" i="2" s="1"/>
  <c r="AW307" i="2"/>
  <c r="BE307" i="2"/>
  <c r="AQ307" i="2"/>
  <c r="AR307" i="2" s="1"/>
  <c r="AS307" i="2" s="1"/>
  <c r="AX307" i="2"/>
  <c r="BV307" i="2"/>
  <c r="N307" i="2"/>
  <c r="S307" i="2" s="1"/>
  <c r="AJ307" i="2"/>
  <c r="AK307" i="2"/>
  <c r="AL307" i="2" s="1"/>
  <c r="BH307" i="2"/>
  <c r="BP307" i="2"/>
  <c r="CH307" i="2" s="1"/>
  <c r="BA307" i="2"/>
  <c r="BY307" i="2"/>
  <c r="CA307" i="2" s="1"/>
  <c r="BQ241" i="2"/>
  <c r="BR241" i="2"/>
  <c r="BC275" i="2"/>
  <c r="BD275" i="2"/>
  <c r="AT275" i="2"/>
  <c r="BB259" i="2"/>
  <c r="AP242" i="2"/>
  <c r="BW242" i="2"/>
  <c r="BX242" i="2"/>
  <c r="AP187" i="2"/>
  <c r="AK162" i="2"/>
  <c r="AL162" i="2" s="1"/>
  <c r="BH162" i="2"/>
  <c r="BP162" i="2"/>
  <c r="CH162" i="2" s="1"/>
  <c r="BA162" i="2"/>
  <c r="BY162" i="2"/>
  <c r="CA162" i="2" s="1"/>
  <c r="AM162" i="2"/>
  <c r="AN162" i="2" s="1"/>
  <c r="AO162" i="2" s="1"/>
  <c r="BS162" i="2"/>
  <c r="Y162" i="2"/>
  <c r="BL162" i="2"/>
  <c r="BO162" i="2" s="1"/>
  <c r="Z162" i="2"/>
  <c r="AA162" i="2" s="1"/>
  <c r="AB162" i="2" s="1"/>
  <c r="AW162" i="2"/>
  <c r="BE162" i="2"/>
  <c r="N162" i="2"/>
  <c r="S162" i="2" s="1"/>
  <c r="AX162" i="2"/>
  <c r="AJ162" i="2"/>
  <c r="BV162" i="2"/>
  <c r="AQ162" i="2"/>
  <c r="AR162" i="2" s="1"/>
  <c r="AS162" i="2" s="1"/>
  <c r="AT162" i="2" s="1"/>
  <c r="BI113" i="2"/>
  <c r="BJ113" i="2" s="1"/>
  <c r="BK113" i="2"/>
  <c r="BN383" i="2"/>
  <c r="CG383" i="2" s="1"/>
  <c r="BG308" i="2"/>
  <c r="BF308" i="2"/>
  <c r="CF308" i="2" s="1"/>
  <c r="AP308" i="2"/>
  <c r="BI365" i="2"/>
  <c r="BJ365" i="2" s="1"/>
  <c r="BK365" i="2"/>
  <c r="BT272" i="2"/>
  <c r="BU272" i="2"/>
  <c r="BN283" i="2"/>
  <c r="CG283" i="2" s="1"/>
  <c r="BI283" i="2"/>
  <c r="BJ283" i="2" s="1"/>
  <c r="BK283" i="2"/>
  <c r="AP384" i="2"/>
  <c r="AY384" i="2"/>
  <c r="AZ384" i="2"/>
  <c r="BN376" i="2"/>
  <c r="CG376" i="2" s="1"/>
  <c r="BI373" i="2"/>
  <c r="BJ373" i="2" s="1"/>
  <c r="BK373" i="2"/>
  <c r="AY349" i="2"/>
  <c r="AZ349" i="2"/>
  <c r="BN309" i="2"/>
  <c r="CG309" i="2" s="1"/>
  <c r="BB303" i="2"/>
  <c r="BQ290" i="2"/>
  <c r="BR290" i="2"/>
  <c r="AY274" i="2"/>
  <c r="AZ274" i="2"/>
  <c r="BT274" i="2"/>
  <c r="BU274" i="2"/>
  <c r="BC227" i="2"/>
  <c r="BD227" i="2"/>
  <c r="BN208" i="2"/>
  <c r="CG208" i="2" s="1"/>
  <c r="BI208" i="2"/>
  <c r="BJ208" i="2" s="1"/>
  <c r="BK208" i="2"/>
  <c r="BT225" i="2"/>
  <c r="BU225" i="2"/>
  <c r="BN225" i="2"/>
  <c r="CG225" i="2" s="1"/>
  <c r="AP182" i="2"/>
  <c r="BB115" i="2"/>
  <c r="BN216" i="2"/>
  <c r="CG216" i="2" s="1"/>
  <c r="BI216" i="2"/>
  <c r="BJ216" i="2" s="1"/>
  <c r="BK216" i="2"/>
  <c r="BC190" i="2"/>
  <c r="BD190" i="2"/>
  <c r="AW91" i="2"/>
  <c r="AJ91" i="2"/>
  <c r="N91" i="2"/>
  <c r="S91" i="2" s="1"/>
  <c r="BQ344" i="2"/>
  <c r="BR344" i="2"/>
  <c r="BF344" i="2"/>
  <c r="CF344" i="2" s="1"/>
  <c r="BG344" i="2"/>
  <c r="BN396" i="2"/>
  <c r="CG396" i="2" s="1"/>
  <c r="BQ360" i="2"/>
  <c r="BR360" i="2"/>
  <c r="BF360" i="2"/>
  <c r="CF360" i="2" s="1"/>
  <c r="BG360" i="2"/>
  <c r="BQ276" i="2"/>
  <c r="BR276" i="2"/>
  <c r="BF276" i="2"/>
  <c r="CF276" i="2" s="1"/>
  <c r="BG276" i="2"/>
  <c r="BI300" i="2"/>
  <c r="BJ300" i="2" s="1"/>
  <c r="BK300" i="2"/>
  <c r="AY300" i="2"/>
  <c r="AZ300" i="2"/>
  <c r="BD325" i="2"/>
  <c r="BC325" i="2"/>
  <c r="BB339" i="2"/>
  <c r="BA251" i="2"/>
  <c r="BY251" i="2"/>
  <c r="CA251" i="2" s="1"/>
  <c r="AM251" i="2"/>
  <c r="AN251" i="2" s="1"/>
  <c r="AO251" i="2" s="1"/>
  <c r="BS251" i="2"/>
  <c r="Y251" i="2"/>
  <c r="BL251" i="2"/>
  <c r="BO251" i="2" s="1"/>
  <c r="Z251" i="2"/>
  <c r="AA251" i="2" s="1"/>
  <c r="AB251" i="2" s="1"/>
  <c r="AW251" i="2"/>
  <c r="BE251" i="2"/>
  <c r="AQ251" i="2"/>
  <c r="AR251" i="2" s="1"/>
  <c r="AS251" i="2" s="1"/>
  <c r="AX251" i="2"/>
  <c r="BV251" i="2"/>
  <c r="AJ251" i="2"/>
  <c r="AK251" i="2"/>
  <c r="AL251" i="2" s="1"/>
  <c r="BP251" i="2"/>
  <c r="CH251" i="2" s="1"/>
  <c r="N251" i="2"/>
  <c r="S251" i="2" s="1"/>
  <c r="BH251" i="2"/>
  <c r="BQ201" i="2"/>
  <c r="BR201" i="2"/>
  <c r="BF201" i="2"/>
  <c r="CF201" i="2" s="1"/>
  <c r="BG201" i="2"/>
  <c r="BT179" i="2"/>
  <c r="BU179" i="2"/>
  <c r="BQ179" i="2"/>
  <c r="BR179" i="2"/>
  <c r="BN179" i="2"/>
  <c r="CG179" i="2" s="1"/>
  <c r="AP146" i="2"/>
  <c r="BN146" i="2"/>
  <c r="CG146" i="2" s="1"/>
  <c r="BT133" i="2"/>
  <c r="BU133" i="2"/>
  <c r="AP132" i="2"/>
  <c r="BQ127" i="2"/>
  <c r="BR127" i="2"/>
  <c r="BD399" i="2"/>
  <c r="BC399" i="2"/>
  <c r="AY399" i="2"/>
  <c r="AZ399" i="2"/>
  <c r="Z387" i="2"/>
  <c r="AA387" i="2" s="1"/>
  <c r="AB387" i="2" s="1"/>
  <c r="AW387" i="2"/>
  <c r="BE387" i="2"/>
  <c r="AQ387" i="2"/>
  <c r="AR387" i="2" s="1"/>
  <c r="AS387" i="2" s="1"/>
  <c r="AX387" i="2"/>
  <c r="BV387" i="2"/>
  <c r="N387" i="2"/>
  <c r="S387" i="2" s="1"/>
  <c r="AJ387" i="2"/>
  <c r="BH387" i="2"/>
  <c r="BS387" i="2"/>
  <c r="AK387" i="2"/>
  <c r="AL387" i="2" s="1"/>
  <c r="Y387" i="2"/>
  <c r="AM387" i="2"/>
  <c r="AN387" i="2" s="1"/>
  <c r="AO387" i="2" s="1"/>
  <c r="BY387" i="2"/>
  <c r="CA387" i="2" s="1"/>
  <c r="BA387" i="2"/>
  <c r="BL387" i="2"/>
  <c r="BO387" i="2" s="1"/>
  <c r="BP387" i="2"/>
  <c r="CH387" i="2" s="1"/>
  <c r="BI281" i="2"/>
  <c r="BJ281" i="2" s="1"/>
  <c r="BK281" i="2"/>
  <c r="BB305" i="2"/>
  <c r="BC128" i="2"/>
  <c r="BD128" i="2"/>
  <c r="BC174" i="2"/>
  <c r="BD174" i="2"/>
  <c r="BQ352" i="2"/>
  <c r="BR352" i="2"/>
  <c r="BF352" i="2"/>
  <c r="CF352" i="2" s="1"/>
  <c r="BG352" i="2"/>
  <c r="BF294" i="2"/>
  <c r="CF294" i="2" s="1"/>
  <c r="BG294" i="2"/>
  <c r="BX294" i="2"/>
  <c r="BW294" i="2"/>
  <c r="BD250" i="2"/>
  <c r="BC250" i="2"/>
  <c r="BG178" i="2"/>
  <c r="BF178" i="2"/>
  <c r="CF178" i="2" s="1"/>
  <c r="BR248" i="2"/>
  <c r="BQ248" i="2"/>
  <c r="BF248" i="2"/>
  <c r="CF248" i="2" s="1"/>
  <c r="BG248" i="2"/>
  <c r="AP248" i="2"/>
  <c r="BT173" i="2"/>
  <c r="BU173" i="2"/>
  <c r="AW62" i="2"/>
  <c r="AJ62" i="2"/>
  <c r="N62" i="2"/>
  <c r="S62" i="2" s="1"/>
  <c r="AP368" i="2"/>
  <c r="BW368" i="2"/>
  <c r="BX368" i="2"/>
  <c r="AP306" i="2"/>
  <c r="Y269" i="2"/>
  <c r="BL269" i="2"/>
  <c r="BO269" i="2" s="1"/>
  <c r="AK269" i="2"/>
  <c r="AL269" i="2" s="1"/>
  <c r="BH269" i="2"/>
  <c r="BP269" i="2"/>
  <c r="CH269" i="2" s="1"/>
  <c r="AM269" i="2"/>
  <c r="AN269" i="2" s="1"/>
  <c r="AO269" i="2" s="1"/>
  <c r="AW269" i="2"/>
  <c r="AX269" i="2"/>
  <c r="BS269" i="2"/>
  <c r="AQ269" i="2"/>
  <c r="AR269" i="2" s="1"/>
  <c r="AS269" i="2" s="1"/>
  <c r="AT269" i="2" s="1"/>
  <c r="BA269" i="2"/>
  <c r="BV269" i="2"/>
  <c r="N269" i="2"/>
  <c r="S269" i="2" s="1"/>
  <c r="BY269" i="2"/>
  <c r="CA269" i="2" s="1"/>
  <c r="AJ269" i="2"/>
  <c r="BE269" i="2"/>
  <c r="Z269" i="2"/>
  <c r="AA269" i="2" s="1"/>
  <c r="AB269" i="2" s="1"/>
  <c r="AK262" i="2"/>
  <c r="AL262" i="2" s="1"/>
  <c r="BH262" i="2"/>
  <c r="BP262" i="2"/>
  <c r="CH262" i="2" s="1"/>
  <c r="BA262" i="2"/>
  <c r="BY262" i="2"/>
  <c r="CA262" i="2" s="1"/>
  <c r="BS262" i="2"/>
  <c r="Z262" i="2"/>
  <c r="AA262" i="2" s="1"/>
  <c r="AB262" i="2" s="1"/>
  <c r="AW262" i="2"/>
  <c r="BE262" i="2"/>
  <c r="AJ262" i="2"/>
  <c r="AM262" i="2"/>
  <c r="AN262" i="2" s="1"/>
  <c r="AO262" i="2" s="1"/>
  <c r="Y262" i="2"/>
  <c r="AQ262" i="2"/>
  <c r="AR262" i="2" s="1"/>
  <c r="AS262" i="2" s="1"/>
  <c r="BV262" i="2"/>
  <c r="N262" i="2"/>
  <c r="S262" i="2" s="1"/>
  <c r="BL262" i="2"/>
  <c r="BO262" i="2" s="1"/>
  <c r="AX262" i="2"/>
  <c r="BB229" i="2"/>
  <c r="AW36" i="2"/>
  <c r="AJ36" i="2"/>
  <c r="N36" i="2"/>
  <c r="S36" i="2" s="1"/>
  <c r="AK277" i="2"/>
  <c r="AL277" i="2" s="1"/>
  <c r="BH277" i="2"/>
  <c r="BP277" i="2"/>
  <c r="CH277" i="2" s="1"/>
  <c r="BA277" i="2"/>
  <c r="BY277" i="2"/>
  <c r="CA277" i="2" s="1"/>
  <c r="AM277" i="2"/>
  <c r="AN277" i="2" s="1"/>
  <c r="AO277" i="2" s="1"/>
  <c r="BS277" i="2"/>
  <c r="Y277" i="2"/>
  <c r="BL277" i="2"/>
  <c r="BO277" i="2" s="1"/>
  <c r="Z277" i="2"/>
  <c r="AA277" i="2" s="1"/>
  <c r="AB277" i="2" s="1"/>
  <c r="AW277" i="2"/>
  <c r="BE277" i="2"/>
  <c r="AQ277" i="2"/>
  <c r="AR277" i="2" s="1"/>
  <c r="AS277" i="2" s="1"/>
  <c r="AX277" i="2"/>
  <c r="BV277" i="2"/>
  <c r="AJ277" i="2"/>
  <c r="N277" i="2"/>
  <c r="S277" i="2" s="1"/>
  <c r="Y145" i="2"/>
  <c r="BL145" i="2"/>
  <c r="BO145" i="2" s="1"/>
  <c r="AQ145" i="2"/>
  <c r="AR145" i="2" s="1"/>
  <c r="AS145" i="2" s="1"/>
  <c r="AX145" i="2"/>
  <c r="BV145" i="2"/>
  <c r="N145" i="2"/>
  <c r="S145" i="2" s="1"/>
  <c r="AJ145" i="2"/>
  <c r="AK145" i="2"/>
  <c r="AL145" i="2" s="1"/>
  <c r="BH145" i="2"/>
  <c r="BP145" i="2"/>
  <c r="CH145" i="2" s="1"/>
  <c r="AM145" i="2"/>
  <c r="AN145" i="2" s="1"/>
  <c r="AO145" i="2" s="1"/>
  <c r="Z145" i="2"/>
  <c r="AA145" i="2" s="1"/>
  <c r="AB145" i="2" s="1"/>
  <c r="AW145" i="2"/>
  <c r="BS145" i="2"/>
  <c r="BA145" i="2"/>
  <c r="BY145" i="2"/>
  <c r="CA145" i="2" s="1"/>
  <c r="BE145" i="2"/>
  <c r="AQ184" i="2"/>
  <c r="AR184" i="2" s="1"/>
  <c r="AS184" i="2" s="1"/>
  <c r="AX184" i="2"/>
  <c r="BV184" i="2"/>
  <c r="AK184" i="2"/>
  <c r="AL184" i="2" s="1"/>
  <c r="BH184" i="2"/>
  <c r="BP184" i="2"/>
  <c r="CH184" i="2" s="1"/>
  <c r="BA184" i="2"/>
  <c r="BY184" i="2"/>
  <c r="CA184" i="2" s="1"/>
  <c r="AM184" i="2"/>
  <c r="AN184" i="2" s="1"/>
  <c r="AO184" i="2" s="1"/>
  <c r="AJ184" i="2"/>
  <c r="BS184" i="2"/>
  <c r="Y184" i="2"/>
  <c r="Z184" i="2"/>
  <c r="AA184" i="2" s="1"/>
  <c r="AB184" i="2" s="1"/>
  <c r="BE184" i="2"/>
  <c r="N184" i="2"/>
  <c r="S184" i="2" s="1"/>
  <c r="BL184" i="2"/>
  <c r="BO184" i="2" s="1"/>
  <c r="AW184" i="2"/>
  <c r="N60" i="2"/>
  <c r="S60" i="2" s="1"/>
  <c r="AJ60" i="2"/>
  <c r="BB328" i="2"/>
  <c r="BB226" i="2"/>
  <c r="BB346" i="2"/>
  <c r="BB247" i="2"/>
  <c r="AJ68" i="2"/>
  <c r="N68" i="2"/>
  <c r="S68" i="2" s="1"/>
  <c r="BB239" i="2"/>
  <c r="BB295" i="2"/>
  <c r="BF236" i="2"/>
  <c r="CF236" i="2" s="1"/>
  <c r="BG236" i="2"/>
  <c r="BB218" i="2"/>
  <c r="BI144" i="2"/>
  <c r="BJ144" i="2" s="1"/>
  <c r="BK144" i="2"/>
  <c r="BB400" i="2"/>
  <c r="BQ289" i="2"/>
  <c r="BR289" i="2"/>
  <c r="AW52" i="2"/>
  <c r="AJ52" i="2"/>
  <c r="N52" i="2"/>
  <c r="BN356" i="2"/>
  <c r="CG356" i="2" s="1"/>
  <c r="BB271" i="2"/>
  <c r="BB143" i="2"/>
  <c r="BT383" i="2"/>
  <c r="BU383" i="2"/>
  <c r="BU286" i="2"/>
  <c r="BT286" i="2"/>
  <c r="CI286" i="2" s="1"/>
  <c r="BF274" i="2"/>
  <c r="CF274" i="2" s="1"/>
  <c r="BG274" i="2"/>
  <c r="BF300" i="2"/>
  <c r="CF300" i="2" s="1"/>
  <c r="BG300" i="2"/>
  <c r="AM339" i="2"/>
  <c r="AN339" i="2" s="1"/>
  <c r="AO339" i="2" s="1"/>
  <c r="BS339" i="2"/>
  <c r="Y339" i="2"/>
  <c r="BL339" i="2"/>
  <c r="BO339" i="2" s="1"/>
  <c r="Z339" i="2"/>
  <c r="AA339" i="2" s="1"/>
  <c r="AB339" i="2" s="1"/>
  <c r="AW339" i="2"/>
  <c r="BE339" i="2"/>
  <c r="AQ339" i="2"/>
  <c r="AR339" i="2" s="1"/>
  <c r="AS339" i="2" s="1"/>
  <c r="AX339" i="2"/>
  <c r="BV339" i="2"/>
  <c r="N339" i="2"/>
  <c r="S339" i="2" s="1"/>
  <c r="AJ339" i="2"/>
  <c r="AK339" i="2"/>
  <c r="AL339" i="2" s="1"/>
  <c r="BP339" i="2"/>
  <c r="CH339" i="2" s="1"/>
  <c r="BY339" i="2"/>
  <c r="CA339" i="2" s="1"/>
  <c r="BA339" i="2"/>
  <c r="BH339" i="2"/>
  <c r="BT146" i="2"/>
  <c r="BU146" i="2"/>
  <c r="BU152" i="2"/>
  <c r="BT152" i="2"/>
  <c r="BK132" i="2"/>
  <c r="BI132" i="2"/>
  <c r="BJ132" i="2" s="1"/>
  <c r="BF399" i="2"/>
  <c r="CF399" i="2" s="1"/>
  <c r="BG399" i="2"/>
  <c r="BN392" i="2"/>
  <c r="CG392" i="2" s="1"/>
  <c r="BC355" i="2"/>
  <c r="BD355" i="2"/>
  <c r="BT357" i="2"/>
  <c r="BU357" i="2"/>
  <c r="AP284" i="2"/>
  <c r="BW284" i="2"/>
  <c r="BX284" i="2"/>
  <c r="BQ317" i="2"/>
  <c r="BR317" i="2"/>
  <c r="BF317" i="2"/>
  <c r="CF317" i="2" s="1"/>
  <c r="BG317" i="2"/>
  <c r="BR323" i="2"/>
  <c r="BQ323" i="2"/>
  <c r="BF323" i="2"/>
  <c r="CF323" i="2" s="1"/>
  <c r="BG323" i="2"/>
  <c r="AP323" i="2"/>
  <c r="BG280" i="2"/>
  <c r="BF280" i="2"/>
  <c r="CF280" i="2" s="1"/>
  <c r="AP280" i="2"/>
  <c r="AP278" i="2"/>
  <c r="BC233" i="2"/>
  <c r="BD233" i="2"/>
  <c r="BT219" i="2"/>
  <c r="BU219" i="2"/>
  <c r="AP236" i="2"/>
  <c r="BW236" i="2"/>
  <c r="BX236" i="2"/>
  <c r="AY207" i="2"/>
  <c r="AZ207" i="2"/>
  <c r="BT207" i="2"/>
  <c r="BU207" i="2"/>
  <c r="BW148" i="2"/>
  <c r="BX148" i="2"/>
  <c r="BG144" i="2"/>
  <c r="BF144" i="2"/>
  <c r="CF144" i="2" s="1"/>
  <c r="BQ144" i="2"/>
  <c r="BR144" i="2"/>
  <c r="BW126" i="2"/>
  <c r="BX126" i="2"/>
  <c r="BB116" i="2"/>
  <c r="BC391" i="2"/>
  <c r="BD391" i="2"/>
  <c r="BT391" i="2"/>
  <c r="BU391" i="2"/>
  <c r="BC367" i="2"/>
  <c r="BD367" i="2"/>
  <c r="AT367" i="2"/>
  <c r="BI333" i="2"/>
  <c r="BJ333" i="2" s="1"/>
  <c r="BK333" i="2"/>
  <c r="BD289" i="2"/>
  <c r="BC289" i="2"/>
  <c r="BN273" i="2"/>
  <c r="CG273" i="2" s="1"/>
  <c r="BQ316" i="2"/>
  <c r="BR316" i="2"/>
  <c r="BC288" i="2"/>
  <c r="BD288" i="2"/>
  <c r="BG291" i="2"/>
  <c r="BF291" i="2"/>
  <c r="CF291" i="2" s="1"/>
  <c r="AP291" i="2"/>
  <c r="BW231" i="2"/>
  <c r="BX231" i="2"/>
  <c r="BN260" i="2"/>
  <c r="CG260" i="2" s="1"/>
  <c r="BI260" i="2"/>
  <c r="BJ260" i="2" s="1"/>
  <c r="BK260" i="2"/>
  <c r="BI217" i="2"/>
  <c r="BJ217" i="2" s="1"/>
  <c r="BK217" i="2"/>
  <c r="AM279" i="2"/>
  <c r="AN279" i="2" s="1"/>
  <c r="AO279" i="2" s="1"/>
  <c r="BS279" i="2"/>
  <c r="Y279" i="2"/>
  <c r="BL279" i="2"/>
  <c r="BO279" i="2" s="1"/>
  <c r="Z279" i="2"/>
  <c r="AA279" i="2" s="1"/>
  <c r="AB279" i="2" s="1"/>
  <c r="AW279" i="2"/>
  <c r="BE279" i="2"/>
  <c r="AQ279" i="2"/>
  <c r="AR279" i="2" s="1"/>
  <c r="AS279" i="2" s="1"/>
  <c r="AX279" i="2"/>
  <c r="BV279" i="2"/>
  <c r="N279" i="2"/>
  <c r="S279" i="2" s="1"/>
  <c r="AJ279" i="2"/>
  <c r="AK279" i="2"/>
  <c r="AL279" i="2" s="1"/>
  <c r="BH279" i="2"/>
  <c r="BP279" i="2"/>
  <c r="CH279" i="2" s="1"/>
  <c r="BY279" i="2"/>
  <c r="CA279" i="2" s="1"/>
  <c r="BA279" i="2"/>
  <c r="BW166" i="2"/>
  <c r="BX166" i="2"/>
  <c r="BQ166" i="2"/>
  <c r="BR166" i="2"/>
  <c r="BB180" i="2"/>
  <c r="BK140" i="2"/>
  <c r="BI140" i="2"/>
  <c r="BJ140" i="2" s="1"/>
  <c r="AY140" i="2"/>
  <c r="AZ140" i="2"/>
  <c r="BA167" i="2"/>
  <c r="BY167" i="2"/>
  <c r="CA167" i="2" s="1"/>
  <c r="AM167" i="2"/>
  <c r="AN167" i="2" s="1"/>
  <c r="AO167" i="2" s="1"/>
  <c r="Y167" i="2"/>
  <c r="BL167" i="2"/>
  <c r="BO167" i="2" s="1"/>
  <c r="Z167" i="2"/>
  <c r="AA167" i="2" s="1"/>
  <c r="AB167" i="2" s="1"/>
  <c r="AW167" i="2"/>
  <c r="BE167" i="2"/>
  <c r="AQ167" i="2"/>
  <c r="AR167" i="2" s="1"/>
  <c r="AS167" i="2" s="1"/>
  <c r="AX167" i="2"/>
  <c r="BV167" i="2"/>
  <c r="BP167" i="2"/>
  <c r="CH167" i="2" s="1"/>
  <c r="BS167" i="2"/>
  <c r="N167" i="2"/>
  <c r="S167" i="2" s="1"/>
  <c r="AJ167" i="2"/>
  <c r="AK167" i="2"/>
  <c r="AL167" i="2" s="1"/>
  <c r="BH167" i="2"/>
  <c r="AZ134" i="2"/>
  <c r="AY134" i="2"/>
  <c r="BQ128" i="2"/>
  <c r="BR128" i="2"/>
  <c r="BQ356" i="2"/>
  <c r="BR356" i="2"/>
  <c r="BA318" i="2"/>
  <c r="BY318" i="2"/>
  <c r="CA318" i="2" s="1"/>
  <c r="AM318" i="2"/>
  <c r="AN318" i="2" s="1"/>
  <c r="AO318" i="2" s="1"/>
  <c r="BS318" i="2"/>
  <c r="Y318" i="2"/>
  <c r="BL318" i="2"/>
  <c r="BO318" i="2" s="1"/>
  <c r="Z318" i="2"/>
  <c r="AA318" i="2" s="1"/>
  <c r="AB318" i="2" s="1"/>
  <c r="AW318" i="2"/>
  <c r="BE318" i="2"/>
  <c r="AQ318" i="2"/>
  <c r="AR318" i="2" s="1"/>
  <c r="AS318" i="2" s="1"/>
  <c r="AX318" i="2"/>
  <c r="BV318" i="2"/>
  <c r="N318" i="2"/>
  <c r="S318" i="2" s="1"/>
  <c r="AJ318" i="2"/>
  <c r="BH318" i="2"/>
  <c r="BP318" i="2"/>
  <c r="CH318" i="2" s="1"/>
  <c r="AK318" i="2"/>
  <c r="AL318" i="2" s="1"/>
  <c r="BN241" i="2"/>
  <c r="CG241" i="2" s="1"/>
  <c r="BI241" i="2"/>
  <c r="BJ241" i="2" s="1"/>
  <c r="BK241" i="2"/>
  <c r="BQ275" i="2"/>
  <c r="BR275" i="2"/>
  <c r="BA259" i="2"/>
  <c r="BY259" i="2"/>
  <c r="CA259" i="2" s="1"/>
  <c r="AM259" i="2"/>
  <c r="AN259" i="2" s="1"/>
  <c r="AO259" i="2" s="1"/>
  <c r="BS259" i="2"/>
  <c r="Y259" i="2"/>
  <c r="BL259" i="2"/>
  <c r="BO259" i="2" s="1"/>
  <c r="AQ259" i="2"/>
  <c r="AR259" i="2" s="1"/>
  <c r="AS259" i="2" s="1"/>
  <c r="AX259" i="2"/>
  <c r="BV259" i="2"/>
  <c r="N259" i="2"/>
  <c r="S259" i="2" s="1"/>
  <c r="AJ259" i="2"/>
  <c r="BE259" i="2"/>
  <c r="AK259" i="2"/>
  <c r="AL259" i="2" s="1"/>
  <c r="BH259" i="2"/>
  <c r="Z259" i="2"/>
  <c r="AA259" i="2" s="1"/>
  <c r="AB259" i="2" s="1"/>
  <c r="AW259" i="2"/>
  <c r="BP259" i="2"/>
  <c r="CH259" i="2" s="1"/>
  <c r="AY242" i="2"/>
  <c r="AZ242" i="2"/>
  <c r="BN215" i="2"/>
  <c r="CG215" i="2" s="1"/>
  <c r="AT187" i="2"/>
  <c r="BS212" i="2"/>
  <c r="Y212" i="2"/>
  <c r="BL212" i="2"/>
  <c r="BO212" i="2" s="1"/>
  <c r="Z212" i="2"/>
  <c r="AA212" i="2" s="1"/>
  <c r="AB212" i="2" s="1"/>
  <c r="AW212" i="2"/>
  <c r="BE212" i="2"/>
  <c r="AQ212" i="2"/>
  <c r="AR212" i="2" s="1"/>
  <c r="AS212" i="2" s="1"/>
  <c r="AX212" i="2"/>
  <c r="BV212" i="2"/>
  <c r="N212" i="2"/>
  <c r="S212" i="2" s="1"/>
  <c r="AJ212" i="2"/>
  <c r="AK212" i="2"/>
  <c r="AL212" i="2" s="1"/>
  <c r="BH212" i="2"/>
  <c r="BP212" i="2"/>
  <c r="CH212" i="2" s="1"/>
  <c r="BA212" i="2"/>
  <c r="BY212" i="2"/>
  <c r="CA212" i="2" s="1"/>
  <c r="AM212" i="2"/>
  <c r="AN212" i="2" s="1"/>
  <c r="AO212" i="2" s="1"/>
  <c r="BQ113" i="2"/>
  <c r="BR113" i="2"/>
  <c r="AW31" i="2"/>
  <c r="N31" i="2"/>
  <c r="S31" i="2" s="1"/>
  <c r="AJ31" i="2"/>
  <c r="O8" i="2"/>
  <c r="BI383" i="2"/>
  <c r="BJ383" i="2" s="1"/>
  <c r="BK383" i="2"/>
  <c r="BB395" i="2"/>
  <c r="BW272" i="2"/>
  <c r="BX272" i="2"/>
  <c r="BR240" i="2"/>
  <c r="BQ240" i="2"/>
  <c r="BF240" i="2"/>
  <c r="CF240" i="2" s="1"/>
  <c r="BG240" i="2"/>
  <c r="AP240" i="2"/>
  <c r="BF384" i="2"/>
  <c r="CF384" i="2" s="1"/>
  <c r="BG384" i="2"/>
  <c r="AP376" i="2"/>
  <c r="BA377" i="2"/>
  <c r="BY377" i="2"/>
  <c r="CA377" i="2" s="1"/>
  <c r="BS377" i="2"/>
  <c r="Y377" i="2"/>
  <c r="BL377" i="2"/>
  <c r="BO377" i="2" s="1"/>
  <c r="Z377" i="2"/>
  <c r="AA377" i="2" s="1"/>
  <c r="AB377" i="2" s="1"/>
  <c r="AW377" i="2"/>
  <c r="BE377" i="2"/>
  <c r="AQ377" i="2"/>
  <c r="AR377" i="2" s="1"/>
  <c r="AS377" i="2" s="1"/>
  <c r="AX377" i="2"/>
  <c r="BV377" i="2"/>
  <c r="AM377" i="2"/>
  <c r="AN377" i="2" s="1"/>
  <c r="AO377" i="2" s="1"/>
  <c r="BP377" i="2"/>
  <c r="CH377" i="2" s="1"/>
  <c r="BH377" i="2"/>
  <c r="N377" i="2"/>
  <c r="S377" i="2" s="1"/>
  <c r="AJ377" i="2"/>
  <c r="AK377" i="2"/>
  <c r="AL377" i="2" s="1"/>
  <c r="BD349" i="2"/>
  <c r="BC349" i="2"/>
  <c r="AP309" i="2"/>
  <c r="BW309" i="2"/>
  <c r="BX309" i="2"/>
  <c r="BI290" i="2"/>
  <c r="BJ290" i="2" s="1"/>
  <c r="BK290" i="2"/>
  <c r="BC290" i="2"/>
  <c r="BD290" i="2"/>
  <c r="BQ227" i="2"/>
  <c r="BR227" i="2"/>
  <c r="BW208" i="2"/>
  <c r="BX208" i="2"/>
  <c r="AP225" i="2"/>
  <c r="BW225" i="2"/>
  <c r="BX225" i="2"/>
  <c r="BD182" i="2"/>
  <c r="BC182" i="2"/>
  <c r="BN165" i="2"/>
  <c r="CG165" i="2" s="1"/>
  <c r="AW86" i="2"/>
  <c r="AJ86" i="2"/>
  <c r="N86" i="2"/>
  <c r="S86" i="2" s="1"/>
  <c r="AY216" i="2"/>
  <c r="AZ216" i="2"/>
  <c r="BQ190" i="2"/>
  <c r="BR190" i="2"/>
  <c r="BN196" i="2"/>
  <c r="CG196" i="2" s="1"/>
  <c r="BB117" i="2"/>
  <c r="BK344" i="2"/>
  <c r="BI344" i="2"/>
  <c r="BJ344" i="2" s="1"/>
  <c r="BK360" i="2"/>
  <c r="BI360" i="2"/>
  <c r="BJ360" i="2" s="1"/>
  <c r="AZ299" i="2"/>
  <c r="AY299" i="2"/>
  <c r="BT299" i="2"/>
  <c r="BU299" i="2"/>
  <c r="AP299" i="2"/>
  <c r="BK276" i="2"/>
  <c r="BI276" i="2"/>
  <c r="BJ276" i="2" s="1"/>
  <c r="BT300" i="2"/>
  <c r="BU300" i="2"/>
  <c r="AP300" i="2"/>
  <c r="BQ325" i="2"/>
  <c r="BR325" i="2"/>
  <c r="BF325" i="2"/>
  <c r="CF325" i="2" s="1"/>
  <c r="BG325" i="2"/>
  <c r="BC249" i="2"/>
  <c r="BD249" i="2"/>
  <c r="BI201" i="2"/>
  <c r="BJ201" i="2" s="1"/>
  <c r="BK201" i="2"/>
  <c r="BS253" i="2"/>
  <c r="Y253" i="2"/>
  <c r="BL253" i="2"/>
  <c r="BO253" i="2" s="1"/>
  <c r="Z253" i="2"/>
  <c r="AA253" i="2" s="1"/>
  <c r="AB253" i="2" s="1"/>
  <c r="AW253" i="2"/>
  <c r="BE253" i="2"/>
  <c r="AQ253" i="2"/>
  <c r="AR253" i="2" s="1"/>
  <c r="AS253" i="2" s="1"/>
  <c r="AX253" i="2"/>
  <c r="BV253" i="2"/>
  <c r="N253" i="2"/>
  <c r="S253" i="2" s="1"/>
  <c r="AJ253" i="2"/>
  <c r="AK253" i="2"/>
  <c r="AL253" i="2" s="1"/>
  <c r="BH253" i="2"/>
  <c r="BP253" i="2"/>
  <c r="CH253" i="2" s="1"/>
  <c r="AM253" i="2"/>
  <c r="AN253" i="2" s="1"/>
  <c r="AO253" i="2" s="1"/>
  <c r="BY253" i="2"/>
  <c r="CA253" i="2" s="1"/>
  <c r="BA253" i="2"/>
  <c r="AY179" i="2"/>
  <c r="AZ179" i="2"/>
  <c r="BI179" i="2"/>
  <c r="BJ179" i="2" s="1"/>
  <c r="BK179" i="2"/>
  <c r="BW152" i="2"/>
  <c r="BX152" i="2"/>
  <c r="BW132" i="2"/>
  <c r="BX132" i="2"/>
  <c r="BN127" i="2"/>
  <c r="CG127" i="2" s="1"/>
  <c r="BW389" i="2"/>
  <c r="BX389" i="2"/>
  <c r="BW297" i="2"/>
  <c r="BX297" i="2"/>
  <c r="AP297" i="2"/>
  <c r="BB185" i="2"/>
  <c r="BS161" i="2"/>
  <c r="Y161" i="2"/>
  <c r="BL161" i="2"/>
  <c r="BO161" i="2" s="1"/>
  <c r="Z161" i="2"/>
  <c r="AA161" i="2" s="1"/>
  <c r="AB161" i="2" s="1"/>
  <c r="AW161" i="2"/>
  <c r="BE161" i="2"/>
  <c r="AQ161" i="2"/>
  <c r="AR161" i="2" s="1"/>
  <c r="AS161" i="2" s="1"/>
  <c r="AX161" i="2"/>
  <c r="BV161" i="2"/>
  <c r="N161" i="2"/>
  <c r="S161" i="2" s="1"/>
  <c r="AJ161" i="2"/>
  <c r="AK161" i="2"/>
  <c r="AL161" i="2" s="1"/>
  <c r="BH161" i="2"/>
  <c r="BP161" i="2"/>
  <c r="CH161" i="2" s="1"/>
  <c r="AM161" i="2"/>
  <c r="AN161" i="2" s="1"/>
  <c r="AO161" i="2" s="1"/>
  <c r="BY161" i="2"/>
  <c r="CA161" i="2" s="1"/>
  <c r="BA161" i="2"/>
  <c r="BQ399" i="2"/>
  <c r="BR399" i="2"/>
  <c r="BC348" i="2"/>
  <c r="BD348" i="2"/>
  <c r="AK305" i="2"/>
  <c r="AL305" i="2" s="1"/>
  <c r="BH305" i="2"/>
  <c r="BP305" i="2"/>
  <c r="CH305" i="2" s="1"/>
  <c r="AM305" i="2"/>
  <c r="AN305" i="2" s="1"/>
  <c r="AO305" i="2" s="1"/>
  <c r="Z305" i="2"/>
  <c r="AA305" i="2" s="1"/>
  <c r="AB305" i="2" s="1"/>
  <c r="AJ305" i="2"/>
  <c r="BE305" i="2"/>
  <c r="AW305" i="2"/>
  <c r="BS305" i="2"/>
  <c r="AX305" i="2"/>
  <c r="AQ305" i="2"/>
  <c r="AR305" i="2" s="1"/>
  <c r="AS305" i="2" s="1"/>
  <c r="BA305" i="2"/>
  <c r="BL305" i="2"/>
  <c r="BO305" i="2" s="1"/>
  <c r="BV305" i="2"/>
  <c r="N305" i="2"/>
  <c r="S305" i="2" s="1"/>
  <c r="BY305" i="2"/>
  <c r="CA305" i="2" s="1"/>
  <c r="Y305" i="2"/>
  <c r="AK302" i="2"/>
  <c r="AL302" i="2" s="1"/>
  <c r="BH302" i="2"/>
  <c r="BP302" i="2"/>
  <c r="CH302" i="2" s="1"/>
  <c r="BA302" i="2"/>
  <c r="BY302" i="2"/>
  <c r="CA302" i="2" s="1"/>
  <c r="BS302" i="2"/>
  <c r="Y302" i="2"/>
  <c r="AJ302" i="2"/>
  <c r="AW302" i="2"/>
  <c r="BV302" i="2"/>
  <c r="N302" i="2"/>
  <c r="S302" i="2" s="1"/>
  <c r="Z302" i="2"/>
  <c r="AA302" i="2" s="1"/>
  <c r="AB302" i="2" s="1"/>
  <c r="AM302" i="2"/>
  <c r="AN302" i="2" s="1"/>
  <c r="AO302" i="2" s="1"/>
  <c r="AX302" i="2"/>
  <c r="BL302" i="2"/>
  <c r="BO302" i="2" s="1"/>
  <c r="AQ302" i="2"/>
  <c r="AR302" i="2" s="1"/>
  <c r="AS302" i="2" s="1"/>
  <c r="BE302" i="2"/>
  <c r="AT154" i="2"/>
  <c r="BI128" i="2"/>
  <c r="BJ128" i="2" s="1"/>
  <c r="BK128" i="2"/>
  <c r="N26" i="2"/>
  <c r="S26" i="2" s="1"/>
  <c r="AW26" i="2"/>
  <c r="AJ26" i="2"/>
  <c r="BQ174" i="2"/>
  <c r="BR174" i="2"/>
  <c r="BF174" i="2"/>
  <c r="CF174" i="2" s="1"/>
  <c r="BG174" i="2"/>
  <c r="BB213" i="2"/>
  <c r="BK352" i="2"/>
  <c r="BI352" i="2"/>
  <c r="BJ352" i="2" s="1"/>
  <c r="BB366" i="2"/>
  <c r="BQ250" i="2"/>
  <c r="BR250" i="2"/>
  <c r="BF250" i="2"/>
  <c r="CF250" i="2" s="1"/>
  <c r="BG250" i="2"/>
  <c r="BT178" i="2"/>
  <c r="BU178" i="2"/>
  <c r="BK248" i="2"/>
  <c r="BI248" i="2"/>
  <c r="BJ248" i="2" s="1"/>
  <c r="AK197" i="2"/>
  <c r="AL197" i="2" s="1"/>
  <c r="BH197" i="2"/>
  <c r="BP197" i="2"/>
  <c r="CH197" i="2" s="1"/>
  <c r="BA197" i="2"/>
  <c r="BY197" i="2"/>
  <c r="CA197" i="2" s="1"/>
  <c r="AM197" i="2"/>
  <c r="AN197" i="2" s="1"/>
  <c r="AO197" i="2" s="1"/>
  <c r="BS197" i="2"/>
  <c r="Y197" i="2"/>
  <c r="BL197" i="2"/>
  <c r="BO197" i="2" s="1"/>
  <c r="Z197" i="2"/>
  <c r="AA197" i="2" s="1"/>
  <c r="AB197" i="2" s="1"/>
  <c r="AW197" i="2"/>
  <c r="BE197" i="2"/>
  <c r="AQ197" i="2"/>
  <c r="AR197" i="2" s="1"/>
  <c r="AS197" i="2" s="1"/>
  <c r="AX197" i="2"/>
  <c r="BV197" i="2"/>
  <c r="AJ197" i="2"/>
  <c r="N197" i="2"/>
  <c r="S197" i="2" s="1"/>
  <c r="AK205" i="2"/>
  <c r="AL205" i="2" s="1"/>
  <c r="BH205" i="2"/>
  <c r="BP205" i="2"/>
  <c r="CH205" i="2" s="1"/>
  <c r="BA205" i="2"/>
  <c r="BY205" i="2"/>
  <c r="CA205" i="2" s="1"/>
  <c r="AM205" i="2"/>
  <c r="AN205" i="2" s="1"/>
  <c r="AO205" i="2" s="1"/>
  <c r="BS205" i="2"/>
  <c r="Y205" i="2"/>
  <c r="BL205" i="2"/>
  <c r="BO205" i="2" s="1"/>
  <c r="Z205" i="2"/>
  <c r="AA205" i="2" s="1"/>
  <c r="AB205" i="2" s="1"/>
  <c r="AW205" i="2"/>
  <c r="BE205" i="2"/>
  <c r="AQ205" i="2"/>
  <c r="AR205" i="2" s="1"/>
  <c r="AS205" i="2" s="1"/>
  <c r="AX205" i="2"/>
  <c r="BV205" i="2"/>
  <c r="N205" i="2"/>
  <c r="S205" i="2" s="1"/>
  <c r="AJ205" i="2"/>
  <c r="AZ173" i="2"/>
  <c r="AY173" i="2"/>
  <c r="BB194" i="2"/>
  <c r="BB122" i="2"/>
  <c r="N73" i="2"/>
  <c r="S73" i="2" s="1"/>
  <c r="AJ73" i="2"/>
  <c r="AW73" i="2"/>
  <c r="AY368" i="2"/>
  <c r="AZ368" i="2"/>
  <c r="BT368" i="2"/>
  <c r="BU368" i="2"/>
  <c r="BW306" i="2"/>
  <c r="BX306" i="2"/>
  <c r="BB214" i="2"/>
  <c r="AW22" i="2"/>
  <c r="N22" i="2"/>
  <c r="S22" i="2" s="1"/>
  <c r="AJ22" i="2"/>
  <c r="Z176" i="2"/>
  <c r="AA176" i="2" s="1"/>
  <c r="AB176" i="2" s="1"/>
  <c r="AW176" i="2"/>
  <c r="BE176" i="2"/>
  <c r="AQ176" i="2"/>
  <c r="AR176" i="2" s="1"/>
  <c r="AS176" i="2" s="1"/>
  <c r="AX176" i="2"/>
  <c r="BV176" i="2"/>
  <c r="N176" i="2"/>
  <c r="S176" i="2" s="1"/>
  <c r="AJ176" i="2"/>
  <c r="AK176" i="2"/>
  <c r="AL176" i="2" s="1"/>
  <c r="BH176" i="2"/>
  <c r="BP176" i="2"/>
  <c r="CH176" i="2" s="1"/>
  <c r="BA176" i="2"/>
  <c r="BY176" i="2"/>
  <c r="CA176" i="2" s="1"/>
  <c r="AM176" i="2"/>
  <c r="AN176" i="2" s="1"/>
  <c r="AO176" i="2" s="1"/>
  <c r="Y176" i="2"/>
  <c r="BL176" i="2"/>
  <c r="BO176" i="2" s="1"/>
  <c r="BS176" i="2"/>
  <c r="AQ378" i="2"/>
  <c r="AR378" i="2" s="1"/>
  <c r="AS378" i="2" s="1"/>
  <c r="AX378" i="2"/>
  <c r="BV378" i="2"/>
  <c r="AK378" i="2"/>
  <c r="AL378" i="2" s="1"/>
  <c r="BH378" i="2"/>
  <c r="BP378" i="2"/>
  <c r="CH378" i="2" s="1"/>
  <c r="BA378" i="2"/>
  <c r="BY378" i="2"/>
  <c r="CA378" i="2" s="1"/>
  <c r="AM378" i="2"/>
  <c r="AN378" i="2" s="1"/>
  <c r="AO378" i="2" s="1"/>
  <c r="BS378" i="2"/>
  <c r="N378" i="2"/>
  <c r="S378" i="2" s="1"/>
  <c r="AJ378" i="2"/>
  <c r="BE378" i="2"/>
  <c r="AW378" i="2"/>
  <c r="BL378" i="2"/>
  <c r="BO378" i="2" s="1"/>
  <c r="Y378" i="2"/>
  <c r="Z378" i="2"/>
  <c r="AA378" i="2" s="1"/>
  <c r="AB378" i="2" s="1"/>
  <c r="BB390" i="2"/>
  <c r="Z163" i="2"/>
  <c r="AA163" i="2" s="1"/>
  <c r="AB163" i="2" s="1"/>
  <c r="AW163" i="2"/>
  <c r="BE163" i="2"/>
  <c r="AQ163" i="2"/>
  <c r="AR163" i="2" s="1"/>
  <c r="AS163" i="2" s="1"/>
  <c r="AX163" i="2"/>
  <c r="BV163" i="2"/>
  <c r="AK163" i="2"/>
  <c r="AL163" i="2" s="1"/>
  <c r="BH163" i="2"/>
  <c r="BP163" i="2"/>
  <c r="CH163" i="2" s="1"/>
  <c r="BA163" i="2"/>
  <c r="BY163" i="2"/>
  <c r="CA163" i="2" s="1"/>
  <c r="AM163" i="2"/>
  <c r="AN163" i="2" s="1"/>
  <c r="AO163" i="2" s="1"/>
  <c r="AJ163" i="2"/>
  <c r="BL163" i="2"/>
  <c r="BO163" i="2" s="1"/>
  <c r="Y163" i="2"/>
  <c r="BS163" i="2"/>
  <c r="N163" i="2"/>
  <c r="S163" i="2" s="1"/>
  <c r="Z314" i="2"/>
  <c r="AA314" i="2" s="1"/>
  <c r="AB314" i="2" s="1"/>
  <c r="AW314" i="2"/>
  <c r="BE314" i="2"/>
  <c r="AQ314" i="2"/>
  <c r="AR314" i="2" s="1"/>
  <c r="AS314" i="2" s="1"/>
  <c r="AX314" i="2"/>
  <c r="BV314" i="2"/>
  <c r="N314" i="2"/>
  <c r="S314" i="2" s="1"/>
  <c r="AJ314" i="2"/>
  <c r="AK314" i="2"/>
  <c r="AL314" i="2" s="1"/>
  <c r="BH314" i="2"/>
  <c r="BP314" i="2"/>
  <c r="CH314" i="2" s="1"/>
  <c r="BA314" i="2"/>
  <c r="BY314" i="2"/>
  <c r="CA314" i="2" s="1"/>
  <c r="AM314" i="2"/>
  <c r="AN314" i="2" s="1"/>
  <c r="AO314" i="2" s="1"/>
  <c r="BS314" i="2"/>
  <c r="Y314" i="2"/>
  <c r="BL314" i="2"/>
  <c r="BO314" i="2" s="1"/>
  <c r="BB354" i="2"/>
  <c r="AJ108" i="2"/>
  <c r="N108" i="2"/>
  <c r="S108" i="2" s="1"/>
  <c r="AW108" i="2"/>
  <c r="AK285" i="2"/>
  <c r="AL285" i="2" s="1"/>
  <c r="BH285" i="2"/>
  <c r="BP285" i="2"/>
  <c r="CH285" i="2" s="1"/>
  <c r="BA285" i="2"/>
  <c r="BY285" i="2"/>
  <c r="CA285" i="2" s="1"/>
  <c r="AM285" i="2"/>
  <c r="AN285" i="2" s="1"/>
  <c r="AO285" i="2" s="1"/>
  <c r="BS285" i="2"/>
  <c r="Y285" i="2"/>
  <c r="BL285" i="2"/>
  <c r="BO285" i="2" s="1"/>
  <c r="Z285" i="2"/>
  <c r="AA285" i="2" s="1"/>
  <c r="AB285" i="2" s="1"/>
  <c r="AW285" i="2"/>
  <c r="BE285" i="2"/>
  <c r="AQ285" i="2"/>
  <c r="AR285" i="2" s="1"/>
  <c r="AS285" i="2" s="1"/>
  <c r="AX285" i="2"/>
  <c r="BV285" i="2"/>
  <c r="AJ285" i="2"/>
  <c r="N285" i="2"/>
  <c r="S285" i="2" s="1"/>
  <c r="AK321" i="2"/>
  <c r="AL321" i="2" s="1"/>
  <c r="BH321" i="2"/>
  <c r="BP321" i="2"/>
  <c r="CH321" i="2" s="1"/>
  <c r="BA321" i="2"/>
  <c r="BY321" i="2"/>
  <c r="CA321" i="2" s="1"/>
  <c r="AM321" i="2"/>
  <c r="AN321" i="2" s="1"/>
  <c r="AO321" i="2" s="1"/>
  <c r="BS321" i="2"/>
  <c r="Y321" i="2"/>
  <c r="BL321" i="2"/>
  <c r="BO321" i="2" s="1"/>
  <c r="Z321" i="2"/>
  <c r="AA321" i="2" s="1"/>
  <c r="AB321" i="2" s="1"/>
  <c r="AW321" i="2"/>
  <c r="BE321" i="2"/>
  <c r="AQ321" i="2"/>
  <c r="AR321" i="2" s="1"/>
  <c r="AS321" i="2" s="1"/>
  <c r="AX321" i="2"/>
  <c r="BV321" i="2"/>
  <c r="AJ321" i="2"/>
  <c r="N321" i="2"/>
  <c r="S321" i="2" s="1"/>
  <c r="O7" i="2"/>
  <c r="Q7" i="2" s="1" a="1"/>
  <c r="Q7" i="2" s="1"/>
  <c r="N7" i="2"/>
  <c r="S7" i="2" s="1"/>
  <c r="AJ7" i="2"/>
  <c r="AW7" i="2"/>
  <c r="CD6" i="2"/>
  <c r="Q6" i="2" a="1"/>
  <c r="Q6" i="2" s="1"/>
  <c r="R6" i="2" s="1"/>
  <c r="T6" i="2" s="1"/>
  <c r="BB6" i="2" s="1"/>
  <c r="Y6" i="2"/>
  <c r="V6" i="2" a="1"/>
  <c r="V6" i="2" s="1"/>
  <c r="W6" i="2" s="1"/>
  <c r="X6" i="2" s="1"/>
  <c r="AW6" i="2"/>
  <c r="N6" i="2"/>
  <c r="S6" i="2" s="1"/>
  <c r="AJ6" i="2"/>
  <c r="U6" i="2"/>
  <c r="AU6" i="2" s="1"/>
  <c r="AJ8" i="2" l="1"/>
  <c r="N8" i="2"/>
  <c r="S8" i="2" s="1"/>
  <c r="AJ13" i="2"/>
  <c r="AW8" i="2"/>
  <c r="BF200" i="2"/>
  <c r="CF200" i="2" s="1"/>
  <c r="BD200" i="2"/>
  <c r="BN200" i="2"/>
  <c r="CG200" i="2" s="1"/>
  <c r="BX375" i="2"/>
  <c r="BX343" i="2"/>
  <c r="BN343" i="2"/>
  <c r="CG343" i="2" s="1"/>
  <c r="BQ200" i="2"/>
  <c r="BX200" i="2"/>
  <c r="BU200" i="2"/>
  <c r="BR200" i="2"/>
  <c r="AY343" i="2"/>
  <c r="CE343" i="2" s="1"/>
  <c r="BU234" i="2"/>
  <c r="BU375" i="2"/>
  <c r="AZ200" i="2"/>
  <c r="BK200" i="2"/>
  <c r="BK343" i="2"/>
  <c r="BQ136" i="2"/>
  <c r="BR136" i="2"/>
  <c r="BN136" i="2"/>
  <c r="CG136" i="2" s="1"/>
  <c r="AZ136" i="2"/>
  <c r="BR375" i="2"/>
  <c r="BD375" i="2"/>
  <c r="BT343" i="2"/>
  <c r="CI343" i="2" s="1"/>
  <c r="BD343" i="2"/>
  <c r="AZ375" i="2"/>
  <c r="BX136" i="2"/>
  <c r="BN234" i="2"/>
  <c r="CG234" i="2" s="1"/>
  <c r="BF150" i="2"/>
  <c r="CF150" i="2" s="1"/>
  <c r="BD136" i="2"/>
  <c r="BG343" i="2"/>
  <c r="BK234" i="2"/>
  <c r="BR343" i="2"/>
  <c r="BQ343" i="2"/>
  <c r="BQ375" i="2"/>
  <c r="BK136" i="2"/>
  <c r="BK375" i="2"/>
  <c r="BG375" i="2"/>
  <c r="BU136" i="2"/>
  <c r="BD150" i="2"/>
  <c r="BG234" i="2"/>
  <c r="BI232" i="2"/>
  <c r="BJ232" i="2" s="1"/>
  <c r="AZ234" i="2"/>
  <c r="BF136" i="2"/>
  <c r="CF136" i="2" s="1"/>
  <c r="BX234" i="2"/>
  <c r="BK282" i="2"/>
  <c r="BU232" i="2"/>
  <c r="BQ234" i="2"/>
  <c r="BD351" i="2"/>
  <c r="BW351" i="2"/>
  <c r="CI351" i="2" s="1"/>
  <c r="BU351" i="2"/>
  <c r="BU150" i="2"/>
  <c r="BR234" i="2"/>
  <c r="BC234" i="2"/>
  <c r="CE234" i="2" s="1"/>
  <c r="BN375" i="2"/>
  <c r="CG375" i="2" s="1"/>
  <c r="BQ164" i="2"/>
  <c r="BR150" i="2"/>
  <c r="BC282" i="2"/>
  <c r="CE282" i="2" s="1"/>
  <c r="BC172" i="2"/>
  <c r="BT172" i="2"/>
  <c r="CI172" i="2" s="1"/>
  <c r="BQ150" i="2"/>
  <c r="BK150" i="2"/>
  <c r="BR164" i="2"/>
  <c r="BN150" i="2"/>
  <c r="CG150" i="2" s="1"/>
  <c r="AZ232" i="2"/>
  <c r="BF172" i="2"/>
  <c r="CF172" i="2" s="1"/>
  <c r="AY164" i="2"/>
  <c r="CE164" i="2" s="1"/>
  <c r="AZ150" i="2"/>
  <c r="AY351" i="2"/>
  <c r="CE351" i="2" s="1"/>
  <c r="BX232" i="2"/>
  <c r="BU282" i="2"/>
  <c r="BK351" i="2"/>
  <c r="BG232" i="2"/>
  <c r="AY172" i="2"/>
  <c r="BX324" i="2"/>
  <c r="BX150" i="2"/>
  <c r="BC324" i="2"/>
  <c r="CE324" i="2" s="1"/>
  <c r="BD160" i="2"/>
  <c r="BX172" i="2"/>
  <c r="AZ282" i="2"/>
  <c r="BQ351" i="2"/>
  <c r="BX164" i="2"/>
  <c r="BX160" i="2"/>
  <c r="BN164" i="2"/>
  <c r="CG164" i="2" s="1"/>
  <c r="BG282" i="2"/>
  <c r="BG351" i="2"/>
  <c r="BR351" i="2"/>
  <c r="BT164" i="2"/>
  <c r="CI164" i="2" s="1"/>
  <c r="AZ324" i="2"/>
  <c r="BQ232" i="2"/>
  <c r="BI160" i="2"/>
  <c r="BJ160" i="2" s="1"/>
  <c r="BI164" i="2"/>
  <c r="BJ164" i="2" s="1"/>
  <c r="BD164" i="2"/>
  <c r="BC232" i="2"/>
  <c r="CE232" i="2" s="1"/>
  <c r="BR172" i="2"/>
  <c r="BR232" i="2"/>
  <c r="BI324" i="2"/>
  <c r="BJ324" i="2" s="1"/>
  <c r="BI172" i="2"/>
  <c r="BJ172" i="2" s="1"/>
  <c r="BN282" i="2"/>
  <c r="CG282" i="2" s="1"/>
  <c r="BN351" i="2"/>
  <c r="CG351" i="2" s="1"/>
  <c r="BU324" i="2"/>
  <c r="BN172" i="2"/>
  <c r="CG172" i="2" s="1"/>
  <c r="BQ172" i="2"/>
  <c r="AT374" i="2"/>
  <c r="BR282" i="2"/>
  <c r="BG164" i="2"/>
  <c r="AT311" i="2"/>
  <c r="BQ282" i="2"/>
  <c r="BN324" i="2"/>
  <c r="CG324" i="2" s="1"/>
  <c r="BX282" i="2"/>
  <c r="BF324" i="2"/>
  <c r="CF324" i="2" s="1"/>
  <c r="AT160" i="2"/>
  <c r="BO160" i="2"/>
  <c r="AT211" i="2"/>
  <c r="AT121" i="2"/>
  <c r="BU355" i="2"/>
  <c r="CI278" i="2"/>
  <c r="BN319" i="2"/>
  <c r="CG319" i="2" s="1"/>
  <c r="BO319" i="2"/>
  <c r="BN209" i="2"/>
  <c r="CG209" i="2" s="1"/>
  <c r="BO209" i="2"/>
  <c r="BN119" i="2"/>
  <c r="CG119" i="2" s="1"/>
  <c r="BO119" i="2"/>
  <c r="BN355" i="2"/>
  <c r="CG355" i="2" s="1"/>
  <c r="BO355" i="2"/>
  <c r="BN142" i="2"/>
  <c r="CG142" i="2" s="1"/>
  <c r="BO142" i="2"/>
  <c r="BN264" i="2"/>
  <c r="CG264" i="2" s="1"/>
  <c r="BO264" i="2"/>
  <c r="BN358" i="2"/>
  <c r="CG358" i="2" s="1"/>
  <c r="BO358" i="2"/>
  <c r="BN211" i="2"/>
  <c r="CG211" i="2" s="1"/>
  <c r="BO211" i="2"/>
  <c r="BN258" i="2"/>
  <c r="CG258" i="2" s="1"/>
  <c r="BO258" i="2"/>
  <c r="BN157" i="2"/>
  <c r="CG157" i="2" s="1"/>
  <c r="BO157" i="2"/>
  <c r="BN244" i="2"/>
  <c r="CG244" i="2" s="1"/>
  <c r="BO244" i="2"/>
  <c r="BN121" i="2"/>
  <c r="CG121" i="2" s="1"/>
  <c r="BO121" i="2"/>
  <c r="BN374" i="2"/>
  <c r="CG374" i="2" s="1"/>
  <c r="BO374" i="2"/>
  <c r="BN292" i="2"/>
  <c r="CG292" i="2" s="1"/>
  <c r="BO292" i="2"/>
  <c r="BN199" i="2"/>
  <c r="CG199" i="2" s="1"/>
  <c r="BO199" i="2"/>
  <c r="BN385" i="2"/>
  <c r="CG385" i="2" s="1"/>
  <c r="BO385" i="2"/>
  <c r="BN327" i="2"/>
  <c r="CG327" i="2" s="1"/>
  <c r="BO327" i="2"/>
  <c r="BN311" i="2"/>
  <c r="CG311" i="2" s="1"/>
  <c r="BO311" i="2"/>
  <c r="BN304" i="2"/>
  <c r="CG304" i="2" s="1"/>
  <c r="BO304" i="2"/>
  <c r="BN359" i="2"/>
  <c r="CG359" i="2" s="1"/>
  <c r="BO359" i="2"/>
  <c r="BN335" i="2"/>
  <c r="CG335" i="2" s="1"/>
  <c r="BO335" i="2"/>
  <c r="BN256" i="2"/>
  <c r="CG256" i="2" s="1"/>
  <c r="BO256" i="2"/>
  <c r="BN224" i="2"/>
  <c r="CG224" i="2" s="1"/>
  <c r="BO224" i="2"/>
  <c r="BG224" i="2"/>
  <c r="BU158" i="2"/>
  <c r="AY327" i="2"/>
  <c r="BI157" i="2"/>
  <c r="BJ157" i="2" s="1"/>
  <c r="BN394" i="2"/>
  <c r="CG394" i="2" s="1"/>
  <c r="BF121" i="2"/>
  <c r="CF121" i="2" s="1"/>
  <c r="BC257" i="2"/>
  <c r="CE257" i="2" s="1"/>
  <c r="BK359" i="2"/>
  <c r="BW319" i="2"/>
  <c r="CI319" i="2" s="1"/>
  <c r="BU211" i="2"/>
  <c r="BU223" i="2"/>
  <c r="BI304" i="2"/>
  <c r="BJ304" i="2" s="1"/>
  <c r="BU292" i="2"/>
  <c r="BU268" i="2"/>
  <c r="CE223" i="2"/>
  <c r="BT335" i="2"/>
  <c r="CI335" i="2" s="1"/>
  <c r="BX258" i="2"/>
  <c r="BK158" i="2"/>
  <c r="BD157" i="2"/>
  <c r="BT224" i="2"/>
  <c r="BW224" i="2"/>
  <c r="BD224" i="2"/>
  <c r="CI127" i="2"/>
  <c r="BR158" i="2"/>
  <c r="BQ158" i="2"/>
  <c r="BX157" i="2"/>
  <c r="BC158" i="2"/>
  <c r="CE158" i="2" s="1"/>
  <c r="BR157" i="2"/>
  <c r="AZ319" i="2"/>
  <c r="BQ157" i="2"/>
  <c r="BF157" i="2"/>
  <c r="CF157" i="2" s="1"/>
  <c r="BU319" i="2"/>
  <c r="BF319" i="2"/>
  <c r="CF319" i="2" s="1"/>
  <c r="BU157" i="2"/>
  <c r="AZ157" i="2"/>
  <c r="BQ209" i="2"/>
  <c r="AZ224" i="2"/>
  <c r="BX256" i="2"/>
  <c r="BT264" i="2"/>
  <c r="CI264" i="2" s="1"/>
  <c r="BR209" i="2"/>
  <c r="BU209" i="2"/>
  <c r="CE374" i="2"/>
  <c r="BX394" i="2"/>
  <c r="BF158" i="2"/>
  <c r="CF158" i="2" s="1"/>
  <c r="BK209" i="2"/>
  <c r="BW223" i="2"/>
  <c r="CI223" i="2" s="1"/>
  <c r="BR224" i="2"/>
  <c r="BQ224" i="2"/>
  <c r="BN158" i="2"/>
  <c r="CG158" i="2" s="1"/>
  <c r="BK224" i="2"/>
  <c r="BC209" i="2"/>
  <c r="CE209" i="2" s="1"/>
  <c r="BX209" i="2"/>
  <c r="BI398" i="2"/>
  <c r="BJ398" i="2" s="1"/>
  <c r="AZ158" i="2"/>
  <c r="BX158" i="2"/>
  <c r="CE165" i="2"/>
  <c r="BR223" i="2"/>
  <c r="AZ209" i="2"/>
  <c r="BT168" i="2"/>
  <c r="CI168" i="2" s="1"/>
  <c r="CI158" i="2"/>
  <c r="BW292" i="2"/>
  <c r="CI292" i="2" s="1"/>
  <c r="BG209" i="2"/>
  <c r="BI168" i="2"/>
  <c r="BJ168" i="2" s="1"/>
  <c r="BC168" i="2"/>
  <c r="CE168" i="2" s="1"/>
  <c r="BN332" i="2"/>
  <c r="CG332" i="2" s="1"/>
  <c r="AZ120" i="2"/>
  <c r="CE248" i="2"/>
  <c r="CE173" i="2"/>
  <c r="BG394" i="2"/>
  <c r="CI133" i="2"/>
  <c r="AZ168" i="2"/>
  <c r="BQ223" i="2"/>
  <c r="BG223" i="2"/>
  <c r="AZ268" i="2"/>
  <c r="CI274" i="2"/>
  <c r="CE134" i="2"/>
  <c r="BD385" i="2"/>
  <c r="BR332" i="2"/>
  <c r="CI372" i="2"/>
  <c r="BR211" i="2"/>
  <c r="CI276" i="2"/>
  <c r="AY266" i="2"/>
  <c r="BQ332" i="2"/>
  <c r="BT358" i="2"/>
  <c r="CI358" i="2" s="1"/>
  <c r="BG359" i="2"/>
  <c r="BX332" i="2"/>
  <c r="CI396" i="2"/>
  <c r="AZ256" i="2"/>
  <c r="BC211" i="2"/>
  <c r="CE211" i="2" s="1"/>
  <c r="BG363" i="2"/>
  <c r="CI298" i="2"/>
  <c r="CI219" i="2"/>
  <c r="BC256" i="2"/>
  <c r="CE256" i="2" s="1"/>
  <c r="BD359" i="2"/>
  <c r="BU304" i="2"/>
  <c r="BT327" i="2"/>
  <c r="CI327" i="2" s="1"/>
  <c r="CI290" i="2"/>
  <c r="BD319" i="2"/>
  <c r="AZ292" i="2"/>
  <c r="CI300" i="2"/>
  <c r="BC121" i="2"/>
  <c r="CE121" i="2" s="1"/>
  <c r="BU120" i="2"/>
  <c r="BU340" i="2"/>
  <c r="BC327" i="2"/>
  <c r="CI134" i="2"/>
  <c r="BX266" i="2"/>
  <c r="BN363" i="2"/>
  <c r="CG363" i="2" s="1"/>
  <c r="CE300" i="2"/>
  <c r="AZ160" i="2"/>
  <c r="CE372" i="2"/>
  <c r="CI365" i="2"/>
  <c r="BR292" i="2"/>
  <c r="AZ340" i="2"/>
  <c r="BD304" i="2"/>
  <c r="AY385" i="2"/>
  <c r="CE385" i="2" s="1"/>
  <c r="BF264" i="2"/>
  <c r="CF264" i="2" s="1"/>
  <c r="CI178" i="2"/>
  <c r="BU394" i="2"/>
  <c r="BG292" i="2"/>
  <c r="BK394" i="2"/>
  <c r="BQ394" i="2"/>
  <c r="BC332" i="2"/>
  <c r="CE136" i="2"/>
  <c r="BX364" i="2"/>
  <c r="BK223" i="2"/>
  <c r="BQ119" i="2"/>
  <c r="CI368" i="2"/>
  <c r="AZ359" i="2"/>
  <c r="CE242" i="2"/>
  <c r="CI391" i="2"/>
  <c r="CI207" i="2"/>
  <c r="BG304" i="2"/>
  <c r="BQ268" i="2"/>
  <c r="CI211" i="2"/>
  <c r="BR394" i="2"/>
  <c r="BR121" i="2"/>
  <c r="BX121" i="2"/>
  <c r="BC266" i="2"/>
  <c r="BF332" i="2"/>
  <c r="CF332" i="2" s="1"/>
  <c r="BG168" i="2"/>
  <c r="CI156" i="2"/>
  <c r="AZ304" i="2"/>
  <c r="CE299" i="2"/>
  <c r="CE152" i="2"/>
  <c r="BI199" i="2"/>
  <c r="BJ199" i="2" s="1"/>
  <c r="CE341" i="2"/>
  <c r="BR257" i="2"/>
  <c r="BR327" i="2"/>
  <c r="BR304" i="2"/>
  <c r="CI273" i="2"/>
  <c r="CE297" i="2"/>
  <c r="CE278" i="2"/>
  <c r="BW304" i="2"/>
  <c r="CI304" i="2" s="1"/>
  <c r="BK363" i="2"/>
  <c r="CI341" i="2"/>
  <c r="BX359" i="2"/>
  <c r="CE150" i="2"/>
  <c r="BR268" i="2"/>
  <c r="CI373" i="2"/>
  <c r="BR119" i="2"/>
  <c r="BX358" i="2"/>
  <c r="BQ121" i="2"/>
  <c r="BN364" i="2"/>
  <c r="CG364" i="2" s="1"/>
  <c r="BI340" i="2"/>
  <c r="BJ340" i="2" s="1"/>
  <c r="CE368" i="2"/>
  <c r="BT311" i="2"/>
  <c r="CI311" i="2" s="1"/>
  <c r="CE207" i="2"/>
  <c r="BI332" i="2"/>
  <c r="BJ332" i="2" s="1"/>
  <c r="BQ257" i="2"/>
  <c r="BQ327" i="2"/>
  <c r="BQ304" i="2"/>
  <c r="CE348" i="2"/>
  <c r="CI297" i="2"/>
  <c r="BD335" i="2"/>
  <c r="CI398" i="2"/>
  <c r="CI357" i="2"/>
  <c r="BN268" i="2"/>
  <c r="CG268" i="2" s="1"/>
  <c r="CE225" i="2"/>
  <c r="CI299" i="2"/>
  <c r="BD120" i="2"/>
  <c r="CI272" i="2"/>
  <c r="BR168" i="2"/>
  <c r="BK364" i="2"/>
  <c r="CE392" i="2"/>
  <c r="CI360" i="2"/>
  <c r="CI344" i="2"/>
  <c r="AY394" i="2"/>
  <c r="CE394" i="2" s="1"/>
  <c r="CI231" i="2"/>
  <c r="BQ211" i="2"/>
  <c r="CE309" i="2"/>
  <c r="CE196" i="2"/>
  <c r="AZ211" i="2"/>
  <c r="BR160" i="2"/>
  <c r="CE264" i="2"/>
  <c r="BQ292" i="2"/>
  <c r="CE179" i="2"/>
  <c r="CE384" i="2"/>
  <c r="BQ168" i="2"/>
  <c r="CI234" i="2"/>
  <c r="CE250" i="2"/>
  <c r="CE308" i="2"/>
  <c r="CI308" i="2"/>
  <c r="CE265" i="2"/>
  <c r="BK335" i="2"/>
  <c r="CE396" i="2"/>
  <c r="CI146" i="2"/>
  <c r="CI394" i="2"/>
  <c r="CE236" i="2"/>
  <c r="CE133" i="2"/>
  <c r="CI157" i="2"/>
  <c r="BX120" i="2"/>
  <c r="CI200" i="2"/>
  <c r="BU256" i="2"/>
  <c r="CE291" i="2"/>
  <c r="BQ256" i="2"/>
  <c r="BN120" i="2"/>
  <c r="CG120" i="2" s="1"/>
  <c r="CI282" i="2"/>
  <c r="CE174" i="2"/>
  <c r="BR120" i="2"/>
  <c r="CE240" i="2"/>
  <c r="CE319" i="2"/>
  <c r="BR256" i="2"/>
  <c r="BQ160" i="2"/>
  <c r="BD364" i="2"/>
  <c r="AZ398" i="2"/>
  <c r="BF256" i="2"/>
  <c r="CF256" i="2" s="1"/>
  <c r="AY332" i="2"/>
  <c r="CE294" i="2"/>
  <c r="BK319" i="2"/>
  <c r="CE132" i="2"/>
  <c r="CI216" i="2"/>
  <c r="CI252" i="2"/>
  <c r="BK268" i="2"/>
  <c r="BT364" i="2"/>
  <c r="CI364" i="2" s="1"/>
  <c r="BQ359" i="2"/>
  <c r="BT359" i="2"/>
  <c r="CI359" i="2" s="1"/>
  <c r="BU398" i="2"/>
  <c r="CE208" i="2"/>
  <c r="BK120" i="2"/>
  <c r="BR359" i="2"/>
  <c r="CI179" i="2"/>
  <c r="BF120" i="2"/>
  <c r="CF120" i="2" s="1"/>
  <c r="CI309" i="2"/>
  <c r="CE357" i="2"/>
  <c r="BI256" i="2"/>
  <c r="BJ256" i="2" s="1"/>
  <c r="BK292" i="2"/>
  <c r="CE340" i="2"/>
  <c r="CE283" i="2"/>
  <c r="BD340" i="2"/>
  <c r="CI316" i="2"/>
  <c r="BT142" i="2"/>
  <c r="CI142" i="2" s="1"/>
  <c r="BX335" i="2"/>
  <c r="BX398" i="2"/>
  <c r="CE140" i="2"/>
  <c r="CI173" i="2"/>
  <c r="CI174" i="2"/>
  <c r="CI182" i="2"/>
  <c r="BD394" i="2"/>
  <c r="CI148" i="2"/>
  <c r="CI323" i="2"/>
  <c r="CE381" i="2"/>
  <c r="CI375" i="2"/>
  <c r="BX268" i="2"/>
  <c r="CE187" i="2"/>
  <c r="BD363" i="2"/>
  <c r="AZ335" i="2"/>
  <c r="CI257" i="2"/>
  <c r="BC292" i="2"/>
  <c r="CE292" i="2" s="1"/>
  <c r="AZ223" i="2"/>
  <c r="BU332" i="2"/>
  <c r="CI385" i="2"/>
  <c r="CI381" i="2"/>
  <c r="BX327" i="2"/>
  <c r="BN223" i="2"/>
  <c r="CG223" i="2" s="1"/>
  <c r="CE304" i="2"/>
  <c r="BD199" i="2"/>
  <c r="CE216" i="2"/>
  <c r="CE274" i="2"/>
  <c r="CI128" i="2"/>
  <c r="CE360" i="2"/>
  <c r="CE344" i="2"/>
  <c r="CI190" i="2"/>
  <c r="BG335" i="2"/>
  <c r="CI383" i="2"/>
  <c r="CI355" i="2"/>
  <c r="CI283" i="2"/>
  <c r="CE389" i="2"/>
  <c r="BQ120" i="2"/>
  <c r="CI140" i="2"/>
  <c r="CI352" i="2"/>
  <c r="CE280" i="2"/>
  <c r="CI281" i="2"/>
  <c r="CI258" i="2"/>
  <c r="CE142" i="2"/>
  <c r="CI374" i="2"/>
  <c r="CI225" i="2"/>
  <c r="CE391" i="2"/>
  <c r="CI132" i="2"/>
  <c r="CI240" i="2"/>
  <c r="CE272" i="2"/>
  <c r="CE317" i="2"/>
  <c r="CI248" i="2"/>
  <c r="CE154" i="2"/>
  <c r="CE201" i="2"/>
  <c r="CE383" i="2"/>
  <c r="CE217" i="2"/>
  <c r="CI291" i="2"/>
  <c r="CE144" i="2"/>
  <c r="CI325" i="2"/>
  <c r="CE376" i="2"/>
  <c r="CI136" i="2"/>
  <c r="CE356" i="2"/>
  <c r="CI144" i="2"/>
  <c r="CI284" i="2"/>
  <c r="CI384" i="2"/>
  <c r="CE215" i="2"/>
  <c r="CI241" i="2"/>
  <c r="CE244" i="2"/>
  <c r="BR340" i="2"/>
  <c r="CH340" i="2"/>
  <c r="CE199" i="2"/>
  <c r="CE364" i="2"/>
  <c r="CI160" i="2"/>
  <c r="CE358" i="2"/>
  <c r="BR355" i="2"/>
  <c r="CH355" i="2"/>
  <c r="BQ398" i="2"/>
  <c r="CH398" i="2"/>
  <c r="CI266" i="2"/>
  <c r="BQ358" i="2"/>
  <c r="CH358" i="2"/>
  <c r="CI363" i="2"/>
  <c r="CI232" i="2"/>
  <c r="CE120" i="2"/>
  <c r="CE349" i="2"/>
  <c r="CE275" i="2"/>
  <c r="CI236" i="2"/>
  <c r="CI367" i="2"/>
  <c r="CI249" i="2"/>
  <c r="CE290" i="2"/>
  <c r="CE200" i="2"/>
  <c r="CI288" i="2"/>
  <c r="CE157" i="2"/>
  <c r="BG211" i="2"/>
  <c r="CE288" i="2"/>
  <c r="BT199" i="2"/>
  <c r="CI199" i="2" s="1"/>
  <c r="CE182" i="2"/>
  <c r="CI332" i="2"/>
  <c r="BQ118" i="2"/>
  <c r="CH118" i="2"/>
  <c r="BQ142" i="2"/>
  <c r="CH142" i="2"/>
  <c r="BR244" i="2"/>
  <c r="CH244" i="2"/>
  <c r="CI306" i="2"/>
  <c r="CE276" i="2"/>
  <c r="CE241" i="2"/>
  <c r="CI349" i="2"/>
  <c r="CI256" i="2"/>
  <c r="BD268" i="2"/>
  <c r="CI275" i="2"/>
  <c r="CI294" i="2"/>
  <c r="CI268" i="2"/>
  <c r="BR363" i="2"/>
  <c r="CH363" i="2"/>
  <c r="CE363" i="2"/>
  <c r="CE249" i="2"/>
  <c r="CI242" i="2"/>
  <c r="CI209" i="2"/>
  <c r="CE281" i="2"/>
  <c r="CE231" i="2"/>
  <c r="CI392" i="2"/>
  <c r="CI227" i="2"/>
  <c r="BX374" i="2"/>
  <c r="CE156" i="2"/>
  <c r="CE316" i="2"/>
  <c r="CI333" i="2"/>
  <c r="CE355" i="2"/>
  <c r="BQ264" i="2"/>
  <c r="CH264" i="2"/>
  <c r="CI166" i="2"/>
  <c r="CE227" i="2"/>
  <c r="CI280" i="2"/>
  <c r="CE323" i="2"/>
  <c r="CI389" i="2"/>
  <c r="CE260" i="2"/>
  <c r="CE233" i="2"/>
  <c r="CI113" i="2"/>
  <c r="CI233" i="2"/>
  <c r="CE298" i="2"/>
  <c r="CE224" i="2"/>
  <c r="AZ142" i="2"/>
  <c r="CI201" i="2"/>
  <c r="CI376" i="2"/>
  <c r="CE113" i="2"/>
  <c r="CE166" i="2"/>
  <c r="CI126" i="2"/>
  <c r="CE148" i="2"/>
  <c r="BQ199" i="2"/>
  <c r="CH199" i="2"/>
  <c r="BQ266" i="2"/>
  <c r="CH266" i="2"/>
  <c r="BQ385" i="2"/>
  <c r="CH385" i="2"/>
  <c r="CI324" i="2"/>
  <c r="CE375" i="2"/>
  <c r="CE289" i="2"/>
  <c r="CE367" i="2"/>
  <c r="BR374" i="2"/>
  <c r="CE128" i="2"/>
  <c r="CE268" i="2"/>
  <c r="CI187" i="2"/>
  <c r="CE333" i="2"/>
  <c r="CE219" i="2"/>
  <c r="CE284" i="2"/>
  <c r="CI154" i="2"/>
  <c r="CI348" i="2"/>
  <c r="CE373" i="2"/>
  <c r="CE365" i="2"/>
  <c r="CI260" i="2"/>
  <c r="CI250" i="2"/>
  <c r="CI399" i="2"/>
  <c r="CI265" i="2"/>
  <c r="CI196" i="2"/>
  <c r="CI165" i="2"/>
  <c r="CE273" i="2"/>
  <c r="CE160" i="2"/>
  <c r="BR364" i="2"/>
  <c r="CH364" i="2"/>
  <c r="CE359" i="2"/>
  <c r="CI152" i="2"/>
  <c r="CE399" i="2"/>
  <c r="CI208" i="2"/>
  <c r="CE306" i="2"/>
  <c r="CE325" i="2"/>
  <c r="CE190" i="2"/>
  <c r="BQ374" i="2"/>
  <c r="CE352" i="2"/>
  <c r="CE126" i="2"/>
  <c r="CI317" i="2"/>
  <c r="CI120" i="2"/>
  <c r="CI289" i="2"/>
  <c r="CI356" i="2"/>
  <c r="CI217" i="2"/>
  <c r="CI150" i="2"/>
  <c r="CE127" i="2"/>
  <c r="CE146" i="2"/>
  <c r="CI215" i="2"/>
  <c r="CE178" i="2"/>
  <c r="CE335" i="2"/>
  <c r="CI121" i="2"/>
  <c r="BR258" i="2"/>
  <c r="CH258" i="2"/>
  <c r="BR335" i="2"/>
  <c r="AZ119" i="2"/>
  <c r="BR385" i="2"/>
  <c r="BQ335" i="2"/>
  <c r="BF398" i="2"/>
  <c r="CF398" i="2" s="1"/>
  <c r="BG266" i="2"/>
  <c r="AZ258" i="2"/>
  <c r="BX211" i="2"/>
  <c r="BD223" i="2"/>
  <c r="BG244" i="2"/>
  <c r="BK211" i="2"/>
  <c r="BR319" i="2"/>
  <c r="BU266" i="2"/>
  <c r="BQ319" i="2"/>
  <c r="BF268" i="2"/>
  <c r="CF268" i="2" s="1"/>
  <c r="BI358" i="2"/>
  <c r="BJ358" i="2" s="1"/>
  <c r="BU385" i="2"/>
  <c r="BI385" i="2"/>
  <c r="BJ385" i="2" s="1"/>
  <c r="BI121" i="2"/>
  <c r="BJ121" i="2" s="1"/>
  <c r="BK266" i="2"/>
  <c r="BI374" i="2"/>
  <c r="BJ374" i="2" s="1"/>
  <c r="BT119" i="2"/>
  <c r="BX385" i="2"/>
  <c r="BI264" i="2"/>
  <c r="BJ264" i="2" s="1"/>
  <c r="BK327" i="2"/>
  <c r="AZ121" i="2"/>
  <c r="BN266" i="2"/>
  <c r="CG266" i="2" s="1"/>
  <c r="BX264" i="2"/>
  <c r="BX363" i="2"/>
  <c r="BD374" i="2"/>
  <c r="BR264" i="2"/>
  <c r="BN257" i="2"/>
  <c r="CG257" i="2" s="1"/>
  <c r="BU258" i="2"/>
  <c r="BI311" i="2"/>
  <c r="BJ311" i="2" s="1"/>
  <c r="BK257" i="2"/>
  <c r="BD244" i="2"/>
  <c r="AT257" i="2"/>
  <c r="BN398" i="2"/>
  <c r="CG398" i="2" s="1"/>
  <c r="BQ364" i="2"/>
  <c r="BD264" i="2"/>
  <c r="BG374" i="2"/>
  <c r="BX355" i="2"/>
  <c r="AZ264" i="2"/>
  <c r="BG355" i="2"/>
  <c r="BG385" i="2"/>
  <c r="BG327" i="2"/>
  <c r="BU363" i="2"/>
  <c r="AZ364" i="2"/>
  <c r="BR266" i="2"/>
  <c r="BF257" i="2"/>
  <c r="CF257" i="2" s="1"/>
  <c r="BX199" i="2"/>
  <c r="BK258" i="2"/>
  <c r="BF340" i="2"/>
  <c r="CF340" i="2" s="1"/>
  <c r="BX168" i="2"/>
  <c r="AZ244" i="2"/>
  <c r="BC311" i="2"/>
  <c r="CE311" i="2" s="1"/>
  <c r="BC398" i="2"/>
  <c r="CE398" i="2" s="1"/>
  <c r="BW244" i="2"/>
  <c r="CI244" i="2" s="1"/>
  <c r="BX257" i="2"/>
  <c r="AZ358" i="2"/>
  <c r="BQ355" i="2"/>
  <c r="BX142" i="2"/>
  <c r="BD358" i="2"/>
  <c r="BK244" i="2"/>
  <c r="AZ363" i="2"/>
  <c r="BQ363" i="2"/>
  <c r="BN168" i="2"/>
  <c r="CG168" i="2" s="1"/>
  <c r="BW119" i="2"/>
  <c r="BR199" i="2"/>
  <c r="BW340" i="2"/>
  <c r="CI340" i="2" s="1"/>
  <c r="AZ311" i="2"/>
  <c r="BC119" i="2"/>
  <c r="CE119" i="2" s="1"/>
  <c r="AZ257" i="2"/>
  <c r="BU121" i="2"/>
  <c r="BG311" i="2"/>
  <c r="BU244" i="2"/>
  <c r="BN340" i="2"/>
  <c r="CG340" i="2" s="1"/>
  <c r="BC258" i="2"/>
  <c r="CE258" i="2" s="1"/>
  <c r="BU257" i="2"/>
  <c r="BK119" i="2"/>
  <c r="BR142" i="2"/>
  <c r="BG142" i="2"/>
  <c r="BQ258" i="2"/>
  <c r="BD142" i="2"/>
  <c r="BR311" i="2"/>
  <c r="BQ340" i="2"/>
  <c r="BG258" i="2"/>
  <c r="BQ311" i="2"/>
  <c r="BG358" i="2"/>
  <c r="BG119" i="2"/>
  <c r="AZ355" i="2"/>
  <c r="BU160" i="2"/>
  <c r="BX311" i="2"/>
  <c r="BG199" i="2"/>
  <c r="BG160" i="2"/>
  <c r="BF364" i="2"/>
  <c r="CF364" i="2" s="1"/>
  <c r="BR358" i="2"/>
  <c r="AZ199" i="2"/>
  <c r="BI142" i="2"/>
  <c r="BJ142" i="2" s="1"/>
  <c r="BR118" i="2"/>
  <c r="AT386" i="2"/>
  <c r="BG118" i="2"/>
  <c r="BX386" i="2"/>
  <c r="BW386" i="2"/>
  <c r="BT118" i="2"/>
  <c r="CI118" i="2" s="1"/>
  <c r="BN386" i="2"/>
  <c r="CG386" i="2" s="1"/>
  <c r="BX118" i="2"/>
  <c r="BI386" i="2"/>
  <c r="BJ386" i="2" s="1"/>
  <c r="BK386" i="2"/>
  <c r="BC386" i="2"/>
  <c r="BD386" i="2"/>
  <c r="BC118" i="2"/>
  <c r="CE118" i="2" s="1"/>
  <c r="BD118" i="2"/>
  <c r="AZ386" i="2"/>
  <c r="AY386" i="2"/>
  <c r="BG386" i="2"/>
  <c r="BF386" i="2"/>
  <c r="CF386" i="2" s="1"/>
  <c r="BQ386" i="2"/>
  <c r="BR386" i="2"/>
  <c r="BT386" i="2"/>
  <c r="BU386" i="2"/>
  <c r="AT170" i="2"/>
  <c r="AT204" i="2"/>
  <c r="AT339" i="2"/>
  <c r="AT326" i="2"/>
  <c r="AT125" i="2"/>
  <c r="AT186" i="2"/>
  <c r="AT141" i="2"/>
  <c r="AT161" i="2"/>
  <c r="AT253" i="2"/>
  <c r="AT129" i="2"/>
  <c r="AT267" i="2"/>
  <c r="AT301" i="2"/>
  <c r="AT302" i="2"/>
  <c r="AT262" i="2"/>
  <c r="AT296" i="2"/>
  <c r="AT271" i="2"/>
  <c r="AT350" i="2"/>
  <c r="AT261" i="2"/>
  <c r="AT212" i="2"/>
  <c r="AT293" i="2"/>
  <c r="AT122" i="2"/>
  <c r="AT192" i="2"/>
  <c r="AT153" i="2"/>
  <c r="AT345" i="2"/>
  <c r="AT214" i="2"/>
  <c r="AT115" i="2"/>
  <c r="AT380" i="2"/>
  <c r="AT220" i="2"/>
  <c r="AT369" i="2"/>
  <c r="AT338" i="2"/>
  <c r="AT320" i="2"/>
  <c r="AT314" i="2"/>
  <c r="AT210" i="2"/>
  <c r="AT195" i="2"/>
  <c r="AT149" i="2"/>
  <c r="AT138" i="2"/>
  <c r="AT137" i="2"/>
  <c r="AT116" i="2"/>
  <c r="AT203" i="2"/>
  <c r="AT315" i="2"/>
  <c r="AT305" i="2"/>
  <c r="AT114" i="2"/>
  <c r="AT382" i="2"/>
  <c r="AT361" i="2"/>
  <c r="AT243" i="2"/>
  <c r="AT312" i="2"/>
  <c r="AT194" i="2"/>
  <c r="AT307" i="2"/>
  <c r="AT221" i="2"/>
  <c r="AT322" i="2"/>
  <c r="AT329" i="2"/>
  <c r="AT191" i="2"/>
  <c r="AT393" i="2"/>
  <c r="AT255" i="2"/>
  <c r="AT378" i="2"/>
  <c r="AT189" i="2"/>
  <c r="AT184" i="2"/>
  <c r="AT388" i="2"/>
  <c r="AT246" i="2"/>
  <c r="AT171" i="2"/>
  <c r="AT185" i="2"/>
  <c r="AT176" i="2"/>
  <c r="AT197" i="2"/>
  <c r="AT318" i="2"/>
  <c r="AT167" i="2"/>
  <c r="AT251" i="2"/>
  <c r="AT169" i="2"/>
  <c r="AT347" i="2"/>
  <c r="AT151" i="2"/>
  <c r="AT222" i="2"/>
  <c r="AT245" i="2"/>
  <c r="AT287" i="2"/>
  <c r="AT123" i="2"/>
  <c r="AT143" i="2"/>
  <c r="AT229" i="2"/>
  <c r="AT395" i="2"/>
  <c r="AT377" i="2"/>
  <c r="AT371" i="2"/>
  <c r="AT226" i="2"/>
  <c r="AT175" i="2"/>
  <c r="AT180" i="2"/>
  <c r="AT285" i="2"/>
  <c r="AT354" i="2"/>
  <c r="AT346" i="2"/>
  <c r="AT342" i="2"/>
  <c r="AT155" i="2"/>
  <c r="AT124" i="2"/>
  <c r="AT379" i="2"/>
  <c r="BN378" i="2"/>
  <c r="CG378" i="2" s="1"/>
  <c r="BI377" i="2"/>
  <c r="BJ377" i="2" s="1"/>
  <c r="BK377" i="2"/>
  <c r="BD167" i="2"/>
  <c r="BC167" i="2"/>
  <c r="BN345" i="2"/>
  <c r="CG345" i="2" s="1"/>
  <c r="BX137" i="2"/>
  <c r="BW137" i="2"/>
  <c r="BW169" i="2"/>
  <c r="BX169" i="2"/>
  <c r="BF239" i="2"/>
  <c r="CF239" i="2" s="1"/>
  <c r="BG239" i="2"/>
  <c r="AP246" i="2"/>
  <c r="AY320" i="2"/>
  <c r="AZ320" i="2"/>
  <c r="AZ361" i="2"/>
  <c r="AY361" i="2"/>
  <c r="BW139" i="2"/>
  <c r="BX139" i="2"/>
  <c r="BF189" i="2"/>
  <c r="CF189" i="2" s="1"/>
  <c r="BG189" i="2"/>
  <c r="BF243" i="2"/>
  <c r="CF243" i="2" s="1"/>
  <c r="BG243" i="2"/>
  <c r="AY204" i="2"/>
  <c r="AZ204" i="2"/>
  <c r="BW203" i="2"/>
  <c r="BX203" i="2"/>
  <c r="AZ261" i="2"/>
  <c r="AY261" i="2"/>
  <c r="AP175" i="2"/>
  <c r="BC296" i="2"/>
  <c r="BD296" i="2"/>
  <c r="AY350" i="2"/>
  <c r="AZ350" i="2"/>
  <c r="BC229" i="2"/>
  <c r="BD229" i="2"/>
  <c r="BF198" i="2"/>
  <c r="CF198" i="2" s="1"/>
  <c r="BG198" i="2"/>
  <c r="BW122" i="2"/>
  <c r="BX122" i="2"/>
  <c r="BN192" i="2"/>
  <c r="CG192" i="2" s="1"/>
  <c r="BW180" i="2"/>
  <c r="BX180" i="2"/>
  <c r="AZ285" i="2"/>
  <c r="AY285" i="2"/>
  <c r="BQ176" i="2"/>
  <c r="BR176" i="2"/>
  <c r="BQ205" i="2"/>
  <c r="BR205" i="2"/>
  <c r="BF197" i="2"/>
  <c r="CF197" i="2" s="1"/>
  <c r="BG197" i="2"/>
  <c r="AP197" i="2"/>
  <c r="BT305" i="2"/>
  <c r="BU305" i="2"/>
  <c r="BR305" i="2"/>
  <c r="BQ305" i="2"/>
  <c r="BK253" i="2"/>
  <c r="BI253" i="2"/>
  <c r="BJ253" i="2" s="1"/>
  <c r="BQ377" i="2"/>
  <c r="BR377" i="2"/>
  <c r="AZ259" i="2"/>
  <c r="AY259" i="2"/>
  <c r="BW318" i="2"/>
  <c r="BX318" i="2"/>
  <c r="BN279" i="2"/>
  <c r="CG279" i="2" s="1"/>
  <c r="BF184" i="2"/>
  <c r="CF184" i="2" s="1"/>
  <c r="BG184" i="2"/>
  <c r="BC184" i="2"/>
  <c r="BD184" i="2"/>
  <c r="AY145" i="2"/>
  <c r="AZ145" i="2"/>
  <c r="BN277" i="2"/>
  <c r="CG277" i="2" s="1"/>
  <c r="BI277" i="2"/>
  <c r="BJ277" i="2" s="1"/>
  <c r="BK277" i="2"/>
  <c r="BQ269" i="2"/>
  <c r="BR269" i="2"/>
  <c r="BN387" i="2"/>
  <c r="CG387" i="2" s="1"/>
  <c r="BQ251" i="2"/>
  <c r="BR251" i="2"/>
  <c r="BC251" i="2"/>
  <c r="BD251" i="2"/>
  <c r="BF162" i="2"/>
  <c r="CF162" i="2" s="1"/>
  <c r="BG162" i="2"/>
  <c r="AP162" i="2"/>
  <c r="AY307" i="2"/>
  <c r="AZ307" i="2"/>
  <c r="BT307" i="2"/>
  <c r="BU307" i="2"/>
  <c r="BC129" i="2"/>
  <c r="BD129" i="2"/>
  <c r="BT129" i="2"/>
  <c r="BU129" i="2"/>
  <c r="AY330" i="2"/>
  <c r="AZ330" i="2"/>
  <c r="BN354" i="2"/>
  <c r="CG354" i="2" s="1"/>
  <c r="BQ354" i="2"/>
  <c r="BR354" i="2"/>
  <c r="BF354" i="2"/>
  <c r="CF354" i="2" s="1"/>
  <c r="BG354" i="2"/>
  <c r="BW153" i="2"/>
  <c r="BX153" i="2"/>
  <c r="BX345" i="2"/>
  <c r="BW345" i="2"/>
  <c r="BQ214" i="2"/>
  <c r="BR214" i="2"/>
  <c r="BF214" i="2"/>
  <c r="CF214" i="2" s="1"/>
  <c r="BG214" i="2"/>
  <c r="BK228" i="2"/>
  <c r="BI228" i="2"/>
  <c r="BJ228" i="2" s="1"/>
  <c r="BN228" i="2"/>
  <c r="CG228" i="2" s="1"/>
  <c r="AY169" i="2"/>
  <c r="AZ169" i="2"/>
  <c r="BN353" i="2"/>
  <c r="CG353" i="2" s="1"/>
  <c r="BI353" i="2"/>
  <c r="BJ353" i="2" s="1"/>
  <c r="BK353" i="2"/>
  <c r="BF185" i="2"/>
  <c r="CF185" i="2" s="1"/>
  <c r="BG185" i="2"/>
  <c r="BI188" i="2"/>
  <c r="BJ188" i="2" s="1"/>
  <c r="BK188" i="2"/>
  <c r="BI303" i="2"/>
  <c r="BJ303" i="2" s="1"/>
  <c r="BK303" i="2"/>
  <c r="BF116" i="2"/>
  <c r="CF116" i="2" s="1"/>
  <c r="BG116" i="2"/>
  <c r="AP124" i="2"/>
  <c r="BQ124" i="2"/>
  <c r="BR124" i="2"/>
  <c r="BC371" i="2"/>
  <c r="BD371" i="2"/>
  <c r="BQ131" i="2"/>
  <c r="BR131" i="2"/>
  <c r="AP295" i="2"/>
  <c r="BI239" i="2"/>
  <c r="BJ239" i="2" s="1"/>
  <c r="BK239" i="2"/>
  <c r="BU247" i="2"/>
  <c r="BT247" i="2"/>
  <c r="BN346" i="2"/>
  <c r="CG346" i="2" s="1"/>
  <c r="BQ346" i="2"/>
  <c r="BR346" i="2"/>
  <c r="BF346" i="2"/>
  <c r="CF346" i="2" s="1"/>
  <c r="BG346" i="2"/>
  <c r="BR151" i="2"/>
  <c r="BQ151" i="2"/>
  <c r="BF293" i="2"/>
  <c r="CF293" i="2" s="1"/>
  <c r="BG293" i="2"/>
  <c r="BQ313" i="2"/>
  <c r="BR313" i="2"/>
  <c r="BI230" i="2"/>
  <c r="BJ230" i="2" s="1"/>
  <c r="BK230" i="2"/>
  <c r="AY220" i="2"/>
  <c r="AZ220" i="2"/>
  <c r="BT220" i="2"/>
  <c r="BU220" i="2"/>
  <c r="BN177" i="2"/>
  <c r="CG177" i="2" s="1"/>
  <c r="BT382" i="2"/>
  <c r="BU382" i="2"/>
  <c r="BF382" i="2"/>
  <c r="CF382" i="2" s="1"/>
  <c r="BG382" i="2"/>
  <c r="BQ238" i="2"/>
  <c r="BR238" i="2"/>
  <c r="BN331" i="2"/>
  <c r="CG331" i="2" s="1"/>
  <c r="BT170" i="2"/>
  <c r="BU170" i="2"/>
  <c r="BI210" i="2"/>
  <c r="BJ210" i="2" s="1"/>
  <c r="BK210" i="2"/>
  <c r="BF210" i="2"/>
  <c r="CF210" i="2" s="1"/>
  <c r="BG210" i="2"/>
  <c r="AP210" i="2"/>
  <c r="BT193" i="2"/>
  <c r="BU193" i="2"/>
  <c r="BN193" i="2"/>
  <c r="CG193" i="2" s="1"/>
  <c r="BF369" i="2"/>
  <c r="CF369" i="2" s="1"/>
  <c r="BG369" i="2"/>
  <c r="AP369" i="2"/>
  <c r="AZ130" i="2"/>
  <c r="AY130" i="2"/>
  <c r="BQ130" i="2"/>
  <c r="BR130" i="2"/>
  <c r="BF125" i="2"/>
  <c r="CF125" i="2" s="1"/>
  <c r="BG125" i="2"/>
  <c r="BQ270" i="2"/>
  <c r="BR270" i="2"/>
  <c r="AT270" i="2"/>
  <c r="BC270" i="2"/>
  <c r="BD270" i="2"/>
  <c r="BQ326" i="2"/>
  <c r="BR326" i="2"/>
  <c r="AY338" i="2"/>
  <c r="AZ338" i="2"/>
  <c r="BC320" i="2"/>
  <c r="BD320" i="2"/>
  <c r="BN263" i="2"/>
  <c r="CG263" i="2" s="1"/>
  <c r="AT263" i="2"/>
  <c r="BF267" i="2"/>
  <c r="CF267" i="2" s="1"/>
  <c r="BG267" i="2"/>
  <c r="BN337" i="2"/>
  <c r="CG337" i="2" s="1"/>
  <c r="BI337" i="2"/>
  <c r="BJ337" i="2" s="1"/>
  <c r="BK337" i="2"/>
  <c r="BC139" i="2"/>
  <c r="BD139" i="2"/>
  <c r="AY139" i="2"/>
  <c r="AZ139" i="2"/>
  <c r="BU362" i="2"/>
  <c r="BT362" i="2"/>
  <c r="BF171" i="2"/>
  <c r="CF171" i="2" s="1"/>
  <c r="BG171" i="2"/>
  <c r="BI370" i="2"/>
  <c r="BJ370" i="2" s="1"/>
  <c r="BK370" i="2"/>
  <c r="BU222" i="2"/>
  <c r="BT222" i="2"/>
  <c r="BQ222" i="2"/>
  <c r="BR222" i="2"/>
  <c r="BF222" i="2"/>
  <c r="CF222" i="2" s="1"/>
  <c r="BG222" i="2"/>
  <c r="AP245" i="2"/>
  <c r="BW245" i="2"/>
  <c r="BX245" i="2"/>
  <c r="BT195" i="2"/>
  <c r="BU195" i="2"/>
  <c r="BT149" i="2"/>
  <c r="BU149" i="2"/>
  <c r="BI189" i="2"/>
  <c r="BJ189" i="2" s="1"/>
  <c r="BK189" i="2"/>
  <c r="BC189" i="2"/>
  <c r="BD189" i="2"/>
  <c r="BN202" i="2"/>
  <c r="CG202" i="2" s="1"/>
  <c r="BQ243" i="2"/>
  <c r="BR243" i="2"/>
  <c r="AY334" i="2"/>
  <c r="AZ334" i="2"/>
  <c r="BT334" i="2"/>
  <c r="BU334" i="2"/>
  <c r="BC204" i="2"/>
  <c r="BD204" i="2"/>
  <c r="AY203" i="2"/>
  <c r="AZ203" i="2"/>
  <c r="BC261" i="2"/>
  <c r="BD261" i="2"/>
  <c r="BN400" i="2"/>
  <c r="CG400" i="2" s="1"/>
  <c r="BI183" i="2"/>
  <c r="BJ183" i="2" s="1"/>
  <c r="BK183" i="2"/>
  <c r="BN183" i="2"/>
  <c r="CG183" i="2" s="1"/>
  <c r="BC315" i="2"/>
  <c r="BD315" i="2"/>
  <c r="AY315" i="2"/>
  <c r="AZ315" i="2"/>
  <c r="BT315" i="2"/>
  <c r="BU315" i="2"/>
  <c r="BU322" i="2"/>
  <c r="BT322" i="2"/>
  <c r="BF226" i="2"/>
  <c r="CF226" i="2" s="1"/>
  <c r="BG226" i="2"/>
  <c r="AP226" i="2"/>
  <c r="BF342" i="2"/>
  <c r="CF342" i="2" s="1"/>
  <c r="BG342" i="2"/>
  <c r="AP342" i="2"/>
  <c r="BQ254" i="2"/>
  <c r="BR254" i="2"/>
  <c r="BF329" i="2"/>
  <c r="CF329" i="2" s="1"/>
  <c r="BG329" i="2"/>
  <c r="AP329" i="2"/>
  <c r="BK296" i="2"/>
  <c r="BI296" i="2"/>
  <c r="BJ296" i="2" s="1"/>
  <c r="AP296" i="2"/>
  <c r="BC123" i="2"/>
  <c r="BD123" i="2"/>
  <c r="BC312" i="2"/>
  <c r="BD312" i="2"/>
  <c r="AZ143" i="2"/>
  <c r="AY143" i="2"/>
  <c r="BT143" i="2"/>
  <c r="BU143" i="2"/>
  <c r="BW191" i="2"/>
  <c r="BX191" i="2"/>
  <c r="BR271" i="2"/>
  <c r="BQ271" i="2"/>
  <c r="BF271" i="2"/>
  <c r="CF271" i="2" s="1"/>
  <c r="BG271" i="2"/>
  <c r="AP271" i="2"/>
  <c r="BQ138" i="2"/>
  <c r="BR138" i="2"/>
  <c r="BU138" i="2"/>
  <c r="BT138" i="2"/>
  <c r="BF380" i="2"/>
  <c r="CF380" i="2" s="1"/>
  <c r="BG380" i="2"/>
  <c r="AP380" i="2"/>
  <c r="BQ229" i="2"/>
  <c r="BR229" i="2"/>
  <c r="BN198" i="2"/>
  <c r="CG198" i="2" s="1"/>
  <c r="BI198" i="2"/>
  <c r="BJ198" i="2" s="1"/>
  <c r="BK198" i="2"/>
  <c r="BU255" i="2"/>
  <c r="BT255" i="2"/>
  <c r="BI122" i="2"/>
  <c r="BJ122" i="2" s="1"/>
  <c r="BK122" i="2"/>
  <c r="AY122" i="2"/>
  <c r="AZ122" i="2"/>
  <c r="BC192" i="2"/>
  <c r="BD192" i="2"/>
  <c r="BC213" i="2"/>
  <c r="BD213" i="2"/>
  <c r="BT141" i="2"/>
  <c r="BU141" i="2"/>
  <c r="BF395" i="2"/>
  <c r="CF395" i="2" s="1"/>
  <c r="BG395" i="2"/>
  <c r="AP395" i="2"/>
  <c r="BD147" i="2"/>
  <c r="BC147" i="2"/>
  <c r="BR180" i="2"/>
  <c r="BQ180" i="2"/>
  <c r="AY180" i="2"/>
  <c r="AZ180" i="2"/>
  <c r="AP378" i="2"/>
  <c r="AP305" i="2"/>
  <c r="BQ259" i="2"/>
  <c r="BR259" i="2"/>
  <c r="BQ277" i="2"/>
  <c r="BR277" i="2"/>
  <c r="BT153" i="2"/>
  <c r="BU153" i="2"/>
  <c r="BC214" i="2"/>
  <c r="BD214" i="2"/>
  <c r="AP188" i="2"/>
  <c r="BQ303" i="2"/>
  <c r="BR303" i="2"/>
  <c r="AP388" i="2"/>
  <c r="BI295" i="2"/>
  <c r="BJ295" i="2" s="1"/>
  <c r="BK295" i="2"/>
  <c r="BD382" i="2"/>
  <c r="BC382" i="2"/>
  <c r="AP125" i="2"/>
  <c r="AP171" i="2"/>
  <c r="BC222" i="2"/>
  <c r="BD222" i="2"/>
  <c r="BN245" i="2"/>
  <c r="CG245" i="2" s="1"/>
  <c r="BW189" i="2"/>
  <c r="BX189" i="2"/>
  <c r="BK287" i="2"/>
  <c r="BI287" i="2"/>
  <c r="BJ287" i="2" s="1"/>
  <c r="BF203" i="2"/>
  <c r="CF203" i="2" s="1"/>
  <c r="BG203" i="2"/>
  <c r="BW315" i="2"/>
  <c r="BX315" i="2"/>
  <c r="BC255" i="2"/>
  <c r="BD255" i="2"/>
  <c r="BQ192" i="2"/>
  <c r="BR192" i="2"/>
  <c r="BC366" i="2"/>
  <c r="BD366" i="2"/>
  <c r="BK301" i="2"/>
  <c r="BI301" i="2"/>
  <c r="BJ301" i="2" s="1"/>
  <c r="BT147" i="2"/>
  <c r="BU147" i="2"/>
  <c r="BC314" i="2"/>
  <c r="BD314" i="2"/>
  <c r="BF176" i="2"/>
  <c r="CF176" i="2" s="1"/>
  <c r="BG176" i="2"/>
  <c r="BN321" i="2"/>
  <c r="CG321" i="2" s="1"/>
  <c r="BI321" i="2"/>
  <c r="BJ321" i="2" s="1"/>
  <c r="BK321" i="2"/>
  <c r="BN314" i="2"/>
  <c r="CG314" i="2" s="1"/>
  <c r="BQ314" i="2"/>
  <c r="BR314" i="2"/>
  <c r="BF314" i="2"/>
  <c r="CF314" i="2" s="1"/>
  <c r="BG314" i="2"/>
  <c r="BX163" i="2"/>
  <c r="BW163" i="2"/>
  <c r="BC378" i="2"/>
  <c r="BD378" i="2"/>
  <c r="BN176" i="2"/>
  <c r="CG176" i="2" s="1"/>
  <c r="BI176" i="2"/>
  <c r="BJ176" i="2" s="1"/>
  <c r="BK176" i="2"/>
  <c r="BN205" i="2"/>
  <c r="CG205" i="2" s="1"/>
  <c r="BI205" i="2"/>
  <c r="BJ205" i="2" s="1"/>
  <c r="BK205" i="2"/>
  <c r="BN302" i="2"/>
  <c r="CG302" i="2" s="1"/>
  <c r="BI305" i="2"/>
  <c r="BJ305" i="2" s="1"/>
  <c r="BK305" i="2"/>
  <c r="AT259" i="2"/>
  <c r="BC259" i="2"/>
  <c r="BD259" i="2"/>
  <c r="AY318" i="2"/>
  <c r="AZ318" i="2"/>
  <c r="BT318" i="2"/>
  <c r="BU318" i="2"/>
  <c r="BT167" i="2"/>
  <c r="BU167" i="2"/>
  <c r="BW279" i="2"/>
  <c r="BX279" i="2"/>
  <c r="BQ184" i="2"/>
  <c r="BR184" i="2"/>
  <c r="AP145" i="2"/>
  <c r="AT145" i="2"/>
  <c r="BX277" i="2"/>
  <c r="BW277" i="2"/>
  <c r="BX262" i="2"/>
  <c r="BW262" i="2"/>
  <c r="BU262" i="2"/>
  <c r="BT262" i="2"/>
  <c r="BX269" i="2"/>
  <c r="BW269" i="2"/>
  <c r="BI269" i="2"/>
  <c r="BJ269" i="2" s="1"/>
  <c r="BK269" i="2"/>
  <c r="BD387" i="2"/>
  <c r="BC387" i="2"/>
  <c r="BC307" i="2"/>
  <c r="BD307" i="2"/>
  <c r="BW114" i="2"/>
  <c r="BX114" i="2"/>
  <c r="BT114" i="2"/>
  <c r="BU114" i="2"/>
  <c r="BC330" i="2"/>
  <c r="BD330" i="2"/>
  <c r="AT330" i="2"/>
  <c r="BT155" i="2"/>
  <c r="BU155" i="2"/>
  <c r="BX155" i="2"/>
  <c r="BW155" i="2"/>
  <c r="BI354" i="2"/>
  <c r="BJ354" i="2" s="1"/>
  <c r="BK354" i="2"/>
  <c r="AY153" i="2"/>
  <c r="AZ153" i="2"/>
  <c r="AZ345" i="2"/>
  <c r="AY345" i="2"/>
  <c r="BT345" i="2"/>
  <c r="BU345" i="2"/>
  <c r="BU214" i="2"/>
  <c r="BT214" i="2"/>
  <c r="BI214" i="2"/>
  <c r="BJ214" i="2" s="1"/>
  <c r="BK214" i="2"/>
  <c r="AP169" i="2"/>
  <c r="BX353" i="2"/>
  <c r="BW353" i="2"/>
  <c r="BU185" i="2"/>
  <c r="BT185" i="2"/>
  <c r="AP185" i="2"/>
  <c r="BN188" i="2"/>
  <c r="CG188" i="2" s="1"/>
  <c r="BN235" i="2"/>
  <c r="CG235" i="2" s="1"/>
  <c r="BQ116" i="2"/>
  <c r="BR116" i="2"/>
  <c r="BT116" i="2"/>
  <c r="BU116" i="2"/>
  <c r="BK124" i="2"/>
  <c r="BI124" i="2"/>
  <c r="BJ124" i="2" s="1"/>
  <c r="BC221" i="2"/>
  <c r="BD221" i="2"/>
  <c r="BR371" i="2"/>
  <c r="BQ371" i="2"/>
  <c r="BF371" i="2"/>
  <c r="CF371" i="2" s="1"/>
  <c r="BG371" i="2"/>
  <c r="AP371" i="2"/>
  <c r="AY388" i="2"/>
  <c r="AZ388" i="2"/>
  <c r="BF388" i="2"/>
  <c r="CF388" i="2" s="1"/>
  <c r="BG388" i="2"/>
  <c r="BU131" i="2"/>
  <c r="BT131" i="2"/>
  <c r="BI131" i="2"/>
  <c r="BJ131" i="2" s="1"/>
  <c r="BK131" i="2"/>
  <c r="BN328" i="2"/>
  <c r="CG328" i="2" s="1"/>
  <c r="BX295" i="2"/>
  <c r="BW295" i="2"/>
  <c r="BN239" i="2"/>
  <c r="CG239" i="2" s="1"/>
  <c r="BI346" i="2"/>
  <c r="BJ346" i="2" s="1"/>
  <c r="BK346" i="2"/>
  <c r="BI151" i="2"/>
  <c r="BJ151" i="2" s="1"/>
  <c r="BK151" i="2"/>
  <c r="BC246" i="2"/>
  <c r="BD246" i="2"/>
  <c r="BN293" i="2"/>
  <c r="CG293" i="2" s="1"/>
  <c r="BN313" i="2"/>
  <c r="CG313" i="2" s="1"/>
  <c r="BI313" i="2"/>
  <c r="BJ313" i="2" s="1"/>
  <c r="BK313" i="2"/>
  <c r="AP220" i="2"/>
  <c r="BN237" i="2"/>
  <c r="CG237" i="2" s="1"/>
  <c r="BW177" i="2"/>
  <c r="BX177" i="2"/>
  <c r="BI382" i="2"/>
  <c r="BJ382" i="2" s="1"/>
  <c r="BK382" i="2"/>
  <c r="BN238" i="2"/>
  <c r="CG238" i="2" s="1"/>
  <c r="BI238" i="2"/>
  <c r="BJ238" i="2" s="1"/>
  <c r="BK238" i="2"/>
  <c r="BW331" i="2"/>
  <c r="BX331" i="2"/>
  <c r="BX170" i="2"/>
  <c r="BW170" i="2"/>
  <c r="BC115" i="2"/>
  <c r="BD115" i="2"/>
  <c r="BW193" i="2"/>
  <c r="BX193" i="2"/>
  <c r="BI130" i="2"/>
  <c r="BJ130" i="2" s="1"/>
  <c r="BK130" i="2"/>
  <c r="BX125" i="2"/>
  <c r="BW125" i="2"/>
  <c r="BU270" i="2"/>
  <c r="BT270" i="2"/>
  <c r="BI326" i="2"/>
  <c r="BJ326" i="2" s="1"/>
  <c r="BK326" i="2"/>
  <c r="BC326" i="2"/>
  <c r="BD326" i="2"/>
  <c r="BC338" i="2"/>
  <c r="BD338" i="2"/>
  <c r="BI159" i="2"/>
  <c r="BJ159" i="2" s="1"/>
  <c r="BK159" i="2"/>
  <c r="BN159" i="2"/>
  <c r="CG159" i="2" s="1"/>
  <c r="BR186" i="2"/>
  <c r="BQ186" i="2"/>
  <c r="BT186" i="2"/>
  <c r="BU186" i="2"/>
  <c r="BQ320" i="2"/>
  <c r="BR320" i="2"/>
  <c r="BF320" i="2"/>
  <c r="CF320" i="2" s="1"/>
  <c r="BG320" i="2"/>
  <c r="BF263" i="2"/>
  <c r="CF263" i="2" s="1"/>
  <c r="BG263" i="2"/>
  <c r="BW397" i="2"/>
  <c r="BX397" i="2"/>
  <c r="BN397" i="2"/>
  <c r="CG397" i="2" s="1"/>
  <c r="BF361" i="2"/>
  <c r="CF361" i="2" s="1"/>
  <c r="BG361" i="2"/>
  <c r="AP361" i="2"/>
  <c r="BR267" i="2"/>
  <c r="BQ267" i="2"/>
  <c r="AP267" i="2"/>
  <c r="BX337" i="2"/>
  <c r="BW337" i="2"/>
  <c r="AT139" i="2"/>
  <c r="BC171" i="2"/>
  <c r="BD171" i="2"/>
  <c r="AP206" i="2"/>
  <c r="BW206" i="2"/>
  <c r="BX206" i="2"/>
  <c r="BN370" i="2"/>
  <c r="CG370" i="2" s="1"/>
  <c r="BN222" i="2"/>
  <c r="CG222" i="2" s="1"/>
  <c r="BI222" i="2"/>
  <c r="BJ222" i="2" s="1"/>
  <c r="BK222" i="2"/>
  <c r="AY245" i="2"/>
  <c r="AZ245" i="2"/>
  <c r="BT245" i="2"/>
  <c r="BU245" i="2"/>
  <c r="BW202" i="2"/>
  <c r="BX202" i="2"/>
  <c r="BI243" i="2"/>
  <c r="BJ243" i="2" s="1"/>
  <c r="BK243" i="2"/>
  <c r="BC243" i="2"/>
  <c r="BD243" i="2"/>
  <c r="AT334" i="2"/>
  <c r="BQ204" i="2"/>
  <c r="BR204" i="2"/>
  <c r="BF204" i="2"/>
  <c r="CF204" i="2" s="1"/>
  <c r="BG204" i="2"/>
  <c r="BC203" i="2"/>
  <c r="BD203" i="2"/>
  <c r="BN310" i="2"/>
  <c r="CG310" i="2" s="1"/>
  <c r="BF261" i="2"/>
  <c r="CF261" i="2" s="1"/>
  <c r="BG261" i="2"/>
  <c r="BX400" i="2"/>
  <c r="BW400" i="2"/>
  <c r="BC400" i="2"/>
  <c r="BD400" i="2"/>
  <c r="BI226" i="2"/>
  <c r="BJ226" i="2" s="1"/>
  <c r="BK226" i="2"/>
  <c r="BQ342" i="2"/>
  <c r="BR342" i="2"/>
  <c r="BX254" i="2"/>
  <c r="BW254" i="2"/>
  <c r="BN254" i="2"/>
  <c r="CG254" i="2" s="1"/>
  <c r="BI254" i="2"/>
  <c r="BJ254" i="2" s="1"/>
  <c r="BK254" i="2"/>
  <c r="BC175" i="2"/>
  <c r="BD175" i="2"/>
  <c r="BQ379" i="2"/>
  <c r="BR379" i="2"/>
  <c r="BF379" i="2"/>
  <c r="CF379" i="2" s="1"/>
  <c r="BG379" i="2"/>
  <c r="BQ312" i="2"/>
  <c r="BR312" i="2"/>
  <c r="BF312" i="2"/>
  <c r="CF312" i="2" s="1"/>
  <c r="BG312" i="2"/>
  <c r="BC143" i="2"/>
  <c r="BD143" i="2"/>
  <c r="BF191" i="2"/>
  <c r="CF191" i="2" s="1"/>
  <c r="BG191" i="2"/>
  <c r="BK271" i="2"/>
  <c r="BI271" i="2"/>
  <c r="BJ271" i="2" s="1"/>
  <c r="BF350" i="2"/>
  <c r="CF350" i="2" s="1"/>
  <c r="BG350" i="2"/>
  <c r="AP350" i="2"/>
  <c r="BI138" i="2"/>
  <c r="BJ138" i="2" s="1"/>
  <c r="BK138" i="2"/>
  <c r="BD138" i="2"/>
  <c r="BC138" i="2"/>
  <c r="BN218" i="2"/>
  <c r="CG218" i="2" s="1"/>
  <c r="BR380" i="2"/>
  <c r="BQ380" i="2"/>
  <c r="BI229" i="2"/>
  <c r="BJ229" i="2" s="1"/>
  <c r="BK229" i="2"/>
  <c r="AP393" i="2"/>
  <c r="BD390" i="2"/>
  <c r="BC390" i="2"/>
  <c r="BG192" i="2"/>
  <c r="BF192" i="2"/>
  <c r="CF192" i="2" s="1"/>
  <c r="BI192" i="2"/>
  <c r="BJ192" i="2" s="1"/>
  <c r="BK192" i="2"/>
  <c r="BQ194" i="2"/>
  <c r="BR194" i="2"/>
  <c r="BF194" i="2"/>
  <c r="CF194" i="2" s="1"/>
  <c r="BG194" i="2"/>
  <c r="AP194" i="2"/>
  <c r="BN366" i="2"/>
  <c r="CG366" i="2" s="1"/>
  <c r="BQ213" i="2"/>
  <c r="BR213" i="2"/>
  <c r="BT301" i="2"/>
  <c r="BU301" i="2"/>
  <c r="BN117" i="2"/>
  <c r="CG117" i="2" s="1"/>
  <c r="BQ147" i="2"/>
  <c r="BR147" i="2"/>
  <c r="AP180" i="2"/>
  <c r="AZ305" i="2"/>
  <c r="AY305" i="2"/>
  <c r="BQ253" i="2"/>
  <c r="BR253" i="2"/>
  <c r="BW259" i="2"/>
  <c r="BX259" i="2"/>
  <c r="AP330" i="2"/>
  <c r="BC185" i="2"/>
  <c r="BD185" i="2"/>
  <c r="AY116" i="2"/>
  <c r="AZ116" i="2"/>
  <c r="BC313" i="2"/>
  <c r="BD313" i="2"/>
  <c r="BW338" i="2"/>
  <c r="BX338" i="2"/>
  <c r="BF370" i="2"/>
  <c r="CF370" i="2" s="1"/>
  <c r="BG370" i="2"/>
  <c r="BI310" i="2"/>
  <c r="BJ310" i="2" s="1"/>
  <c r="BK310" i="2"/>
  <c r="AY312" i="2"/>
  <c r="AZ312" i="2"/>
  <c r="BX143" i="2"/>
  <c r="BW143" i="2"/>
  <c r="BF135" i="2"/>
  <c r="CF135" i="2" s="1"/>
  <c r="BG135" i="2"/>
  <c r="BD180" i="2"/>
  <c r="BC180" i="2"/>
  <c r="BU176" i="2"/>
  <c r="BT176" i="2"/>
  <c r="BX321" i="2"/>
  <c r="BW321" i="2"/>
  <c r="BF285" i="2"/>
  <c r="CF285" i="2" s="1"/>
  <c r="BG285" i="2"/>
  <c r="AP285" i="2"/>
  <c r="BI314" i="2"/>
  <c r="BJ314" i="2" s="1"/>
  <c r="BK314" i="2"/>
  <c r="AZ163" i="2"/>
  <c r="AY163" i="2"/>
  <c r="BF378" i="2"/>
  <c r="CF378" i="2" s="1"/>
  <c r="BG378" i="2"/>
  <c r="BQ378" i="2"/>
  <c r="BR378" i="2"/>
  <c r="BX205" i="2"/>
  <c r="BW205" i="2"/>
  <c r="BC197" i="2"/>
  <c r="BD197" i="2"/>
  <c r="AZ302" i="2"/>
  <c r="AY302" i="2"/>
  <c r="BT302" i="2"/>
  <c r="BU302" i="2"/>
  <c r="BC161" i="2"/>
  <c r="BD161" i="2"/>
  <c r="BN161" i="2"/>
  <c r="CG161" i="2" s="1"/>
  <c r="AP377" i="2"/>
  <c r="BN377" i="2"/>
  <c r="CG377" i="2" s="1"/>
  <c r="AP212" i="2"/>
  <c r="BN212" i="2"/>
  <c r="CG212" i="2" s="1"/>
  <c r="BI259" i="2"/>
  <c r="BJ259" i="2" s="1"/>
  <c r="BK259" i="2"/>
  <c r="BQ167" i="2"/>
  <c r="BR167" i="2"/>
  <c r="BN167" i="2"/>
  <c r="CG167" i="2" s="1"/>
  <c r="BC279" i="2"/>
  <c r="BD279" i="2"/>
  <c r="AY279" i="2"/>
  <c r="AZ279" i="2"/>
  <c r="BT279" i="2"/>
  <c r="BU279" i="2"/>
  <c r="BN339" i="2"/>
  <c r="CG339" i="2" s="1"/>
  <c r="BI184" i="2"/>
  <c r="BJ184" i="2" s="1"/>
  <c r="BK184" i="2"/>
  <c r="BF145" i="2"/>
  <c r="CF145" i="2" s="1"/>
  <c r="BG145" i="2"/>
  <c r="BR145" i="2"/>
  <c r="BQ145" i="2"/>
  <c r="AZ277" i="2"/>
  <c r="AY277" i="2"/>
  <c r="BT277" i="2"/>
  <c r="BU277" i="2"/>
  <c r="BD269" i="2"/>
  <c r="BC269" i="2"/>
  <c r="BN251" i="2"/>
  <c r="CG251" i="2" s="1"/>
  <c r="BC162" i="2"/>
  <c r="BD162" i="2"/>
  <c r="BR307" i="2"/>
  <c r="BQ307" i="2"/>
  <c r="BF307" i="2"/>
  <c r="CF307" i="2" s="1"/>
  <c r="BG307" i="2"/>
  <c r="AP307" i="2"/>
  <c r="BW129" i="2"/>
  <c r="BX129" i="2"/>
  <c r="BF114" i="2"/>
  <c r="CF114" i="2" s="1"/>
  <c r="BG114" i="2"/>
  <c r="BN330" i="2"/>
  <c r="CG330" i="2" s="1"/>
  <c r="BQ330" i="2"/>
  <c r="BR330" i="2"/>
  <c r="BF330" i="2"/>
  <c r="CF330" i="2" s="1"/>
  <c r="BG330" i="2"/>
  <c r="BF155" i="2"/>
  <c r="CF155" i="2" s="1"/>
  <c r="BG155" i="2"/>
  <c r="BN155" i="2"/>
  <c r="CG155" i="2" s="1"/>
  <c r="AZ155" i="2"/>
  <c r="AY155" i="2"/>
  <c r="AP153" i="2"/>
  <c r="BN214" i="2"/>
  <c r="CG214" i="2" s="1"/>
  <c r="BN137" i="2"/>
  <c r="CG137" i="2" s="1"/>
  <c r="AP228" i="2"/>
  <c r="BT228" i="2"/>
  <c r="BU228" i="2"/>
  <c r="BN336" i="2"/>
  <c r="CG336" i="2" s="1"/>
  <c r="BQ169" i="2"/>
  <c r="BR169" i="2"/>
  <c r="AZ353" i="2"/>
  <c r="AY353" i="2"/>
  <c r="BT353" i="2"/>
  <c r="BU353" i="2"/>
  <c r="BK185" i="2"/>
  <c r="BI185" i="2"/>
  <c r="BJ185" i="2" s="1"/>
  <c r="BW188" i="2"/>
  <c r="BX188" i="2"/>
  <c r="BC303" i="2"/>
  <c r="BD303" i="2"/>
  <c r="BX303" i="2"/>
  <c r="BW303" i="2"/>
  <c r="BN347" i="2"/>
  <c r="CG347" i="2" s="1"/>
  <c r="BW235" i="2"/>
  <c r="BX235" i="2"/>
  <c r="AP116" i="2"/>
  <c r="BK116" i="2"/>
  <c r="BI116" i="2"/>
  <c r="BJ116" i="2" s="1"/>
  <c r="BF124" i="2"/>
  <c r="CF124" i="2" s="1"/>
  <c r="BG124" i="2"/>
  <c r="BX221" i="2"/>
  <c r="BW221" i="2"/>
  <c r="BQ221" i="2"/>
  <c r="BR221" i="2"/>
  <c r="BK371" i="2"/>
  <c r="BI371" i="2"/>
  <c r="BJ371" i="2" s="1"/>
  <c r="AP328" i="2"/>
  <c r="BW328" i="2"/>
  <c r="BX328" i="2"/>
  <c r="AZ295" i="2"/>
  <c r="AY295" i="2"/>
  <c r="BU239" i="2"/>
  <c r="BT239" i="2"/>
  <c r="AP247" i="2"/>
  <c r="BW247" i="2"/>
  <c r="BX247" i="2"/>
  <c r="BN151" i="2"/>
  <c r="CG151" i="2" s="1"/>
  <c r="BQ246" i="2"/>
  <c r="BR246" i="2"/>
  <c r="BX313" i="2"/>
  <c r="BW313" i="2"/>
  <c r="BU230" i="2"/>
  <c r="BT230" i="2"/>
  <c r="BX230" i="2"/>
  <c r="BW230" i="2"/>
  <c r="BQ220" i="2"/>
  <c r="BR220" i="2"/>
  <c r="BF220" i="2"/>
  <c r="CF220" i="2" s="1"/>
  <c r="BG220" i="2"/>
  <c r="AP237" i="2"/>
  <c r="BW237" i="2"/>
  <c r="BX237" i="2"/>
  <c r="AY177" i="2"/>
  <c r="AZ177" i="2"/>
  <c r="BT177" i="2"/>
  <c r="BU177" i="2"/>
  <c r="BR382" i="2"/>
  <c r="BQ382" i="2"/>
  <c r="BX238" i="2"/>
  <c r="BW238" i="2"/>
  <c r="BC331" i="2"/>
  <c r="BD331" i="2"/>
  <c r="AY331" i="2"/>
  <c r="AZ331" i="2"/>
  <c r="BT331" i="2"/>
  <c r="BU331" i="2"/>
  <c r="BF170" i="2"/>
  <c r="CF170" i="2" s="1"/>
  <c r="BG170" i="2"/>
  <c r="BC170" i="2"/>
  <c r="BD170" i="2"/>
  <c r="BQ115" i="2"/>
  <c r="BR115" i="2"/>
  <c r="BW115" i="2"/>
  <c r="BX115" i="2"/>
  <c r="BQ210" i="2"/>
  <c r="BR210" i="2"/>
  <c r="BC210" i="2"/>
  <c r="BD210" i="2"/>
  <c r="AP193" i="2"/>
  <c r="AY193" i="2"/>
  <c r="AZ193" i="2"/>
  <c r="BC369" i="2"/>
  <c r="BD369" i="2"/>
  <c r="BD125" i="2"/>
  <c r="BC125" i="2"/>
  <c r="BI270" i="2"/>
  <c r="BJ270" i="2" s="1"/>
  <c r="BK270" i="2"/>
  <c r="BQ338" i="2"/>
  <c r="BR338" i="2"/>
  <c r="BF338" i="2"/>
  <c r="CF338" i="2" s="1"/>
  <c r="BG338" i="2"/>
  <c r="BW159" i="2"/>
  <c r="BX159" i="2"/>
  <c r="AY186" i="2"/>
  <c r="AZ186" i="2"/>
  <c r="BF186" i="2"/>
  <c r="CF186" i="2" s="1"/>
  <c r="BG186" i="2"/>
  <c r="BK320" i="2"/>
  <c r="BI320" i="2"/>
  <c r="BJ320" i="2" s="1"/>
  <c r="AP263" i="2"/>
  <c r="AY397" i="2"/>
  <c r="AZ397" i="2"/>
  <c r="BW267" i="2"/>
  <c r="BX267" i="2"/>
  <c r="AT337" i="2"/>
  <c r="BT337" i="2"/>
  <c r="BU337" i="2"/>
  <c r="BT139" i="2"/>
  <c r="BU139" i="2"/>
  <c r="AP362" i="2"/>
  <c r="BW362" i="2"/>
  <c r="BX362" i="2"/>
  <c r="BQ171" i="2"/>
  <c r="BR171" i="2"/>
  <c r="AY206" i="2"/>
  <c r="AZ206" i="2"/>
  <c r="BU370" i="2"/>
  <c r="BT370" i="2"/>
  <c r="BC245" i="2"/>
  <c r="BD245" i="2"/>
  <c r="BF195" i="2"/>
  <c r="CF195" i="2" s="1"/>
  <c r="BG195" i="2"/>
  <c r="AP195" i="2"/>
  <c r="BW195" i="2"/>
  <c r="BX195" i="2"/>
  <c r="BX149" i="2"/>
  <c r="BW149" i="2"/>
  <c r="AP149" i="2"/>
  <c r="BN189" i="2"/>
  <c r="CG189" i="2" s="1"/>
  <c r="AY202" i="2"/>
  <c r="AZ202" i="2"/>
  <c r="BT202" i="2"/>
  <c r="BU202" i="2"/>
  <c r="BQ334" i="2"/>
  <c r="BR334" i="2"/>
  <c r="BF334" i="2"/>
  <c r="CF334" i="2" s="1"/>
  <c r="BG334" i="2"/>
  <c r="AP334" i="2"/>
  <c r="BN287" i="2"/>
  <c r="CG287" i="2" s="1"/>
  <c r="BK204" i="2"/>
  <c r="BI204" i="2"/>
  <c r="BJ204" i="2" s="1"/>
  <c r="BQ203" i="2"/>
  <c r="BR203" i="2"/>
  <c r="BW310" i="2"/>
  <c r="BX310" i="2"/>
  <c r="AT400" i="2"/>
  <c r="BI400" i="2"/>
  <c r="BJ400" i="2" s="1"/>
  <c r="BK400" i="2"/>
  <c r="AP183" i="2"/>
  <c r="BW183" i="2"/>
  <c r="BX183" i="2"/>
  <c r="BT183" i="2"/>
  <c r="BU183" i="2"/>
  <c r="BR315" i="2"/>
  <c r="BQ315" i="2"/>
  <c r="BF315" i="2"/>
  <c r="CF315" i="2" s="1"/>
  <c r="BG315" i="2"/>
  <c r="AP315" i="2"/>
  <c r="AP322" i="2"/>
  <c r="BW322" i="2"/>
  <c r="BX322" i="2"/>
  <c r="BC226" i="2"/>
  <c r="BD226" i="2"/>
  <c r="BI342" i="2"/>
  <c r="BJ342" i="2" s="1"/>
  <c r="BK342" i="2"/>
  <c r="BC342" i="2"/>
  <c r="BD342" i="2"/>
  <c r="AT254" i="2"/>
  <c r="BC329" i="2"/>
  <c r="BD329" i="2"/>
  <c r="BQ175" i="2"/>
  <c r="BR175" i="2"/>
  <c r="BK379" i="2"/>
  <c r="BI379" i="2"/>
  <c r="BJ379" i="2" s="1"/>
  <c r="BN296" i="2"/>
  <c r="CG296" i="2" s="1"/>
  <c r="BR296" i="2"/>
  <c r="BQ296" i="2"/>
  <c r="BT123" i="2"/>
  <c r="BU123" i="2"/>
  <c r="BK312" i="2"/>
  <c r="BI312" i="2"/>
  <c r="BJ312" i="2" s="1"/>
  <c r="BF143" i="2"/>
  <c r="CF143" i="2" s="1"/>
  <c r="BG143" i="2"/>
  <c r="AP143" i="2"/>
  <c r="BT191" i="2"/>
  <c r="BU191" i="2"/>
  <c r="BQ350" i="2"/>
  <c r="BR350" i="2"/>
  <c r="BN135" i="2"/>
  <c r="CG135" i="2" s="1"/>
  <c r="AY138" i="2"/>
  <c r="AZ138" i="2"/>
  <c r="BW218" i="2"/>
  <c r="BX218" i="2"/>
  <c r="BK380" i="2"/>
  <c r="BI380" i="2"/>
  <c r="BJ380" i="2" s="1"/>
  <c r="BX229" i="2"/>
  <c r="BW229" i="2"/>
  <c r="BU198" i="2"/>
  <c r="BT198" i="2"/>
  <c r="BF393" i="2"/>
  <c r="CF393" i="2" s="1"/>
  <c r="BG393" i="2"/>
  <c r="BW393" i="2"/>
  <c r="BX393" i="2"/>
  <c r="BN255" i="2"/>
  <c r="CG255" i="2" s="1"/>
  <c r="AP390" i="2"/>
  <c r="BQ390" i="2"/>
  <c r="BR390" i="2"/>
  <c r="BN390" i="2"/>
  <c r="CG390" i="2" s="1"/>
  <c r="BU122" i="2"/>
  <c r="BT122" i="2"/>
  <c r="BF122" i="2"/>
  <c r="CF122" i="2" s="1"/>
  <c r="BG122" i="2"/>
  <c r="AY192" i="2"/>
  <c r="AZ192" i="2"/>
  <c r="BI194" i="2"/>
  <c r="BJ194" i="2" s="1"/>
  <c r="BK194" i="2"/>
  <c r="BW366" i="2"/>
  <c r="BX366" i="2"/>
  <c r="BN213" i="2"/>
  <c r="CG213" i="2" s="1"/>
  <c r="BI213" i="2"/>
  <c r="BJ213" i="2" s="1"/>
  <c r="BK213" i="2"/>
  <c r="BF301" i="2"/>
  <c r="CF301" i="2" s="1"/>
  <c r="BG301" i="2"/>
  <c r="BX117" i="2"/>
  <c r="BW117" i="2"/>
  <c r="BX141" i="2"/>
  <c r="BW141" i="2"/>
  <c r="AP141" i="2"/>
  <c r="BC395" i="2"/>
  <c r="BD395" i="2"/>
  <c r="BI147" i="2"/>
  <c r="BJ147" i="2" s="1"/>
  <c r="BK147" i="2"/>
  <c r="BF180" i="2"/>
  <c r="CF180" i="2" s="1"/>
  <c r="BG180" i="2"/>
  <c r="BX285" i="2"/>
  <c r="BW285" i="2"/>
  <c r="BI163" i="2"/>
  <c r="BJ163" i="2" s="1"/>
  <c r="BK163" i="2"/>
  <c r="BK161" i="2"/>
  <c r="BI161" i="2"/>
  <c r="BJ161" i="2" s="1"/>
  <c r="BK212" i="2"/>
  <c r="BI212" i="2"/>
  <c r="BJ212" i="2" s="1"/>
  <c r="BI387" i="2"/>
  <c r="BJ387" i="2" s="1"/>
  <c r="BK387" i="2"/>
  <c r="BW307" i="2"/>
  <c r="BX307" i="2"/>
  <c r="BR228" i="2"/>
  <c r="BQ228" i="2"/>
  <c r="BK336" i="2"/>
  <c r="BI336" i="2"/>
  <c r="BJ336" i="2" s="1"/>
  <c r="BF221" i="2"/>
  <c r="CF221" i="2" s="1"/>
  <c r="BG221" i="2"/>
  <c r="BR388" i="2"/>
  <c r="BQ388" i="2"/>
  <c r="BC131" i="2"/>
  <c r="BD131" i="2"/>
  <c r="BQ239" i="2"/>
  <c r="BR239" i="2"/>
  <c r="BC238" i="2"/>
  <c r="BD238" i="2"/>
  <c r="BC130" i="2"/>
  <c r="BD130" i="2"/>
  <c r="BW270" i="2"/>
  <c r="BX270" i="2"/>
  <c r="AP326" i="2"/>
  <c r="BN186" i="2"/>
  <c r="CG186" i="2" s="1"/>
  <c r="BU206" i="2"/>
  <c r="BT206" i="2"/>
  <c r="AP243" i="2"/>
  <c r="AP203" i="2"/>
  <c r="BC310" i="2"/>
  <c r="BD310" i="2"/>
  <c r="BF175" i="2"/>
  <c r="CF175" i="2" s="1"/>
  <c r="BG175" i="2"/>
  <c r="BT285" i="2"/>
  <c r="BU285" i="2"/>
  <c r="AZ321" i="2"/>
  <c r="AY321" i="2"/>
  <c r="BT321" i="2"/>
  <c r="BU321" i="2"/>
  <c r="AP163" i="2"/>
  <c r="AT163" i="2"/>
  <c r="BI378" i="2"/>
  <c r="BJ378" i="2" s="1"/>
  <c r="BK378" i="2"/>
  <c r="AZ205" i="2"/>
  <c r="AY205" i="2"/>
  <c r="BT205" i="2"/>
  <c r="BU205" i="2"/>
  <c r="BQ197" i="2"/>
  <c r="BR197" i="2"/>
  <c r="AP302" i="2"/>
  <c r="BX305" i="2"/>
  <c r="BW305" i="2"/>
  <c r="BF305" i="2"/>
  <c r="CF305" i="2" s="1"/>
  <c r="BG305" i="2"/>
  <c r="BW161" i="2"/>
  <c r="BX161" i="2"/>
  <c r="BC253" i="2"/>
  <c r="BD253" i="2"/>
  <c r="BN253" i="2"/>
  <c r="CG253" i="2" s="1"/>
  <c r="BW377" i="2"/>
  <c r="BX377" i="2"/>
  <c r="BW212" i="2"/>
  <c r="BX212" i="2"/>
  <c r="BN259" i="2"/>
  <c r="CG259" i="2" s="1"/>
  <c r="BF318" i="2"/>
  <c r="CF318" i="2" s="1"/>
  <c r="BG318" i="2"/>
  <c r="AP318" i="2"/>
  <c r="BW167" i="2"/>
  <c r="BX167" i="2"/>
  <c r="AT279" i="2"/>
  <c r="BW339" i="2"/>
  <c r="BX339" i="2"/>
  <c r="BT184" i="2"/>
  <c r="BU184" i="2"/>
  <c r="BI145" i="2"/>
  <c r="BJ145" i="2" s="1"/>
  <c r="BK145" i="2"/>
  <c r="BN145" i="2"/>
  <c r="CG145" i="2" s="1"/>
  <c r="AT277" i="2"/>
  <c r="BC262" i="2"/>
  <c r="BD262" i="2"/>
  <c r="AP387" i="2"/>
  <c r="BW387" i="2"/>
  <c r="BX387" i="2"/>
  <c r="BW251" i="2"/>
  <c r="BX251" i="2"/>
  <c r="BQ162" i="2"/>
  <c r="BR162" i="2"/>
  <c r="BK307" i="2"/>
  <c r="BI307" i="2"/>
  <c r="BJ307" i="2" s="1"/>
  <c r="AY129" i="2"/>
  <c r="AZ129" i="2"/>
  <c r="BI330" i="2"/>
  <c r="BJ330" i="2" s="1"/>
  <c r="BK330" i="2"/>
  <c r="BD155" i="2"/>
  <c r="BC155" i="2"/>
  <c r="BU354" i="2"/>
  <c r="BT354" i="2"/>
  <c r="BR153" i="2"/>
  <c r="BQ153" i="2"/>
  <c r="BF345" i="2"/>
  <c r="CF345" i="2" s="1"/>
  <c r="BG345" i="2"/>
  <c r="AP345" i="2"/>
  <c r="BC137" i="2"/>
  <c r="BD137" i="2"/>
  <c r="BF137" i="2"/>
  <c r="CF137" i="2" s="1"/>
  <c r="BG137" i="2"/>
  <c r="BF228" i="2"/>
  <c r="CF228" i="2" s="1"/>
  <c r="BG228" i="2"/>
  <c r="AP336" i="2"/>
  <c r="BW336" i="2"/>
  <c r="BX336" i="2"/>
  <c r="BF169" i="2"/>
  <c r="CF169" i="2" s="1"/>
  <c r="BG169" i="2"/>
  <c r="BK169" i="2"/>
  <c r="BI169" i="2"/>
  <c r="BJ169" i="2" s="1"/>
  <c r="BN169" i="2"/>
  <c r="CG169" i="2" s="1"/>
  <c r="AT353" i="2"/>
  <c r="BT188" i="2"/>
  <c r="BU188" i="2"/>
  <c r="AY188" i="2"/>
  <c r="AZ188" i="2"/>
  <c r="BT303" i="2"/>
  <c r="BU303" i="2"/>
  <c r="AZ303" i="2"/>
  <c r="AY303" i="2"/>
  <c r="BW347" i="2"/>
  <c r="BX347" i="2"/>
  <c r="AY235" i="2"/>
  <c r="AZ235" i="2"/>
  <c r="BT235" i="2"/>
  <c r="BU235" i="2"/>
  <c r="BC116" i="2"/>
  <c r="BD116" i="2"/>
  <c r="BX124" i="2"/>
  <c r="BW124" i="2"/>
  <c r="BN221" i="2"/>
  <c r="CG221" i="2" s="1"/>
  <c r="BI221" i="2"/>
  <c r="BJ221" i="2" s="1"/>
  <c r="BK221" i="2"/>
  <c r="BN388" i="2"/>
  <c r="CG388" i="2" s="1"/>
  <c r="BN131" i="2"/>
  <c r="CG131" i="2" s="1"/>
  <c r="BX131" i="2"/>
  <c r="BW131" i="2"/>
  <c r="AY328" i="2"/>
  <c r="AZ328" i="2"/>
  <c r="BT328" i="2"/>
  <c r="BU328" i="2"/>
  <c r="AT295" i="2"/>
  <c r="AY247" i="2"/>
  <c r="AZ247" i="2"/>
  <c r="BU346" i="2"/>
  <c r="BT346" i="2"/>
  <c r="BD151" i="2"/>
  <c r="BC151" i="2"/>
  <c r="BX151" i="2"/>
  <c r="BW151" i="2"/>
  <c r="BN246" i="2"/>
  <c r="CG246" i="2" s="1"/>
  <c r="BI246" i="2"/>
  <c r="BJ246" i="2" s="1"/>
  <c r="BK246" i="2"/>
  <c r="BQ293" i="2"/>
  <c r="BR293" i="2"/>
  <c r="BT293" i="2"/>
  <c r="BU293" i="2"/>
  <c r="AZ313" i="2"/>
  <c r="AY313" i="2"/>
  <c r="BT313" i="2"/>
  <c r="BU313" i="2"/>
  <c r="AZ230" i="2"/>
  <c r="AY230" i="2"/>
  <c r="BK220" i="2"/>
  <c r="BI220" i="2"/>
  <c r="BJ220" i="2" s="1"/>
  <c r="AY237" i="2"/>
  <c r="AZ237" i="2"/>
  <c r="BT237" i="2"/>
  <c r="BU237" i="2"/>
  <c r="BR177" i="2"/>
  <c r="BQ177" i="2"/>
  <c r="AT177" i="2"/>
  <c r="AZ238" i="2"/>
  <c r="AY238" i="2"/>
  <c r="BT238" i="2"/>
  <c r="BU238" i="2"/>
  <c r="AT331" i="2"/>
  <c r="AZ170" i="2"/>
  <c r="AY170" i="2"/>
  <c r="BQ170" i="2"/>
  <c r="BR170" i="2"/>
  <c r="AY115" i="2"/>
  <c r="AZ115" i="2"/>
  <c r="AT193" i="2"/>
  <c r="BQ369" i="2"/>
  <c r="BR369" i="2"/>
  <c r="AP130" i="2"/>
  <c r="BN130" i="2"/>
  <c r="CG130" i="2" s="1"/>
  <c r="BQ125" i="2"/>
  <c r="BR125" i="2"/>
  <c r="AY270" i="2"/>
  <c r="AZ270" i="2"/>
  <c r="BN326" i="2"/>
  <c r="CG326" i="2" s="1"/>
  <c r="BI338" i="2"/>
  <c r="BJ338" i="2" s="1"/>
  <c r="BK338" i="2"/>
  <c r="AY159" i="2"/>
  <c r="AZ159" i="2"/>
  <c r="BT159" i="2"/>
  <c r="BU159" i="2"/>
  <c r="BC186" i="2"/>
  <c r="BD186" i="2"/>
  <c r="AP186" i="2"/>
  <c r="BR263" i="2"/>
  <c r="BQ263" i="2"/>
  <c r="AT397" i="2"/>
  <c r="BT397" i="2"/>
  <c r="BU397" i="2"/>
  <c r="BC361" i="2"/>
  <c r="BD361" i="2"/>
  <c r="AY267" i="2"/>
  <c r="AZ267" i="2"/>
  <c r="BR139" i="2"/>
  <c r="BQ139" i="2"/>
  <c r="BI139" i="2"/>
  <c r="BJ139" i="2" s="1"/>
  <c r="BK139" i="2"/>
  <c r="AY362" i="2"/>
  <c r="AZ362" i="2"/>
  <c r="BU171" i="2"/>
  <c r="BT171" i="2"/>
  <c r="BI171" i="2"/>
  <c r="BJ171" i="2" s="1"/>
  <c r="BK171" i="2"/>
  <c r="BC206" i="2"/>
  <c r="BD206" i="2"/>
  <c r="AT206" i="2"/>
  <c r="BQ245" i="2"/>
  <c r="BR245" i="2"/>
  <c r="BF245" i="2"/>
  <c r="CF245" i="2" s="1"/>
  <c r="BG245" i="2"/>
  <c r="AY195" i="2"/>
  <c r="AZ195" i="2"/>
  <c r="AZ149" i="2"/>
  <c r="AY149" i="2"/>
  <c r="BR149" i="2"/>
  <c r="BQ149" i="2"/>
  <c r="AY189" i="2"/>
  <c r="AZ189" i="2"/>
  <c r="AT202" i="2"/>
  <c r="BN243" i="2"/>
  <c r="CG243" i="2" s="1"/>
  <c r="BI334" i="2"/>
  <c r="BJ334" i="2" s="1"/>
  <c r="BK334" i="2"/>
  <c r="BW287" i="2"/>
  <c r="BX287" i="2"/>
  <c r="BN203" i="2"/>
  <c r="CG203" i="2" s="1"/>
  <c r="BI203" i="2"/>
  <c r="BJ203" i="2" s="1"/>
  <c r="BK203" i="2"/>
  <c r="AY310" i="2"/>
  <c r="AZ310" i="2"/>
  <c r="BT310" i="2"/>
  <c r="BU310" i="2"/>
  <c r="BQ261" i="2"/>
  <c r="BR261" i="2"/>
  <c r="AY400" i="2"/>
  <c r="AZ400" i="2"/>
  <c r="BT400" i="2"/>
  <c r="BU400" i="2"/>
  <c r="BQ183" i="2"/>
  <c r="BR183" i="2"/>
  <c r="AT183" i="2"/>
  <c r="BK315" i="2"/>
  <c r="BI315" i="2"/>
  <c r="BJ315" i="2" s="1"/>
  <c r="AY322" i="2"/>
  <c r="AZ322" i="2"/>
  <c r="BQ226" i="2"/>
  <c r="BR226" i="2"/>
  <c r="BT254" i="2"/>
  <c r="BU254" i="2"/>
  <c r="BQ329" i="2"/>
  <c r="BR329" i="2"/>
  <c r="BN175" i="2"/>
  <c r="CG175" i="2" s="1"/>
  <c r="BI175" i="2"/>
  <c r="BJ175" i="2" s="1"/>
  <c r="BK175" i="2"/>
  <c r="AY296" i="2"/>
  <c r="AZ296" i="2"/>
  <c r="BF296" i="2"/>
  <c r="CF296" i="2" s="1"/>
  <c r="BG296" i="2"/>
  <c r="BK123" i="2"/>
  <c r="BI123" i="2"/>
  <c r="BJ123" i="2" s="1"/>
  <c r="BI191" i="2"/>
  <c r="BJ191" i="2" s="1"/>
  <c r="BK191" i="2"/>
  <c r="BI350" i="2"/>
  <c r="BJ350" i="2" s="1"/>
  <c r="BK350" i="2"/>
  <c r="BC350" i="2"/>
  <c r="BD350" i="2"/>
  <c r="BI135" i="2"/>
  <c r="BJ135" i="2" s="1"/>
  <c r="BK135" i="2"/>
  <c r="AP135" i="2"/>
  <c r="AY218" i="2"/>
  <c r="AZ218" i="2"/>
  <c r="BT218" i="2"/>
  <c r="BU218" i="2"/>
  <c r="BC380" i="2"/>
  <c r="BD380" i="2"/>
  <c r="AZ229" i="2"/>
  <c r="AY229" i="2"/>
  <c r="BN229" i="2"/>
  <c r="CG229" i="2" s="1"/>
  <c r="BN393" i="2"/>
  <c r="CG393" i="2" s="1"/>
  <c r="AY393" i="2"/>
  <c r="AZ393" i="2"/>
  <c r="BW255" i="2"/>
  <c r="BX255" i="2"/>
  <c r="BW390" i="2"/>
  <c r="BX390" i="2"/>
  <c r="BT192" i="2"/>
  <c r="BU192" i="2"/>
  <c r="BC194" i="2"/>
  <c r="BD194" i="2"/>
  <c r="AY366" i="2"/>
  <c r="AZ366" i="2"/>
  <c r="BT366" i="2"/>
  <c r="BU366" i="2"/>
  <c r="BX213" i="2"/>
  <c r="BW213" i="2"/>
  <c r="BQ301" i="2"/>
  <c r="BR301" i="2"/>
  <c r="BW301" i="2"/>
  <c r="BX301" i="2"/>
  <c r="AT117" i="2"/>
  <c r="BT117" i="2"/>
  <c r="BU117" i="2"/>
  <c r="AZ141" i="2"/>
  <c r="AY141" i="2"/>
  <c r="BN147" i="2"/>
  <c r="CG147" i="2" s="1"/>
  <c r="AY314" i="2"/>
  <c r="AZ314" i="2"/>
  <c r="BC205" i="2"/>
  <c r="BD205" i="2"/>
  <c r="BN318" i="2"/>
  <c r="CG318" i="2" s="1"/>
  <c r="BC354" i="2"/>
  <c r="BD354" i="2"/>
  <c r="BF303" i="2"/>
  <c r="CF303" i="2" s="1"/>
  <c r="BG303" i="2"/>
  <c r="BK347" i="2"/>
  <c r="BI347" i="2"/>
  <c r="BJ347" i="2" s="1"/>
  <c r="BC235" i="2"/>
  <c r="BD235" i="2"/>
  <c r="BT371" i="2"/>
  <c r="BU371" i="2"/>
  <c r="BQ230" i="2"/>
  <c r="BR230" i="2"/>
  <c r="AP382" i="2"/>
  <c r="BF115" i="2"/>
  <c r="CF115" i="2" s="1"/>
  <c r="BG115" i="2"/>
  <c r="AP338" i="2"/>
  <c r="AZ263" i="2"/>
  <c r="AY263" i="2"/>
  <c r="BT267" i="2"/>
  <c r="BU267" i="2"/>
  <c r="BQ337" i="2"/>
  <c r="BR337" i="2"/>
  <c r="BN139" i="2"/>
  <c r="CG139" i="2" s="1"/>
  <c r="BW334" i="2"/>
  <c r="BX334" i="2"/>
  <c r="AP400" i="2"/>
  <c r="AY379" i="2"/>
  <c r="AZ379" i="2"/>
  <c r="BT312" i="2"/>
  <c r="BU312" i="2"/>
  <c r="BT350" i="2"/>
  <c r="BU350" i="2"/>
  <c r="BQ218" i="2"/>
  <c r="BR218" i="2"/>
  <c r="BQ198" i="2"/>
  <c r="BR198" i="2"/>
  <c r="BI255" i="2"/>
  <c r="BJ255" i="2" s="1"/>
  <c r="BK255" i="2"/>
  <c r="BT194" i="2"/>
  <c r="BU194" i="2"/>
  <c r="BC285" i="2"/>
  <c r="BD285" i="2"/>
  <c r="BU314" i="2"/>
  <c r="BT314" i="2"/>
  <c r="BF163" i="2"/>
  <c r="CF163" i="2" s="1"/>
  <c r="BG163" i="2"/>
  <c r="AT205" i="2"/>
  <c r="BN197" i="2"/>
  <c r="CG197" i="2" s="1"/>
  <c r="BI197" i="2"/>
  <c r="BJ197" i="2" s="1"/>
  <c r="BK197" i="2"/>
  <c r="BC302" i="2"/>
  <c r="BD302" i="2"/>
  <c r="BN305" i="2"/>
  <c r="CG305" i="2" s="1"/>
  <c r="AY161" i="2"/>
  <c r="AZ161" i="2"/>
  <c r="BT161" i="2"/>
  <c r="BU161" i="2"/>
  <c r="BW253" i="2"/>
  <c r="BX253" i="2"/>
  <c r="AY377" i="2"/>
  <c r="AZ377" i="2"/>
  <c r="BT377" i="2"/>
  <c r="BU377" i="2"/>
  <c r="AY212" i="2"/>
  <c r="AZ212" i="2"/>
  <c r="BT212" i="2"/>
  <c r="BU212" i="2"/>
  <c r="BF259" i="2"/>
  <c r="CF259" i="2" s="1"/>
  <c r="BG259" i="2"/>
  <c r="BQ318" i="2"/>
  <c r="BR318" i="2"/>
  <c r="AY167" i="2"/>
  <c r="AZ167" i="2"/>
  <c r="BR279" i="2"/>
  <c r="BQ279" i="2"/>
  <c r="BF279" i="2"/>
  <c r="CF279" i="2" s="1"/>
  <c r="BG279" i="2"/>
  <c r="AP279" i="2"/>
  <c r="BK339" i="2"/>
  <c r="BI339" i="2"/>
  <c r="BJ339" i="2" s="1"/>
  <c r="AY339" i="2"/>
  <c r="AZ339" i="2"/>
  <c r="BT339" i="2"/>
  <c r="BU339" i="2"/>
  <c r="BX184" i="2"/>
  <c r="BW184" i="2"/>
  <c r="BD145" i="2"/>
  <c r="BC145" i="2"/>
  <c r="BF277" i="2"/>
  <c r="CF277" i="2" s="1"/>
  <c r="BG277" i="2"/>
  <c r="AP277" i="2"/>
  <c r="AZ262" i="2"/>
  <c r="AY262" i="2"/>
  <c r="AP262" i="2"/>
  <c r="BQ262" i="2"/>
  <c r="BR262" i="2"/>
  <c r="BF269" i="2"/>
  <c r="CF269" i="2" s="1"/>
  <c r="BG269" i="2"/>
  <c r="BT269" i="2"/>
  <c r="BU269" i="2"/>
  <c r="BN269" i="2"/>
  <c r="CG269" i="2" s="1"/>
  <c r="AY387" i="2"/>
  <c r="AZ387" i="2"/>
  <c r="AY251" i="2"/>
  <c r="AZ251" i="2"/>
  <c r="BT251" i="2"/>
  <c r="BU251" i="2"/>
  <c r="BX162" i="2"/>
  <c r="BW162" i="2"/>
  <c r="BN162" i="2"/>
  <c r="CG162" i="2" s="1"/>
  <c r="BI162" i="2"/>
  <c r="BJ162" i="2" s="1"/>
  <c r="BK162" i="2"/>
  <c r="AP129" i="2"/>
  <c r="BQ114" i="2"/>
  <c r="BR114" i="2"/>
  <c r="AP114" i="2"/>
  <c r="BF153" i="2"/>
  <c r="CF153" i="2" s="1"/>
  <c r="BG153" i="2"/>
  <c r="BI153" i="2"/>
  <c r="BJ153" i="2" s="1"/>
  <c r="BK153" i="2"/>
  <c r="BN153" i="2"/>
  <c r="CG153" i="2" s="1"/>
  <c r="AZ137" i="2"/>
  <c r="AY137" i="2"/>
  <c r="BT137" i="2"/>
  <c r="BU137" i="2"/>
  <c r="BW228" i="2"/>
  <c r="BX228" i="2"/>
  <c r="AY336" i="2"/>
  <c r="AZ336" i="2"/>
  <c r="BT336" i="2"/>
  <c r="BU336" i="2"/>
  <c r="BF353" i="2"/>
  <c r="CF353" i="2" s="1"/>
  <c r="BG353" i="2"/>
  <c r="AP353" i="2"/>
  <c r="BQ188" i="2"/>
  <c r="BR188" i="2"/>
  <c r="AT188" i="2"/>
  <c r="AT303" i="2"/>
  <c r="BC347" i="2"/>
  <c r="BD347" i="2"/>
  <c r="AY347" i="2"/>
  <c r="AZ347" i="2"/>
  <c r="BT347" i="2"/>
  <c r="BU347" i="2"/>
  <c r="AT235" i="2"/>
  <c r="BN124" i="2"/>
  <c r="CG124" i="2" s="1"/>
  <c r="BT124" i="2"/>
  <c r="BU124" i="2"/>
  <c r="AZ131" i="2"/>
  <c r="AY131" i="2"/>
  <c r="BC328" i="2"/>
  <c r="BD328" i="2"/>
  <c r="AT328" i="2"/>
  <c r="BU295" i="2"/>
  <c r="BT295" i="2"/>
  <c r="BF295" i="2"/>
  <c r="CF295" i="2" s="1"/>
  <c r="BG295" i="2"/>
  <c r="AP239" i="2"/>
  <c r="BW239" i="2"/>
  <c r="BX239" i="2"/>
  <c r="BC247" i="2"/>
  <c r="BD247" i="2"/>
  <c r="AT247" i="2"/>
  <c r="AZ151" i="2"/>
  <c r="AY151" i="2"/>
  <c r="BX246" i="2"/>
  <c r="BW246" i="2"/>
  <c r="AT313" i="2"/>
  <c r="AP230" i="2"/>
  <c r="AT230" i="2"/>
  <c r="BC237" i="2"/>
  <c r="BD237" i="2"/>
  <c r="AT237" i="2"/>
  <c r="BF177" i="2"/>
  <c r="CF177" i="2" s="1"/>
  <c r="BG177" i="2"/>
  <c r="AP177" i="2"/>
  <c r="BN382" i="2"/>
  <c r="CG382" i="2" s="1"/>
  <c r="AT238" i="2"/>
  <c r="BR331" i="2"/>
  <c r="BQ331" i="2"/>
  <c r="BF331" i="2"/>
  <c r="CF331" i="2" s="1"/>
  <c r="BG331" i="2"/>
  <c r="AP331" i="2"/>
  <c r="BI170" i="2"/>
  <c r="BJ170" i="2" s="1"/>
  <c r="BK170" i="2"/>
  <c r="BN115" i="2"/>
  <c r="CG115" i="2" s="1"/>
  <c r="BN210" i="2"/>
  <c r="CG210" i="2" s="1"/>
  <c r="BD193" i="2"/>
  <c r="BC193" i="2"/>
  <c r="BF193" i="2"/>
  <c r="CF193" i="2" s="1"/>
  <c r="BG193" i="2"/>
  <c r="BN369" i="2"/>
  <c r="CG369" i="2" s="1"/>
  <c r="BI369" i="2"/>
  <c r="BJ369" i="2" s="1"/>
  <c r="BK369" i="2"/>
  <c r="BU125" i="2"/>
  <c r="BT125" i="2"/>
  <c r="BI125" i="2"/>
  <c r="BJ125" i="2" s="1"/>
  <c r="BK125" i="2"/>
  <c r="BF270" i="2"/>
  <c r="CF270" i="2" s="1"/>
  <c r="BG270" i="2"/>
  <c r="BW326" i="2"/>
  <c r="BX326" i="2"/>
  <c r="BU338" i="2"/>
  <c r="BT338" i="2"/>
  <c r="AT159" i="2"/>
  <c r="BU263" i="2"/>
  <c r="BT263" i="2"/>
  <c r="BK263" i="2"/>
  <c r="BI263" i="2"/>
  <c r="BJ263" i="2" s="1"/>
  <c r="BR397" i="2"/>
  <c r="BQ397" i="2"/>
  <c r="BC397" i="2"/>
  <c r="BD397" i="2"/>
  <c r="BQ361" i="2"/>
  <c r="BR361" i="2"/>
  <c r="BG337" i="2"/>
  <c r="BF337" i="2"/>
  <c r="CF337" i="2" s="1"/>
  <c r="AP337" i="2"/>
  <c r="BF139" i="2"/>
  <c r="CF139" i="2" s="1"/>
  <c r="BG139" i="2"/>
  <c r="BC362" i="2"/>
  <c r="BD362" i="2"/>
  <c r="AT362" i="2"/>
  <c r="BQ206" i="2"/>
  <c r="BR206" i="2"/>
  <c r="BF206" i="2"/>
  <c r="CF206" i="2" s="1"/>
  <c r="BG206" i="2"/>
  <c r="AP370" i="2"/>
  <c r="BW370" i="2"/>
  <c r="BX370" i="2"/>
  <c r="BK245" i="2"/>
  <c r="BI245" i="2"/>
  <c r="BJ245" i="2" s="1"/>
  <c r="BC195" i="2"/>
  <c r="BD195" i="2"/>
  <c r="BF149" i="2"/>
  <c r="CF149" i="2" s="1"/>
  <c r="BG149" i="2"/>
  <c r="BK149" i="2"/>
  <c r="BI149" i="2"/>
  <c r="BJ149" i="2" s="1"/>
  <c r="BT189" i="2"/>
  <c r="BU189" i="2"/>
  <c r="BQ202" i="2"/>
  <c r="BR202" i="2"/>
  <c r="BF202" i="2"/>
  <c r="CF202" i="2" s="1"/>
  <c r="BG202" i="2"/>
  <c r="AP202" i="2"/>
  <c r="BW243" i="2"/>
  <c r="BX243" i="2"/>
  <c r="BC334" i="2"/>
  <c r="BD334" i="2"/>
  <c r="BC287" i="2"/>
  <c r="BD287" i="2"/>
  <c r="AY287" i="2"/>
  <c r="AZ287" i="2"/>
  <c r="BT287" i="2"/>
  <c r="BU287" i="2"/>
  <c r="AT310" i="2"/>
  <c r="BK261" i="2"/>
  <c r="BI261" i="2"/>
  <c r="BJ261" i="2" s="1"/>
  <c r="BF400" i="2"/>
  <c r="CF400" i="2" s="1"/>
  <c r="BG400" i="2"/>
  <c r="BQ400" i="2"/>
  <c r="BR400" i="2"/>
  <c r="BF183" i="2"/>
  <c r="CF183" i="2" s="1"/>
  <c r="BG183" i="2"/>
  <c r="BC183" i="2"/>
  <c r="BD183" i="2"/>
  <c r="BC322" i="2"/>
  <c r="BD322" i="2"/>
  <c r="BN226" i="2"/>
  <c r="CG226" i="2" s="1"/>
  <c r="BN342" i="2"/>
  <c r="CG342" i="2" s="1"/>
  <c r="AZ254" i="2"/>
  <c r="AY254" i="2"/>
  <c r="BN329" i="2"/>
  <c r="CG329" i="2" s="1"/>
  <c r="BI329" i="2"/>
  <c r="BJ329" i="2" s="1"/>
  <c r="BK329" i="2"/>
  <c r="BX175" i="2"/>
  <c r="BW175" i="2"/>
  <c r="BN379" i="2"/>
  <c r="CG379" i="2" s="1"/>
  <c r="BU379" i="2"/>
  <c r="BT379" i="2"/>
  <c r="AP123" i="2"/>
  <c r="BR143" i="2"/>
  <c r="BQ143" i="2"/>
  <c r="AY191" i="2"/>
  <c r="AZ191" i="2"/>
  <c r="BN271" i="2"/>
  <c r="CG271" i="2" s="1"/>
  <c r="BX135" i="2"/>
  <c r="BW135" i="2"/>
  <c r="AP138" i="2"/>
  <c r="AT218" i="2"/>
  <c r="BN380" i="2"/>
  <c r="CG380" i="2" s="1"/>
  <c r="AP198" i="2"/>
  <c r="BW198" i="2"/>
  <c r="BX198" i="2"/>
  <c r="BC393" i="2"/>
  <c r="BD393" i="2"/>
  <c r="AY255" i="2"/>
  <c r="AZ255" i="2"/>
  <c r="AY390" i="2"/>
  <c r="AZ390" i="2"/>
  <c r="AT366" i="2"/>
  <c r="AZ213" i="2"/>
  <c r="AY213" i="2"/>
  <c r="BT213" i="2"/>
  <c r="BU213" i="2"/>
  <c r="BC301" i="2"/>
  <c r="BD301" i="2"/>
  <c r="AY301" i="2"/>
  <c r="AZ301" i="2"/>
  <c r="BC117" i="2"/>
  <c r="BD117" i="2"/>
  <c r="AP117" i="2"/>
  <c r="BR117" i="2"/>
  <c r="BQ117" i="2"/>
  <c r="BC141" i="2"/>
  <c r="BD141" i="2"/>
  <c r="BN395" i="2"/>
  <c r="CG395" i="2" s="1"/>
  <c r="BQ395" i="2"/>
  <c r="BR395" i="2"/>
  <c r="BF147" i="2"/>
  <c r="CF147" i="2" s="1"/>
  <c r="BG147" i="2"/>
  <c r="BX147" i="2"/>
  <c r="BW147" i="2"/>
  <c r="BI180" i="2"/>
  <c r="BJ180" i="2" s="1"/>
  <c r="BK180" i="2"/>
  <c r="BN163" i="2"/>
  <c r="CG163" i="2" s="1"/>
  <c r="BC176" i="2"/>
  <c r="BD176" i="2"/>
  <c r="BR339" i="2"/>
  <c r="BQ339" i="2"/>
  <c r="AP269" i="2"/>
  <c r="BC114" i="2"/>
  <c r="BD114" i="2"/>
  <c r="BW330" i="2"/>
  <c r="BX330" i="2"/>
  <c r="BI155" i="2"/>
  <c r="BJ155" i="2" s="1"/>
  <c r="BK155" i="2"/>
  <c r="BI345" i="2"/>
  <c r="BJ345" i="2" s="1"/>
  <c r="BK345" i="2"/>
  <c r="BQ235" i="2"/>
  <c r="BR235" i="2"/>
  <c r="BF246" i="2"/>
  <c r="CF246" i="2" s="1"/>
  <c r="BG246" i="2"/>
  <c r="BC293" i="2"/>
  <c r="BD293" i="2"/>
  <c r="BW220" i="2"/>
  <c r="BX220" i="2"/>
  <c r="BN125" i="2"/>
  <c r="CG125" i="2" s="1"/>
  <c r="BF326" i="2"/>
  <c r="CF326" i="2" s="1"/>
  <c r="BG326" i="2"/>
  <c r="BD267" i="2"/>
  <c r="BC267" i="2"/>
  <c r="BT261" i="2"/>
  <c r="BU261" i="2"/>
  <c r="BW296" i="2"/>
  <c r="BX296" i="2"/>
  <c r="BN123" i="2"/>
  <c r="CG123" i="2" s="1"/>
  <c r="BQ321" i="2"/>
  <c r="BR321" i="2"/>
  <c r="AT321" i="2"/>
  <c r="BF321" i="2"/>
  <c r="CF321" i="2" s="1"/>
  <c r="BG321" i="2"/>
  <c r="AP321" i="2"/>
  <c r="BQ285" i="2"/>
  <c r="BR285" i="2"/>
  <c r="BU163" i="2"/>
  <c r="BT163" i="2"/>
  <c r="BD163" i="2"/>
  <c r="BC163" i="2"/>
  <c r="BU378" i="2"/>
  <c r="BT378" i="2"/>
  <c r="BX378" i="2"/>
  <c r="BW378" i="2"/>
  <c r="AP176" i="2"/>
  <c r="BW176" i="2"/>
  <c r="BX176" i="2"/>
  <c r="BF205" i="2"/>
  <c r="CF205" i="2" s="1"/>
  <c r="BG205" i="2"/>
  <c r="AP205" i="2"/>
  <c r="BX197" i="2"/>
  <c r="BW197" i="2"/>
  <c r="BQ302" i="2"/>
  <c r="BR302" i="2"/>
  <c r="BC305" i="2"/>
  <c r="BD305" i="2"/>
  <c r="AP161" i="2"/>
  <c r="AY253" i="2"/>
  <c r="AZ253" i="2"/>
  <c r="BT253" i="2"/>
  <c r="BU253" i="2"/>
  <c r="BC212" i="2"/>
  <c r="BD212" i="2"/>
  <c r="BT259" i="2"/>
  <c r="BU259" i="2"/>
  <c r="BI318" i="2"/>
  <c r="BJ318" i="2" s="1"/>
  <c r="BK318" i="2"/>
  <c r="BC318" i="2"/>
  <c r="BD318" i="2"/>
  <c r="BI167" i="2"/>
  <c r="BJ167" i="2" s="1"/>
  <c r="BK167" i="2"/>
  <c r="AP167" i="2"/>
  <c r="BK279" i="2"/>
  <c r="BI279" i="2"/>
  <c r="BJ279" i="2" s="1"/>
  <c r="BC339" i="2"/>
  <c r="BD339" i="2"/>
  <c r="AZ184" i="2"/>
  <c r="AY184" i="2"/>
  <c r="BT145" i="2"/>
  <c r="BU145" i="2"/>
  <c r="BI262" i="2"/>
  <c r="BJ262" i="2" s="1"/>
  <c r="BK262" i="2"/>
  <c r="AZ269" i="2"/>
  <c r="AY269" i="2"/>
  <c r="AT387" i="2"/>
  <c r="BQ129" i="2"/>
  <c r="BR129" i="2"/>
  <c r="AZ114" i="2"/>
  <c r="AY114" i="2"/>
  <c r="BU330" i="2"/>
  <c r="BT330" i="2"/>
  <c r="AP155" i="2"/>
  <c r="AP354" i="2"/>
  <c r="BW354" i="2"/>
  <c r="BX354" i="2"/>
  <c r="BC345" i="2"/>
  <c r="BD345" i="2"/>
  <c r="AP214" i="2"/>
  <c r="BW214" i="2"/>
  <c r="BX214" i="2"/>
  <c r="BQ137" i="2"/>
  <c r="BR137" i="2"/>
  <c r="BC228" i="2"/>
  <c r="BD228" i="2"/>
  <c r="AY228" i="2"/>
  <c r="AZ228" i="2"/>
  <c r="BC336" i="2"/>
  <c r="BD336" i="2"/>
  <c r="AT336" i="2"/>
  <c r="BC169" i="2"/>
  <c r="BD169" i="2"/>
  <c r="BT169" i="2"/>
  <c r="BU169" i="2"/>
  <c r="BQ185" i="2"/>
  <c r="BR185" i="2"/>
  <c r="BW185" i="2"/>
  <c r="BX185" i="2"/>
  <c r="BD188" i="2"/>
  <c r="BC188" i="2"/>
  <c r="BF188" i="2"/>
  <c r="CF188" i="2" s="1"/>
  <c r="BG188" i="2"/>
  <c r="BI235" i="2"/>
  <c r="BJ235" i="2" s="1"/>
  <c r="BK235" i="2"/>
  <c r="BF235" i="2"/>
  <c r="CF235" i="2" s="1"/>
  <c r="BG235" i="2"/>
  <c r="AP235" i="2"/>
  <c r="BC124" i="2"/>
  <c r="BD124" i="2"/>
  <c r="AZ221" i="2"/>
  <c r="AY221" i="2"/>
  <c r="BT221" i="2"/>
  <c r="BU221" i="2"/>
  <c r="BN371" i="2"/>
  <c r="CG371" i="2" s="1"/>
  <c r="BC388" i="2"/>
  <c r="BD388" i="2"/>
  <c r="BW388" i="2"/>
  <c r="BX388" i="2"/>
  <c r="BT388" i="2"/>
  <c r="BU388" i="2"/>
  <c r="AP131" i="2"/>
  <c r="AT131" i="2"/>
  <c r="BQ328" i="2"/>
  <c r="BR328" i="2"/>
  <c r="BF328" i="2"/>
  <c r="CF328" i="2" s="1"/>
  <c r="BG328" i="2"/>
  <c r="BN295" i="2"/>
  <c r="CG295" i="2" s="1"/>
  <c r="AY239" i="2"/>
  <c r="AZ239" i="2"/>
  <c r="BN247" i="2"/>
  <c r="CG247" i="2" s="1"/>
  <c r="BQ247" i="2"/>
  <c r="BR247" i="2"/>
  <c r="BF247" i="2"/>
  <c r="CF247" i="2" s="1"/>
  <c r="BG247" i="2"/>
  <c r="AP346" i="2"/>
  <c r="BW346" i="2"/>
  <c r="BX346" i="2"/>
  <c r="BT151" i="2"/>
  <c r="BU151" i="2"/>
  <c r="AP151" i="2"/>
  <c r="AZ246" i="2"/>
  <c r="AY246" i="2"/>
  <c r="BT246" i="2"/>
  <c r="BU246" i="2"/>
  <c r="BW293" i="2"/>
  <c r="BX293" i="2"/>
  <c r="AP293" i="2"/>
  <c r="BF313" i="2"/>
  <c r="CF313" i="2" s="1"/>
  <c r="BG313" i="2"/>
  <c r="AP313" i="2"/>
  <c r="BF230" i="2"/>
  <c r="CF230" i="2" s="1"/>
  <c r="BG230" i="2"/>
  <c r="BQ237" i="2"/>
  <c r="BR237" i="2"/>
  <c r="BF237" i="2"/>
  <c r="CF237" i="2" s="1"/>
  <c r="BG237" i="2"/>
  <c r="BK177" i="2"/>
  <c r="BI177" i="2"/>
  <c r="BJ177" i="2" s="1"/>
  <c r="BW382" i="2"/>
  <c r="BX382" i="2"/>
  <c r="BF238" i="2"/>
  <c r="CF238" i="2" s="1"/>
  <c r="BG238" i="2"/>
  <c r="AP238" i="2"/>
  <c r="BK331" i="2"/>
  <c r="BI331" i="2"/>
  <c r="BJ331" i="2" s="1"/>
  <c r="BT115" i="2"/>
  <c r="BU115" i="2"/>
  <c r="BW210" i="2"/>
  <c r="BX210" i="2"/>
  <c r="BQ193" i="2"/>
  <c r="BR193" i="2"/>
  <c r="BX369" i="2"/>
  <c r="BW369" i="2"/>
  <c r="BT130" i="2"/>
  <c r="BU130" i="2"/>
  <c r="AZ125" i="2"/>
  <c r="AY125" i="2"/>
  <c r="BN270" i="2"/>
  <c r="CG270" i="2" s="1"/>
  <c r="AY326" i="2"/>
  <c r="AZ326" i="2"/>
  <c r="BT326" i="2"/>
  <c r="BU326" i="2"/>
  <c r="BN338" i="2"/>
  <c r="CG338" i="2" s="1"/>
  <c r="BF159" i="2"/>
  <c r="CF159" i="2" s="1"/>
  <c r="BG159" i="2"/>
  <c r="AP159" i="2"/>
  <c r="BX186" i="2"/>
  <c r="BW186" i="2"/>
  <c r="BN320" i="2"/>
  <c r="CG320" i="2" s="1"/>
  <c r="BC263" i="2"/>
  <c r="BD263" i="2"/>
  <c r="BK397" i="2"/>
  <c r="BI397" i="2"/>
  <c r="BJ397" i="2" s="1"/>
  <c r="BF397" i="2"/>
  <c r="CF397" i="2" s="1"/>
  <c r="BG397" i="2"/>
  <c r="BN361" i="2"/>
  <c r="CG361" i="2" s="1"/>
  <c r="BI361" i="2"/>
  <c r="BJ361" i="2" s="1"/>
  <c r="BK361" i="2"/>
  <c r="BI267" i="2"/>
  <c r="BJ267" i="2" s="1"/>
  <c r="BK267" i="2"/>
  <c r="BN362" i="2"/>
  <c r="CG362" i="2" s="1"/>
  <c r="BQ362" i="2"/>
  <c r="BR362" i="2"/>
  <c r="BF362" i="2"/>
  <c r="CF362" i="2" s="1"/>
  <c r="BG362" i="2"/>
  <c r="BN171" i="2"/>
  <c r="CG171" i="2" s="1"/>
  <c r="BX171" i="2"/>
  <c r="BW171" i="2"/>
  <c r="BI206" i="2"/>
  <c r="BJ206" i="2" s="1"/>
  <c r="BK206" i="2"/>
  <c r="AY370" i="2"/>
  <c r="AZ370" i="2"/>
  <c r="AP222" i="2"/>
  <c r="BW222" i="2"/>
  <c r="BX222" i="2"/>
  <c r="BQ195" i="2"/>
  <c r="BR195" i="2"/>
  <c r="BI202" i="2"/>
  <c r="BJ202" i="2" s="1"/>
  <c r="BK202" i="2"/>
  <c r="AY243" i="2"/>
  <c r="AZ243" i="2"/>
  <c r="BT243" i="2"/>
  <c r="BU243" i="2"/>
  <c r="BN204" i="2"/>
  <c r="CG204" i="2" s="1"/>
  <c r="BT203" i="2"/>
  <c r="BU203" i="2"/>
  <c r="BF310" i="2"/>
  <c r="CF310" i="2" s="1"/>
  <c r="BG310" i="2"/>
  <c r="AP310" i="2"/>
  <c r="AP261" i="2"/>
  <c r="BN261" i="2"/>
  <c r="CG261" i="2" s="1"/>
  <c r="BQ322" i="2"/>
  <c r="BR322" i="2"/>
  <c r="BF322" i="2"/>
  <c r="CF322" i="2" s="1"/>
  <c r="BG322" i="2"/>
  <c r="BW226" i="2"/>
  <c r="BX226" i="2"/>
  <c r="BW342" i="2"/>
  <c r="BX342" i="2"/>
  <c r="BF254" i="2"/>
  <c r="CF254" i="2" s="1"/>
  <c r="BG254" i="2"/>
  <c r="AP254" i="2"/>
  <c r="BX329" i="2"/>
  <c r="BW329" i="2"/>
  <c r="AZ175" i="2"/>
  <c r="AY175" i="2"/>
  <c r="BT175" i="2"/>
  <c r="BU175" i="2"/>
  <c r="BF123" i="2"/>
  <c r="CF123" i="2" s="1"/>
  <c r="BG123" i="2"/>
  <c r="BW123" i="2"/>
  <c r="BX123" i="2"/>
  <c r="BN312" i="2"/>
  <c r="CG312" i="2" s="1"/>
  <c r="BK143" i="2"/>
  <c r="BI143" i="2"/>
  <c r="BJ143" i="2" s="1"/>
  <c r="AP191" i="2"/>
  <c r="BN191" i="2"/>
  <c r="CG191" i="2" s="1"/>
  <c r="BW271" i="2"/>
  <c r="BX271" i="2"/>
  <c r="BN350" i="2"/>
  <c r="CG350" i="2" s="1"/>
  <c r="BU135" i="2"/>
  <c r="BT135" i="2"/>
  <c r="AY135" i="2"/>
  <c r="AZ135" i="2"/>
  <c r="BC135" i="2"/>
  <c r="BD135" i="2"/>
  <c r="BN138" i="2"/>
  <c r="CG138" i="2" s="1"/>
  <c r="BG138" i="2"/>
  <c r="BF138" i="2"/>
  <c r="CF138" i="2" s="1"/>
  <c r="BI218" i="2"/>
  <c r="BJ218" i="2" s="1"/>
  <c r="BK218" i="2"/>
  <c r="BF218" i="2"/>
  <c r="CF218" i="2" s="1"/>
  <c r="BG218" i="2"/>
  <c r="AP218" i="2"/>
  <c r="BX380" i="2"/>
  <c r="BW380" i="2"/>
  <c r="BT229" i="2"/>
  <c r="BU229" i="2"/>
  <c r="AY198" i="2"/>
  <c r="AZ198" i="2"/>
  <c r="BQ393" i="2"/>
  <c r="BR393" i="2"/>
  <c r="AP255" i="2"/>
  <c r="BT390" i="2"/>
  <c r="BU390" i="2"/>
  <c r="AT390" i="2"/>
  <c r="AP122" i="2"/>
  <c r="BQ122" i="2"/>
  <c r="BR122" i="2"/>
  <c r="BN194" i="2"/>
  <c r="CG194" i="2" s="1"/>
  <c r="BQ366" i="2"/>
  <c r="BR366" i="2"/>
  <c r="BF366" i="2"/>
  <c r="CF366" i="2" s="1"/>
  <c r="BG366" i="2"/>
  <c r="AP366" i="2"/>
  <c r="AT213" i="2"/>
  <c r="BF117" i="2"/>
  <c r="CF117" i="2" s="1"/>
  <c r="BG117" i="2"/>
  <c r="BK117" i="2"/>
  <c r="BI117" i="2"/>
  <c r="BJ117" i="2" s="1"/>
  <c r="BF141" i="2"/>
  <c r="CF141" i="2" s="1"/>
  <c r="BG141" i="2"/>
  <c r="BQ141" i="2"/>
  <c r="BR141" i="2"/>
  <c r="BX395" i="2"/>
  <c r="BW395" i="2"/>
  <c r="BI395" i="2"/>
  <c r="BJ395" i="2" s="1"/>
  <c r="BK395" i="2"/>
  <c r="AZ147" i="2"/>
  <c r="AY147" i="2"/>
  <c r="BC321" i="2"/>
  <c r="BD321" i="2"/>
  <c r="BF253" i="2"/>
  <c r="CF253" i="2" s="1"/>
  <c r="BG253" i="2"/>
  <c r="AP259" i="2"/>
  <c r="BW145" i="2"/>
  <c r="BX145" i="2"/>
  <c r="BQ353" i="2"/>
  <c r="BR353" i="2"/>
  <c r="AP221" i="2"/>
  <c r="AY371" i="2"/>
  <c r="AZ371" i="2"/>
  <c r="BC346" i="2"/>
  <c r="BD346" i="2"/>
  <c r="AP115" i="2"/>
  <c r="BF130" i="2"/>
  <c r="CF130" i="2" s="1"/>
  <c r="BG130" i="2"/>
  <c r="BC159" i="2"/>
  <c r="BD159" i="2"/>
  <c r="BT320" i="2"/>
  <c r="BU320" i="2"/>
  <c r="BT361" i="2"/>
  <c r="BU361" i="2"/>
  <c r="AZ337" i="2"/>
  <c r="AY337" i="2"/>
  <c r="BQ370" i="2"/>
  <c r="BR370" i="2"/>
  <c r="BT204" i="2"/>
  <c r="BU204" i="2"/>
  <c r="BC254" i="2"/>
  <c r="BD254" i="2"/>
  <c r="BC379" i="2"/>
  <c r="BD379" i="2"/>
  <c r="BC218" i="2"/>
  <c r="BD218" i="2"/>
  <c r="BG229" i="2"/>
  <c r="BF229" i="2"/>
  <c r="CF229" i="2" s="1"/>
  <c r="BC122" i="2"/>
  <c r="BD122" i="2"/>
  <c r="AY194" i="2"/>
  <c r="AZ194" i="2"/>
  <c r="BN301" i="2"/>
  <c r="CG301" i="2" s="1"/>
  <c r="BN285" i="2"/>
  <c r="CG285" i="2" s="1"/>
  <c r="BI285" i="2"/>
  <c r="BJ285" i="2" s="1"/>
  <c r="BK285" i="2"/>
  <c r="AP314" i="2"/>
  <c r="BW314" i="2"/>
  <c r="BX314" i="2"/>
  <c r="BQ163" i="2"/>
  <c r="BR163" i="2"/>
  <c r="AZ378" i="2"/>
  <c r="AY378" i="2"/>
  <c r="AY176" i="2"/>
  <c r="AZ176" i="2"/>
  <c r="AZ197" i="2"/>
  <c r="AY197" i="2"/>
  <c r="BT197" i="2"/>
  <c r="BU197" i="2"/>
  <c r="BF302" i="2"/>
  <c r="CF302" i="2" s="1"/>
  <c r="BG302" i="2"/>
  <c r="BX302" i="2"/>
  <c r="BW302" i="2"/>
  <c r="BI302" i="2"/>
  <c r="BJ302" i="2" s="1"/>
  <c r="BK302" i="2"/>
  <c r="BQ161" i="2"/>
  <c r="BR161" i="2"/>
  <c r="BF161" i="2"/>
  <c r="CF161" i="2" s="1"/>
  <c r="BG161" i="2"/>
  <c r="AP253" i="2"/>
  <c r="BF377" i="2"/>
  <c r="CF377" i="2" s="1"/>
  <c r="BG377" i="2"/>
  <c r="BC377" i="2"/>
  <c r="BD377" i="2"/>
  <c r="BQ212" i="2"/>
  <c r="BR212" i="2"/>
  <c r="BF212" i="2"/>
  <c r="CF212" i="2" s="1"/>
  <c r="BG212" i="2"/>
  <c r="BF167" i="2"/>
  <c r="CF167" i="2" s="1"/>
  <c r="BG167" i="2"/>
  <c r="BF339" i="2"/>
  <c r="CF339" i="2" s="1"/>
  <c r="BG339" i="2"/>
  <c r="AP339" i="2"/>
  <c r="BN184" i="2"/>
  <c r="CG184" i="2" s="1"/>
  <c r="AP184" i="2"/>
  <c r="BC277" i="2"/>
  <c r="BD277" i="2"/>
  <c r="BN262" i="2"/>
  <c r="CG262" i="2" s="1"/>
  <c r="BF262" i="2"/>
  <c r="CF262" i="2" s="1"/>
  <c r="BG262" i="2"/>
  <c r="BR387" i="2"/>
  <c r="BQ387" i="2"/>
  <c r="BU387" i="2"/>
  <c r="BT387" i="2"/>
  <c r="BF387" i="2"/>
  <c r="CF387" i="2" s="1"/>
  <c r="BG387" i="2"/>
  <c r="BI251" i="2"/>
  <c r="BJ251" i="2" s="1"/>
  <c r="BK251" i="2"/>
  <c r="BF251" i="2"/>
  <c r="CF251" i="2" s="1"/>
  <c r="BG251" i="2"/>
  <c r="AP251" i="2"/>
  <c r="AZ162" i="2"/>
  <c r="AY162" i="2"/>
  <c r="BT162" i="2"/>
  <c r="BU162" i="2"/>
  <c r="BN307" i="2"/>
  <c r="CG307" i="2" s="1"/>
  <c r="BF129" i="2"/>
  <c r="CF129" i="2" s="1"/>
  <c r="BG129" i="2"/>
  <c r="BK129" i="2"/>
  <c r="BI129" i="2"/>
  <c r="BJ129" i="2" s="1"/>
  <c r="BN129" i="2"/>
  <c r="CG129" i="2" s="1"/>
  <c r="BI114" i="2"/>
  <c r="BJ114" i="2" s="1"/>
  <c r="BK114" i="2"/>
  <c r="BN114" i="2"/>
  <c r="CG114" i="2" s="1"/>
  <c r="BR155" i="2"/>
  <c r="BQ155" i="2"/>
  <c r="AY354" i="2"/>
  <c r="AZ354" i="2"/>
  <c r="BD153" i="2"/>
  <c r="BC153" i="2"/>
  <c r="BQ345" i="2"/>
  <c r="BR345" i="2"/>
  <c r="AY214" i="2"/>
  <c r="AZ214" i="2"/>
  <c r="AP137" i="2"/>
  <c r="BK137" i="2"/>
  <c r="BI137" i="2"/>
  <c r="BJ137" i="2" s="1"/>
  <c r="AT228" i="2"/>
  <c r="BQ336" i="2"/>
  <c r="BR336" i="2"/>
  <c r="BF336" i="2"/>
  <c r="CF336" i="2" s="1"/>
  <c r="BG336" i="2"/>
  <c r="BC353" i="2"/>
  <c r="BD353" i="2"/>
  <c r="BN185" i="2"/>
  <c r="CG185" i="2" s="1"/>
  <c r="AY185" i="2"/>
  <c r="AZ185" i="2"/>
  <c r="AP303" i="2"/>
  <c r="BN303" i="2"/>
  <c r="CG303" i="2" s="1"/>
  <c r="BR347" i="2"/>
  <c r="BQ347" i="2"/>
  <c r="BF347" i="2"/>
  <c r="CF347" i="2" s="1"/>
  <c r="BG347" i="2"/>
  <c r="AP347" i="2"/>
  <c r="BN116" i="2"/>
  <c r="CG116" i="2" s="1"/>
  <c r="BW116" i="2"/>
  <c r="BX116" i="2"/>
  <c r="AZ124" i="2"/>
  <c r="AY124" i="2"/>
  <c r="BW371" i="2"/>
  <c r="BX371" i="2"/>
  <c r="BK388" i="2"/>
  <c r="BI388" i="2"/>
  <c r="BJ388" i="2" s="1"/>
  <c r="BF131" i="2"/>
  <c r="CF131" i="2" s="1"/>
  <c r="BG131" i="2"/>
  <c r="BK328" i="2"/>
  <c r="BI328" i="2"/>
  <c r="BJ328" i="2" s="1"/>
  <c r="BD295" i="2"/>
  <c r="BC295" i="2"/>
  <c r="BR295" i="2"/>
  <c r="BQ295" i="2"/>
  <c r="BC239" i="2"/>
  <c r="BD239" i="2"/>
  <c r="AT239" i="2"/>
  <c r="BI247" i="2"/>
  <c r="BJ247" i="2" s="1"/>
  <c r="BK247" i="2"/>
  <c r="AY346" i="2"/>
  <c r="AZ346" i="2"/>
  <c r="BF151" i="2"/>
  <c r="CF151" i="2" s="1"/>
  <c r="BG151" i="2"/>
  <c r="BI293" i="2"/>
  <c r="BJ293" i="2" s="1"/>
  <c r="BK293" i="2"/>
  <c r="AY293" i="2"/>
  <c r="AZ293" i="2"/>
  <c r="BN230" i="2"/>
  <c r="CG230" i="2" s="1"/>
  <c r="BC230" i="2"/>
  <c r="BD230" i="2"/>
  <c r="BC220" i="2"/>
  <c r="BD220" i="2"/>
  <c r="BN220" i="2"/>
  <c r="CG220" i="2" s="1"/>
  <c r="BK237" i="2"/>
  <c r="BI237" i="2"/>
  <c r="BJ237" i="2" s="1"/>
  <c r="BC177" i="2"/>
  <c r="BD177" i="2"/>
  <c r="AY382" i="2"/>
  <c r="AZ382" i="2"/>
  <c r="AP170" i="2"/>
  <c r="BN170" i="2"/>
  <c r="CG170" i="2" s="1"/>
  <c r="BI115" i="2"/>
  <c r="BJ115" i="2" s="1"/>
  <c r="BK115" i="2"/>
  <c r="AY210" i="2"/>
  <c r="AZ210" i="2"/>
  <c r="BT210" i="2"/>
  <c r="BU210" i="2"/>
  <c r="BI193" i="2"/>
  <c r="BJ193" i="2" s="1"/>
  <c r="BK193" i="2"/>
  <c r="AZ369" i="2"/>
  <c r="AY369" i="2"/>
  <c r="BT369" i="2"/>
  <c r="BU369" i="2"/>
  <c r="BX130" i="2"/>
  <c r="BW130" i="2"/>
  <c r="AP270" i="2"/>
  <c r="BQ159" i="2"/>
  <c r="BR159" i="2"/>
  <c r="BK186" i="2"/>
  <c r="BI186" i="2"/>
  <c r="BJ186" i="2" s="1"/>
  <c r="AP320" i="2"/>
  <c r="BW320" i="2"/>
  <c r="BX320" i="2"/>
  <c r="BX263" i="2"/>
  <c r="BW263" i="2"/>
  <c r="AP397" i="2"/>
  <c r="BX361" i="2"/>
  <c r="BW361" i="2"/>
  <c r="BN267" i="2"/>
  <c r="CG267" i="2" s="1"/>
  <c r="BC337" i="2"/>
  <c r="BD337" i="2"/>
  <c r="AP139" i="2"/>
  <c r="BI362" i="2"/>
  <c r="BJ362" i="2" s="1"/>
  <c r="BK362" i="2"/>
  <c r="AZ171" i="2"/>
  <c r="AY171" i="2"/>
  <c r="BN206" i="2"/>
  <c r="CG206" i="2" s="1"/>
  <c r="BC370" i="2"/>
  <c r="BD370" i="2"/>
  <c r="AT370" i="2"/>
  <c r="AY222" i="2"/>
  <c r="AZ222" i="2"/>
  <c r="BN195" i="2"/>
  <c r="CG195" i="2" s="1"/>
  <c r="BI195" i="2"/>
  <c r="BJ195" i="2" s="1"/>
  <c r="BK195" i="2"/>
  <c r="BC149" i="2"/>
  <c r="BD149" i="2"/>
  <c r="BN149" i="2"/>
  <c r="CG149" i="2" s="1"/>
  <c r="BQ189" i="2"/>
  <c r="BR189" i="2"/>
  <c r="AP189" i="2"/>
  <c r="BC202" i="2"/>
  <c r="BD202" i="2"/>
  <c r="BN334" i="2"/>
  <c r="CG334" i="2" s="1"/>
  <c r="BR287" i="2"/>
  <c r="BQ287" i="2"/>
  <c r="BF287" i="2"/>
  <c r="CF287" i="2" s="1"/>
  <c r="BG287" i="2"/>
  <c r="AP287" i="2"/>
  <c r="AP204" i="2"/>
  <c r="BW204" i="2"/>
  <c r="BX204" i="2"/>
  <c r="BQ310" i="2"/>
  <c r="BR310" i="2"/>
  <c r="BX261" i="2"/>
  <c r="BW261" i="2"/>
  <c r="AY183" i="2"/>
  <c r="AZ183" i="2"/>
  <c r="BN315" i="2"/>
  <c r="CG315" i="2" s="1"/>
  <c r="BN322" i="2"/>
  <c r="CG322" i="2" s="1"/>
  <c r="BI322" i="2"/>
  <c r="BJ322" i="2" s="1"/>
  <c r="BK322" i="2"/>
  <c r="AY226" i="2"/>
  <c r="AZ226" i="2"/>
  <c r="BT226" i="2"/>
  <c r="BU226" i="2"/>
  <c r="AY342" i="2"/>
  <c r="AZ342" i="2"/>
  <c r="BT342" i="2"/>
  <c r="BU342" i="2"/>
  <c r="AZ329" i="2"/>
  <c r="AY329" i="2"/>
  <c r="BT329" i="2"/>
  <c r="BU329" i="2"/>
  <c r="AP379" i="2"/>
  <c r="BW379" i="2"/>
  <c r="BX379" i="2"/>
  <c r="BU296" i="2"/>
  <c r="BT296" i="2"/>
  <c r="BR123" i="2"/>
  <c r="BQ123" i="2"/>
  <c r="AZ123" i="2"/>
  <c r="AY123" i="2"/>
  <c r="AP312" i="2"/>
  <c r="BW312" i="2"/>
  <c r="BX312" i="2"/>
  <c r="BN143" i="2"/>
  <c r="CG143" i="2" s="1"/>
  <c r="BD191" i="2"/>
  <c r="BC191" i="2"/>
  <c r="BQ191" i="2"/>
  <c r="BR191" i="2"/>
  <c r="BC271" i="2"/>
  <c r="BD271" i="2"/>
  <c r="AY271" i="2"/>
  <c r="AZ271" i="2"/>
  <c r="BT271" i="2"/>
  <c r="BU271" i="2"/>
  <c r="BW350" i="2"/>
  <c r="BX350" i="2"/>
  <c r="BQ135" i="2"/>
  <c r="BR135" i="2"/>
  <c r="AT135" i="2"/>
  <c r="BW138" i="2"/>
  <c r="BX138" i="2"/>
  <c r="AZ380" i="2"/>
  <c r="AY380" i="2"/>
  <c r="BT380" i="2"/>
  <c r="BU380" i="2"/>
  <c r="AP229" i="2"/>
  <c r="BC198" i="2"/>
  <c r="BD198" i="2"/>
  <c r="AT198" i="2"/>
  <c r="BU393" i="2"/>
  <c r="BT393" i="2"/>
  <c r="BI393" i="2"/>
  <c r="BJ393" i="2" s="1"/>
  <c r="BK393" i="2"/>
  <c r="BR255" i="2"/>
  <c r="BQ255" i="2"/>
  <c r="BF255" i="2"/>
  <c r="CF255" i="2" s="1"/>
  <c r="BG255" i="2"/>
  <c r="BI390" i="2"/>
  <c r="BJ390" i="2" s="1"/>
  <c r="BK390" i="2"/>
  <c r="BF390" i="2"/>
  <c r="CF390" i="2" s="1"/>
  <c r="BG390" i="2"/>
  <c r="BN122" i="2"/>
  <c r="CG122" i="2" s="1"/>
  <c r="BW192" i="2"/>
  <c r="BX192" i="2"/>
  <c r="AP192" i="2"/>
  <c r="BW194" i="2"/>
  <c r="BX194" i="2"/>
  <c r="BI366" i="2"/>
  <c r="BJ366" i="2" s="1"/>
  <c r="BK366" i="2"/>
  <c r="BF213" i="2"/>
  <c r="CF213" i="2" s="1"/>
  <c r="BG213" i="2"/>
  <c r="AP213" i="2"/>
  <c r="AP301" i="2"/>
  <c r="AZ117" i="2"/>
  <c r="AY117" i="2"/>
  <c r="BN141" i="2"/>
  <c r="CG141" i="2" s="1"/>
  <c r="BI141" i="2"/>
  <c r="BJ141" i="2" s="1"/>
  <c r="BK141" i="2"/>
  <c r="AZ395" i="2"/>
  <c r="AY395" i="2"/>
  <c r="BT395" i="2"/>
  <c r="BU395" i="2"/>
  <c r="AP147" i="2"/>
  <c r="AT147" i="2"/>
  <c r="BT180" i="2"/>
  <c r="BU180" i="2"/>
  <c r="BN180" i="2"/>
  <c r="CG180" i="2" s="1"/>
  <c r="BV6" i="2"/>
  <c r="BX6" i="2" s="1"/>
  <c r="BY6" i="2"/>
  <c r="Z6" i="2"/>
  <c r="AA6" i="2" s="1"/>
  <c r="AB6" i="2" s="1"/>
  <c r="CK6" i="2" s="1"/>
  <c r="BE6" i="2"/>
  <c r="BG6" i="2" s="1"/>
  <c r="BS6" i="2"/>
  <c r="BP6" i="2"/>
  <c r="BL6" i="2"/>
  <c r="BH6" i="2"/>
  <c r="AX6" i="2"/>
  <c r="AZ6" i="2" s="1"/>
  <c r="BA6" i="2"/>
  <c r="AM6" i="2"/>
  <c r="AN6" i="2" s="1"/>
  <c r="AO6" i="2" s="1"/>
  <c r="AK6" i="2"/>
  <c r="AL6" i="2" s="1"/>
  <c r="AQ6" i="2"/>
  <c r="AR6" i="2" s="1"/>
  <c r="AS6" i="2" s="1"/>
  <c r="AT6" i="2" s="1"/>
  <c r="CI139" i="2" l="1"/>
  <c r="CI245" i="2"/>
  <c r="CE172" i="2"/>
  <c r="BN6" i="2"/>
  <c r="BO6" i="2"/>
  <c r="CI177" i="2"/>
  <c r="CE327" i="2"/>
  <c r="CE262" i="2"/>
  <c r="CI342" i="2"/>
  <c r="CE124" i="2"/>
  <c r="CE229" i="2"/>
  <c r="CE129" i="2"/>
  <c r="CI151" i="2"/>
  <c r="CE123" i="2"/>
  <c r="CE117" i="2"/>
  <c r="CI310" i="2"/>
  <c r="CI163" i="2"/>
  <c r="CI339" i="2"/>
  <c r="CI218" i="2"/>
  <c r="CI400" i="2"/>
  <c r="CI313" i="2"/>
  <c r="CE170" i="2"/>
  <c r="CE210" i="2"/>
  <c r="CE255" i="2"/>
  <c r="CE197" i="2"/>
  <c r="CI125" i="2"/>
  <c r="CE175" i="2"/>
  <c r="CI189" i="2"/>
  <c r="CI224" i="2"/>
  <c r="CE266" i="2"/>
  <c r="CI303" i="2"/>
  <c r="CI180" i="2"/>
  <c r="CE243" i="2"/>
  <c r="CE147" i="2"/>
  <c r="CE185" i="2"/>
  <c r="CI345" i="2"/>
  <c r="CE213" i="2"/>
  <c r="CI295" i="2"/>
  <c r="CE137" i="2"/>
  <c r="CI221" i="2"/>
  <c r="CI191" i="2"/>
  <c r="CE329" i="2"/>
  <c r="CI206" i="2"/>
  <c r="CE222" i="2"/>
  <c r="CE369" i="2"/>
  <c r="CI175" i="2"/>
  <c r="CI388" i="2"/>
  <c r="CI145" i="2"/>
  <c r="CI137" i="2"/>
  <c r="CI267" i="2"/>
  <c r="CE314" i="2"/>
  <c r="CI366" i="2"/>
  <c r="CE400" i="2"/>
  <c r="CE362" i="2"/>
  <c r="CI387" i="2"/>
  <c r="CE192" i="2"/>
  <c r="CI336" i="2"/>
  <c r="CE332" i="2"/>
  <c r="CE378" i="2"/>
  <c r="CE354" i="2"/>
  <c r="CE301" i="2"/>
  <c r="CI347" i="2"/>
  <c r="CI212" i="2"/>
  <c r="CI314" i="2"/>
  <c r="CE296" i="2"/>
  <c r="CE195" i="2"/>
  <c r="CI331" i="2"/>
  <c r="CE203" i="2"/>
  <c r="CE293" i="2"/>
  <c r="CE390" i="2"/>
  <c r="CE251" i="2"/>
  <c r="CE115" i="2"/>
  <c r="CI122" i="2"/>
  <c r="CE371" i="2"/>
  <c r="CI169" i="2"/>
  <c r="CE171" i="2"/>
  <c r="CE382" i="2"/>
  <c r="CE194" i="2"/>
  <c r="CI229" i="2"/>
  <c r="CI246" i="2"/>
  <c r="CI338" i="2"/>
  <c r="CE131" i="2"/>
  <c r="CE387" i="2"/>
  <c r="CI230" i="2"/>
  <c r="CE226" i="2"/>
  <c r="CE183" i="2"/>
  <c r="CI197" i="2"/>
  <c r="CI390" i="2"/>
  <c r="CE326" i="2"/>
  <c r="CE246" i="2"/>
  <c r="CI213" i="2"/>
  <c r="CI287" i="2"/>
  <c r="CE151" i="2"/>
  <c r="CI117" i="2"/>
  <c r="CE312" i="2"/>
  <c r="CI114" i="2"/>
  <c r="CE315" i="2"/>
  <c r="CE279" i="2"/>
  <c r="CI262" i="2"/>
  <c r="CE204" i="2"/>
  <c r="CI296" i="2"/>
  <c r="CI153" i="2"/>
  <c r="CI305" i="2"/>
  <c r="CI369" i="2"/>
  <c r="CI203" i="2"/>
  <c r="CI318" i="2"/>
  <c r="CI237" i="2"/>
  <c r="CI235" i="2"/>
  <c r="CE321" i="2"/>
  <c r="CE180" i="2"/>
  <c r="CI220" i="2"/>
  <c r="CE285" i="2"/>
  <c r="CE221" i="2"/>
  <c r="CI259" i="2"/>
  <c r="CE313" i="2"/>
  <c r="CI395" i="2"/>
  <c r="CI380" i="2"/>
  <c r="CE346" i="2"/>
  <c r="CI361" i="2"/>
  <c r="CE370" i="2"/>
  <c r="CE125" i="2"/>
  <c r="CI330" i="2"/>
  <c r="CI251" i="2"/>
  <c r="CI269" i="2"/>
  <c r="CI397" i="2"/>
  <c r="CE270" i="2"/>
  <c r="CE237" i="2"/>
  <c r="CE235" i="2"/>
  <c r="CE188" i="2"/>
  <c r="CI354" i="2"/>
  <c r="CI337" i="2"/>
  <c r="CI228" i="2"/>
  <c r="CI277" i="2"/>
  <c r="CI155" i="2"/>
  <c r="CI322" i="2"/>
  <c r="CE386" i="2"/>
  <c r="CE189" i="2"/>
  <c r="CI285" i="2"/>
  <c r="CI149" i="2"/>
  <c r="CE338" i="2"/>
  <c r="CI129" i="2"/>
  <c r="CE261" i="2"/>
  <c r="CI119" i="2"/>
  <c r="CI377" i="2"/>
  <c r="CE342" i="2"/>
  <c r="CI243" i="2"/>
  <c r="CI188" i="2"/>
  <c r="CE139" i="2"/>
  <c r="CE176" i="2"/>
  <c r="CE269" i="2"/>
  <c r="CI254" i="2"/>
  <c r="CE214" i="2"/>
  <c r="CI326" i="2"/>
  <c r="CI115" i="2"/>
  <c r="CE347" i="2"/>
  <c r="CE167" i="2"/>
  <c r="CI161" i="2"/>
  <c r="CI328" i="2"/>
  <c r="CE303" i="2"/>
  <c r="CI205" i="2"/>
  <c r="CE184" i="2"/>
  <c r="CI379" i="2"/>
  <c r="CE287" i="2"/>
  <c r="CI124" i="2"/>
  <c r="CE377" i="2"/>
  <c r="CE263" i="2"/>
  <c r="CI123" i="2"/>
  <c r="CI202" i="2"/>
  <c r="CE206" i="2"/>
  <c r="CI239" i="2"/>
  <c r="CE155" i="2"/>
  <c r="CE116" i="2"/>
  <c r="CE305" i="2"/>
  <c r="CE345" i="2"/>
  <c r="CE318" i="2"/>
  <c r="CI141" i="2"/>
  <c r="CI138" i="2"/>
  <c r="CE334" i="2"/>
  <c r="CI362" i="2"/>
  <c r="CI247" i="2"/>
  <c r="CE307" i="2"/>
  <c r="CE361" i="2"/>
  <c r="CI371" i="2"/>
  <c r="CE366" i="2"/>
  <c r="CI159" i="2"/>
  <c r="CE247" i="2"/>
  <c r="CI353" i="2"/>
  <c r="CI131" i="2"/>
  <c r="CI116" i="2"/>
  <c r="CE220" i="2"/>
  <c r="CE169" i="2"/>
  <c r="CI261" i="2"/>
  <c r="CI350" i="2"/>
  <c r="CI238" i="2"/>
  <c r="CI198" i="2"/>
  <c r="CE202" i="2"/>
  <c r="CE295" i="2"/>
  <c r="CE353" i="2"/>
  <c r="CE277" i="2"/>
  <c r="CI195" i="2"/>
  <c r="CI222" i="2"/>
  <c r="CE393" i="2"/>
  <c r="CI393" i="2"/>
  <c r="CI263" i="2"/>
  <c r="CI194" i="2"/>
  <c r="CI204" i="2"/>
  <c r="CI320" i="2"/>
  <c r="CE198" i="2"/>
  <c r="CE228" i="2"/>
  <c r="CE114" i="2"/>
  <c r="CE336" i="2"/>
  <c r="CE339" i="2"/>
  <c r="CE141" i="2"/>
  <c r="CE218" i="2"/>
  <c r="CE159" i="2"/>
  <c r="CE238" i="2"/>
  <c r="CI293" i="2"/>
  <c r="CE138" i="2"/>
  <c r="CI183" i="2"/>
  <c r="CE193" i="2"/>
  <c r="CE177" i="2"/>
  <c r="CI302" i="2"/>
  <c r="CI176" i="2"/>
  <c r="CI301" i="2"/>
  <c r="CI270" i="2"/>
  <c r="CE153" i="2"/>
  <c r="CI147" i="2"/>
  <c r="CI382" i="2"/>
  <c r="CE320" i="2"/>
  <c r="CE395" i="2"/>
  <c r="CE380" i="2"/>
  <c r="CI271" i="2"/>
  <c r="CI329" i="2"/>
  <c r="CI226" i="2"/>
  <c r="CI210" i="2"/>
  <c r="CI162" i="2"/>
  <c r="CE135" i="2"/>
  <c r="CI130" i="2"/>
  <c r="CI253" i="2"/>
  <c r="CE191" i="2"/>
  <c r="CE212" i="2"/>
  <c r="CI312" i="2"/>
  <c r="CI171" i="2"/>
  <c r="CE230" i="2"/>
  <c r="CE331" i="2"/>
  <c r="CE302" i="2"/>
  <c r="CI214" i="2"/>
  <c r="CI167" i="2"/>
  <c r="CI143" i="2"/>
  <c r="CI315" i="2"/>
  <c r="CI386" i="2"/>
  <c r="CE162" i="2"/>
  <c r="CI135" i="2"/>
  <c r="CE239" i="2"/>
  <c r="CI192" i="2"/>
  <c r="CE310" i="2"/>
  <c r="CE149" i="2"/>
  <c r="CE267" i="2"/>
  <c r="CE205" i="2"/>
  <c r="CI370" i="2"/>
  <c r="CE186" i="2"/>
  <c r="CI279" i="2"/>
  <c r="CI185" i="2"/>
  <c r="CI255" i="2"/>
  <c r="CE143" i="2"/>
  <c r="CI170" i="2"/>
  <c r="CE330" i="2"/>
  <c r="CE145" i="2"/>
  <c r="CE254" i="2"/>
  <c r="CE271" i="2"/>
  <c r="CE337" i="2"/>
  <c r="CE253" i="2"/>
  <c r="CI378" i="2"/>
  <c r="CE161" i="2"/>
  <c r="CE379" i="2"/>
  <c r="CE322" i="2"/>
  <c r="CI346" i="2"/>
  <c r="CE328" i="2"/>
  <c r="CI184" i="2"/>
  <c r="CI321" i="2"/>
  <c r="CE397" i="2"/>
  <c r="CE163" i="2"/>
  <c r="CE245" i="2"/>
  <c r="CI186" i="2"/>
  <c r="CE388" i="2"/>
  <c r="CE122" i="2"/>
  <c r="CI334" i="2"/>
  <c r="CE130" i="2"/>
  <c r="CI193" i="2"/>
  <c r="CI307" i="2"/>
  <c r="CE259" i="2"/>
  <c r="CE350" i="2"/>
  <c r="V7" i="2" a="1"/>
  <c r="V7" i="2" s="1"/>
  <c r="BW6" i="2"/>
  <c r="AE6" i="2"/>
  <c r="R7" i="2"/>
  <c r="T7" i="2" s="1"/>
  <c r="CA6" i="2"/>
  <c r="CN6" i="2"/>
  <c r="BF6" i="2"/>
  <c r="CF6" i="2" s="1"/>
  <c r="BT6" i="2"/>
  <c r="BU6" i="2"/>
  <c r="BQ6" i="2"/>
  <c r="BR6" i="2"/>
  <c r="CH6" i="2"/>
  <c r="BI6" i="2"/>
  <c r="BJ6" i="2" s="1"/>
  <c r="CR6" i="2" s="1"/>
  <c r="BK6" i="2"/>
  <c r="AY6" i="2"/>
  <c r="BD6" i="2"/>
  <c r="BC6" i="2"/>
  <c r="DM6" i="2"/>
  <c r="DN6" i="2"/>
  <c r="CX6" i="2"/>
  <c r="CO6" i="2"/>
  <c r="DJ6" i="2"/>
  <c r="AP6" i="2"/>
  <c r="DK6" i="2"/>
  <c r="DH6" i="2"/>
  <c r="AF6" i="2" l="1"/>
  <c r="AH6" i="2" a="1"/>
  <c r="AH6" i="2" s="1"/>
  <c r="BB7" i="2"/>
  <c r="U7" i="2"/>
  <c r="AU7" i="2" s="1"/>
  <c r="CI6" i="2"/>
  <c r="CT6" i="2" s="1"/>
  <c r="AG6" i="2" a="1"/>
  <c r="AG6" i="2" s="1"/>
  <c r="CV6" i="2"/>
  <c r="DI6" i="2"/>
  <c r="CW6" i="2"/>
  <c r="CG6" i="2"/>
  <c r="CL6" i="2"/>
  <c r="CM6" i="2" s="1"/>
  <c r="DC6" i="2" s="1"/>
  <c r="CB7" i="2" s="1"/>
  <c r="CC7" i="2" s="1"/>
  <c r="DA6" i="2"/>
  <c r="CZ6" i="2"/>
  <c r="CS6" i="2"/>
  <c r="CQ6" i="2"/>
  <c r="CP6" i="2"/>
  <c r="DL6" i="2"/>
  <c r="CE6" i="2"/>
  <c r="DD6" i="2" s="1"/>
  <c r="AQ7" i="2" l="1"/>
  <c r="AR7" i="2" s="1"/>
  <c r="AS7" i="2" s="1"/>
  <c r="AT7" i="2" s="1"/>
  <c r="BA7" i="2"/>
  <c r="AX7" i="2"/>
  <c r="BY7" i="2"/>
  <c r="CA7" i="2" s="1"/>
  <c r="BH7" i="2"/>
  <c r="BV7" i="2"/>
  <c r="BL7" i="2"/>
  <c r="BO7" i="2" s="1"/>
  <c r="BE7" i="2"/>
  <c r="Z7" i="2"/>
  <c r="AA7" i="2" s="1"/>
  <c r="AB7" i="2" s="1"/>
  <c r="BP7" i="2"/>
  <c r="CH7" i="2" s="1"/>
  <c r="AK7" i="2"/>
  <c r="AL7" i="2" s="1"/>
  <c r="AM7" i="2"/>
  <c r="AN7" i="2" s="1"/>
  <c r="AO7" i="2" s="1"/>
  <c r="BS7" i="2"/>
  <c r="CY6" i="2"/>
  <c r="BZ7" i="2"/>
  <c r="P7" i="2"/>
  <c r="DG6" i="2"/>
  <c r="DB6" i="2"/>
  <c r="BM7" i="2" s="1"/>
  <c r="CU6" i="2"/>
  <c r="DF6" i="2"/>
  <c r="DE6" i="2"/>
  <c r="CN7" i="2" l="1"/>
  <c r="AP7" i="2"/>
  <c r="DN7" i="2"/>
  <c r="DK7" i="2"/>
  <c r="DM7" i="2"/>
  <c r="DH7" i="2"/>
  <c r="CX7" i="2"/>
  <c r="CO7" i="2"/>
  <c r="DJ7" i="2"/>
  <c r="AY7" i="2"/>
  <c r="AZ7" i="2"/>
  <c r="BQ7" i="2"/>
  <c r="BR7" i="2"/>
  <c r="BC7" i="2"/>
  <c r="BD7" i="2"/>
  <c r="BI7" i="2"/>
  <c r="BJ7" i="2" s="1"/>
  <c r="CR7" i="2" s="1"/>
  <c r="BK7" i="2"/>
  <c r="BF7" i="2"/>
  <c r="CF7" i="2" s="1"/>
  <c r="BG7" i="2"/>
  <c r="BN7" i="2"/>
  <c r="CG7" i="2" s="1"/>
  <c r="BT7" i="2"/>
  <c r="BU7" i="2"/>
  <c r="BX7" i="2"/>
  <c r="BW7" i="2"/>
  <c r="W7" i="2"/>
  <c r="AV7" i="2" a="1"/>
  <c r="AV7" i="2" s="1"/>
  <c r="AI6" i="2"/>
  <c r="CI7" i="2" l="1"/>
  <c r="CE7" i="2"/>
  <c r="DF7" i="2" s="1"/>
  <c r="CJ6" i="2"/>
  <c r="C6" i="2" s="1"/>
  <c r="A7" i="2" s="1"/>
  <c r="CL7" i="2"/>
  <c r="CM7" i="2" s="1"/>
  <c r="DC7" i="2" s="1"/>
  <c r="Q8" i="2" s="1" a="1"/>
  <c r="Q8" i="2" s="1"/>
  <c r="X7" i="2"/>
  <c r="AE7" i="2" s="1"/>
  <c r="AH7" i="2" s="1" a="1"/>
  <c r="AH7" i="2" s="1"/>
  <c r="Y7" i="2"/>
  <c r="CW7" i="2"/>
  <c r="CV7" i="2"/>
  <c r="DI7" i="2"/>
  <c r="DA7" i="2"/>
  <c r="CS7" i="2"/>
  <c r="CQ7" i="2"/>
  <c r="CZ7" i="2"/>
  <c r="DL7" i="2"/>
  <c r="CP7" i="2"/>
  <c r="CK7" i="2" l="1"/>
  <c r="P8" i="2" s="1"/>
  <c r="CU7" i="2"/>
  <c r="DB7" i="2"/>
  <c r="BM8" i="2" s="1"/>
  <c r="BZ8" i="2"/>
  <c r="CT7" i="2"/>
  <c r="DG7" i="2"/>
  <c r="CY7" i="2"/>
  <c r="DD7" i="2"/>
  <c r="DE7" i="2"/>
  <c r="AF7" i="2"/>
  <c r="AG7" i="2" a="1"/>
  <c r="AG7" i="2" s="1"/>
  <c r="CB8" i="2" l="1"/>
  <c r="CC8" i="2" s="1"/>
  <c r="AI7" i="2"/>
  <c r="CJ7" i="2" s="1"/>
  <c r="R8" i="2"/>
  <c r="T8" i="2" s="1"/>
  <c r="V8" i="2" a="1"/>
  <c r="V8" i="2" s="1"/>
  <c r="W8" i="2" s="1"/>
  <c r="X8" i="2" s="1"/>
  <c r="AV8" i="2" a="1"/>
  <c r="AV8" i="2" s="1"/>
  <c r="U8" i="2" l="1"/>
  <c r="AU8" i="2" s="1"/>
  <c r="BB8" i="2"/>
  <c r="C7" i="2"/>
  <c r="A8" i="2" s="1"/>
  <c r="Y8" i="2"/>
  <c r="AM8" i="2" l="1"/>
  <c r="AN8" i="2" s="1"/>
  <c r="AO8" i="2" s="1"/>
  <c r="AP8" i="2" s="1"/>
  <c r="AX8" i="2"/>
  <c r="AZ8" i="2" s="1"/>
  <c r="Z8" i="2"/>
  <c r="AA8" i="2" s="1"/>
  <c r="AB8" i="2" s="1"/>
  <c r="AE8" i="2" s="1"/>
  <c r="AH8" i="2" s="1" a="1"/>
  <c r="AH8" i="2" s="1"/>
  <c r="BY8" i="2"/>
  <c r="CN8" i="2" s="1"/>
  <c r="BH8" i="2"/>
  <c r="BI8" i="2" s="1"/>
  <c r="BJ8" i="2" s="1"/>
  <c r="AQ8" i="2"/>
  <c r="AR8" i="2" s="1"/>
  <c r="AS8" i="2" s="1"/>
  <c r="AT8" i="2" s="1"/>
  <c r="BS8" i="2"/>
  <c r="BU8" i="2" s="1"/>
  <c r="BP8" i="2"/>
  <c r="CH8" i="2" s="1"/>
  <c r="BE8" i="2"/>
  <c r="BG8" i="2" s="1"/>
  <c r="BV8" i="2"/>
  <c r="BX8" i="2" s="1"/>
  <c r="AK8" i="2"/>
  <c r="AL8" i="2" s="1"/>
  <c r="BA8" i="2"/>
  <c r="BC8" i="2" s="1"/>
  <c r="BL8" i="2"/>
  <c r="BO8" i="2" s="1"/>
  <c r="AY8" i="2" l="1"/>
  <c r="CK8" i="2"/>
  <c r="V9" i="2" s="1" a="1"/>
  <c r="V9" i="2" s="1"/>
  <c r="BT8" i="2"/>
  <c r="AG8" i="2" a="1"/>
  <c r="AG8" i="2" s="1"/>
  <c r="BN8" i="2"/>
  <c r="CG8" i="2" s="1"/>
  <c r="CA8" i="2"/>
  <c r="BK8" i="2"/>
  <c r="BQ8" i="2"/>
  <c r="AF8" i="2"/>
  <c r="DM8" i="2"/>
  <c r="DJ8" i="2"/>
  <c r="BF8" i="2"/>
  <c r="CF8" i="2" s="1"/>
  <c r="CO8" i="2"/>
  <c r="BD8" i="2"/>
  <c r="BR8" i="2"/>
  <c r="DK8" i="2"/>
  <c r="CE8" i="2"/>
  <c r="DF8" i="2" s="1"/>
  <c r="CX8" i="2"/>
  <c r="DN8" i="2"/>
  <c r="BW8" i="2"/>
  <c r="DH8" i="2"/>
  <c r="CP8" i="2"/>
  <c r="CZ8" i="2"/>
  <c r="DA8" i="2"/>
  <c r="CQ8" i="2"/>
  <c r="CS8" i="2"/>
  <c r="DL8" i="2"/>
  <c r="CW8" i="2"/>
  <c r="DI8" i="2"/>
  <c r="CV8" i="2"/>
  <c r="CR8" i="2"/>
  <c r="CL8" i="2" l="1"/>
  <c r="CM8" i="2" s="1"/>
  <c r="DC8" i="2" s="1"/>
  <c r="CB9" i="2" s="1"/>
  <c r="CC9" i="2" s="1"/>
  <c r="R9" i="2"/>
  <c r="T9" i="2" s="1"/>
  <c r="BB9" i="2" s="1"/>
  <c r="CI8" i="2"/>
  <c r="CT8" i="2" s="1"/>
  <c r="BZ9" i="2"/>
  <c r="U9" i="2"/>
  <c r="AU9" i="2" s="1"/>
  <c r="DE8" i="2"/>
  <c r="DD8" i="2"/>
  <c r="CU8" i="2"/>
  <c r="DB8" i="2" l="1"/>
  <c r="BM9" i="2" s="1"/>
  <c r="DG8" i="2"/>
  <c r="CY8" i="2"/>
  <c r="P9" i="2"/>
  <c r="AM9" i="2"/>
  <c r="AN9" i="2" s="1"/>
  <c r="AO9" i="2" s="1"/>
  <c r="AP9" i="2" s="1"/>
  <c r="BY9" i="2"/>
  <c r="CA9" i="2" s="1"/>
  <c r="BL9" i="2"/>
  <c r="BO9" i="2" s="1"/>
  <c r="Z9" i="2"/>
  <c r="AA9" i="2" s="1"/>
  <c r="AB9" i="2" s="1"/>
  <c r="BH9" i="2"/>
  <c r="BI9" i="2" s="1"/>
  <c r="BJ9" i="2" s="1"/>
  <c r="BP9" i="2"/>
  <c r="CH9" i="2" s="1"/>
  <c r="BV9" i="2"/>
  <c r="BX9" i="2" s="1"/>
  <c r="BS9" i="2"/>
  <c r="BT9" i="2" s="1"/>
  <c r="AQ9" i="2"/>
  <c r="AR9" i="2" s="1"/>
  <c r="AS9" i="2" s="1"/>
  <c r="AT9" i="2" s="1"/>
  <c r="AX9" i="2"/>
  <c r="AZ9" i="2" s="1"/>
  <c r="BE9" i="2"/>
  <c r="BF9" i="2" s="1"/>
  <c r="CF9" i="2" s="1"/>
  <c r="BA9" i="2"/>
  <c r="BC9" i="2" s="1"/>
  <c r="AK9" i="2"/>
  <c r="AL9" i="2" s="1"/>
  <c r="W9" i="2"/>
  <c r="AI8" i="2"/>
  <c r="CJ8" i="2" s="1"/>
  <c r="AV9" i="2" a="1"/>
  <c r="AV9" i="2" s="1"/>
  <c r="BN9" i="2" l="1"/>
  <c r="CG9" i="2" s="1"/>
  <c r="BD9" i="2"/>
  <c r="AY9" i="2"/>
  <c r="CE9" i="2" s="1"/>
  <c r="DF9" i="2" s="1"/>
  <c r="CN9" i="2"/>
  <c r="BK9" i="2"/>
  <c r="BU9" i="2"/>
  <c r="CO9" i="2"/>
  <c r="BW9" i="2"/>
  <c r="CI9" i="2" s="1"/>
  <c r="CY9" i="2" s="1"/>
  <c r="DH9" i="2"/>
  <c r="CX9" i="2"/>
  <c r="DJ9" i="2"/>
  <c r="BG9" i="2"/>
  <c r="DM9" i="2"/>
  <c r="BR9" i="2"/>
  <c r="DK9" i="2"/>
  <c r="BQ9" i="2"/>
  <c r="DN9" i="2"/>
  <c r="C8" i="2"/>
  <c r="A9" i="2" s="1"/>
  <c r="DI9" i="2"/>
  <c r="Q10" i="2" s="1" a="1"/>
  <c r="Q10" i="2" s="1"/>
  <c r="CW9" i="2"/>
  <c r="CV9" i="2"/>
  <c r="DL9" i="2"/>
  <c r="CZ9" i="2"/>
  <c r="DA9" i="2"/>
  <c r="CQ9" i="2"/>
  <c r="CS9" i="2"/>
  <c r="CP9" i="2"/>
  <c r="X9" i="2"/>
  <c r="CK9" i="2" s="1"/>
  <c r="Y9" i="2"/>
  <c r="CR9" i="2"/>
  <c r="CL9" i="2" l="1"/>
  <c r="CM9" i="2" s="1"/>
  <c r="DC9" i="2" s="1"/>
  <c r="CB10" i="2" s="1"/>
  <c r="CC10" i="2" s="1"/>
  <c r="CT9" i="2"/>
  <c r="DE9" i="2"/>
  <c r="AE9" i="2"/>
  <c r="DG9" i="2"/>
  <c r="DD9" i="2"/>
  <c r="BZ10" i="2"/>
  <c r="CU9" i="2"/>
  <c r="V10" i="2" a="1"/>
  <c r="V10" i="2" s="1"/>
  <c r="DB9" i="2" l="1"/>
  <c r="BM10" i="2" s="1"/>
  <c r="P10" i="2"/>
  <c r="R10" i="2" s="1"/>
  <c r="T10" i="2" s="1"/>
  <c r="BB10" i="2" s="1"/>
  <c r="AG9" i="2" a="1"/>
  <c r="AG9" i="2" s="1"/>
  <c r="AH9" i="2" a="1"/>
  <c r="AH9" i="2" s="1"/>
  <c r="AI9" i="2" s="1"/>
  <c r="CJ9" i="2" s="1"/>
  <c r="AF9" i="2"/>
  <c r="W10" i="2"/>
  <c r="X10" i="2" s="1"/>
  <c r="U10" i="2"/>
  <c r="AU10" i="2" s="1"/>
  <c r="AV10" i="2" l="1" a="1"/>
  <c r="AV10" i="2" s="1"/>
  <c r="Y10" i="2"/>
  <c r="C9" i="2"/>
  <c r="A10" i="2" s="1"/>
  <c r="BP10" i="2"/>
  <c r="CH10" i="2" s="1"/>
  <c r="AM10" i="2"/>
  <c r="AN10" i="2" s="1"/>
  <c r="AO10" i="2" s="1"/>
  <c r="BE10" i="2"/>
  <c r="BY10" i="2"/>
  <c r="AX10" i="2"/>
  <c r="BS10" i="2"/>
  <c r="BV10" i="2"/>
  <c r="Z10" i="2"/>
  <c r="AA10" i="2" s="1"/>
  <c r="AB10" i="2" s="1"/>
  <c r="BA10" i="2"/>
  <c r="BH10" i="2"/>
  <c r="BL10" i="2"/>
  <c r="BO10" i="2" s="1"/>
  <c r="AQ10" i="2"/>
  <c r="AR10" i="2" s="1"/>
  <c r="AS10" i="2" s="1"/>
  <c r="AT10" i="2" s="1"/>
  <c r="AK10" i="2"/>
  <c r="AL10" i="2" s="1"/>
  <c r="BW10" i="2" l="1"/>
  <c r="BX10" i="2"/>
  <c r="BU10" i="2"/>
  <c r="BT10" i="2"/>
  <c r="AY10" i="2"/>
  <c r="AZ10" i="2"/>
  <c r="BN10" i="2"/>
  <c r="CG10" i="2" s="1"/>
  <c r="CA10" i="2"/>
  <c r="CN10" i="2"/>
  <c r="AP10" i="2"/>
  <c r="DN10" i="2"/>
  <c r="DM10" i="2"/>
  <c r="DK10" i="2"/>
  <c r="DJ10" i="2"/>
  <c r="CO10" i="2"/>
  <c r="DH10" i="2"/>
  <c r="CX10" i="2"/>
  <c r="BK10" i="2"/>
  <c r="BI10" i="2"/>
  <c r="BJ10" i="2" s="1"/>
  <c r="CR10" i="2" s="1"/>
  <c r="BG10" i="2"/>
  <c r="BF10" i="2"/>
  <c r="CF10" i="2" s="1"/>
  <c r="BC10" i="2"/>
  <c r="BD10" i="2"/>
  <c r="CK10" i="2"/>
  <c r="AE10" i="2"/>
  <c r="AH10" i="2" s="1" a="1"/>
  <c r="AH10" i="2" s="1"/>
  <c r="BQ10" i="2"/>
  <c r="BR10" i="2"/>
  <c r="CI10" i="2" l="1"/>
  <c r="CT10" i="2" s="1"/>
  <c r="CE10" i="2"/>
  <c r="DF10" i="2" s="1"/>
  <c r="CW10" i="2"/>
  <c r="DI10" i="2"/>
  <c r="CV10" i="2"/>
  <c r="V11" i="2" a="1"/>
  <c r="V11" i="2" s="1"/>
  <c r="R11" i="2"/>
  <c r="T11" i="2" s="1"/>
  <c r="CL10" i="2"/>
  <c r="CM10" i="2" s="1"/>
  <c r="CP10" i="2"/>
  <c r="CS10" i="2"/>
  <c r="CZ10" i="2"/>
  <c r="CQ10" i="2"/>
  <c r="DL10" i="2"/>
  <c r="BZ11" i="2" s="1"/>
  <c r="DA10" i="2"/>
  <c r="AG10" i="2" a="1"/>
  <c r="AG10" i="2" s="1"/>
  <c r="AF10" i="2"/>
  <c r="DC10" i="2" l="1"/>
  <c r="CB11" i="2" s="1"/>
  <c r="CC11" i="2" s="1"/>
  <c r="DG10" i="2"/>
  <c r="CY10" i="2"/>
  <c r="U11" i="2"/>
  <c r="AU11" i="2" s="1"/>
  <c r="BB11" i="2"/>
  <c r="CU10" i="2"/>
  <c r="DB10" i="2"/>
  <c r="DE10" i="2"/>
  <c r="DD10" i="2"/>
  <c r="P11" i="2" l="1"/>
  <c r="BM11" i="2"/>
  <c r="AX11" i="2"/>
  <c r="BP11" i="2"/>
  <c r="CH11" i="2" s="1"/>
  <c r="AQ11" i="2"/>
  <c r="AR11" i="2" s="1"/>
  <c r="AS11" i="2" s="1"/>
  <c r="AT11" i="2" s="1"/>
  <c r="AK11" i="2"/>
  <c r="AL11" i="2" s="1"/>
  <c r="BE11" i="2"/>
  <c r="BH11" i="2"/>
  <c r="BA11" i="2"/>
  <c r="BS11" i="2"/>
  <c r="BL11" i="2"/>
  <c r="BO11" i="2" s="1"/>
  <c r="BY11" i="2"/>
  <c r="BV11" i="2"/>
  <c r="AM11" i="2"/>
  <c r="AN11" i="2" s="1"/>
  <c r="AO11" i="2" s="1"/>
  <c r="Z11" i="2"/>
  <c r="AA11" i="2" s="1"/>
  <c r="AB11" i="2" s="1"/>
  <c r="AI10" i="2"/>
  <c r="W11" i="2"/>
  <c r="AV11" i="2" a="1"/>
  <c r="AV11" i="2" s="1"/>
  <c r="CJ10" i="2" l="1"/>
  <c r="C10" i="2" s="1"/>
  <c r="A11" i="2" s="1"/>
  <c r="CA11" i="2"/>
  <c r="CN11" i="2"/>
  <c r="BN11" i="2"/>
  <c r="CG11" i="2" s="1"/>
  <c r="BT11" i="2"/>
  <c r="BU11" i="2"/>
  <c r="BW11" i="2"/>
  <c r="BX11" i="2"/>
  <c r="BQ11" i="2"/>
  <c r="BR11" i="2"/>
  <c r="X11" i="2"/>
  <c r="CK11" i="2" s="1"/>
  <c r="Y11" i="2"/>
  <c r="BD11" i="2"/>
  <c r="BC11" i="2"/>
  <c r="AP11" i="2"/>
  <c r="DK11" i="2"/>
  <c r="DN11" i="2"/>
  <c r="CX11" i="2"/>
  <c r="CO11" i="2"/>
  <c r="DH11" i="2"/>
  <c r="DM11" i="2"/>
  <c r="DJ11" i="2"/>
  <c r="AZ11" i="2"/>
  <c r="AY11" i="2"/>
  <c r="BK11" i="2"/>
  <c r="BI11" i="2"/>
  <c r="BJ11" i="2" s="1"/>
  <c r="BF11" i="2"/>
  <c r="CF11" i="2" s="1"/>
  <c r="BG11" i="2"/>
  <c r="CI11" i="2" l="1"/>
  <c r="CE11" i="2"/>
  <c r="DF11" i="2" s="1"/>
  <c r="Q12" i="2" s="1" a="1"/>
  <c r="Q12" i="2" s="1"/>
  <c r="S12" i="2" s="1"/>
  <c r="AE11" i="2"/>
  <c r="CQ11" i="2"/>
  <c r="DL11" i="2"/>
  <c r="BZ12" i="2" s="1"/>
  <c r="CS11" i="2"/>
  <c r="DA11" i="2"/>
  <c r="CZ11" i="2"/>
  <c r="CP11" i="2"/>
  <c r="CR11" i="2"/>
  <c r="CL11" i="2"/>
  <c r="CM11" i="2" s="1"/>
  <c r="DI11" i="2"/>
  <c r="CW11" i="2"/>
  <c r="CV11" i="2"/>
  <c r="V12" i="2" a="1"/>
  <c r="V12" i="2" s="1"/>
  <c r="AG11" i="2" l="1" a="1"/>
  <c r="AG11" i="2" s="1"/>
  <c r="AH11" i="2" a="1"/>
  <c r="AH11" i="2" s="1"/>
  <c r="DC11" i="2"/>
  <c r="CB12" i="2" s="1"/>
  <c r="CC12" i="2" s="1"/>
  <c r="AF11" i="2"/>
  <c r="DE11" i="2"/>
  <c r="DD11" i="2"/>
  <c r="CU11" i="2"/>
  <c r="DB11" i="2"/>
  <c r="CT11" i="2"/>
  <c r="DG11" i="2"/>
  <c r="CY11" i="2"/>
  <c r="P12" i="2" l="1"/>
  <c r="R12" i="2" s="1"/>
  <c r="T12" i="2" s="1"/>
  <c r="BB12" i="2" s="1"/>
  <c r="BM12" i="2"/>
  <c r="AI11" i="2"/>
  <c r="CJ11" i="2" s="1"/>
  <c r="AV12" i="2" a="1"/>
  <c r="AV12" i="2" s="1"/>
  <c r="W12" i="2"/>
  <c r="U12" i="2" l="1"/>
  <c r="BH12" i="2" s="1"/>
  <c r="BI12" i="2" s="1"/>
  <c r="BJ12" i="2" s="1"/>
  <c r="C11" i="2"/>
  <c r="A12" i="2" s="1"/>
  <c r="X12" i="2"/>
  <c r="Y12" i="2"/>
  <c r="BP12" i="2" l="1"/>
  <c r="CH12" i="2" s="1"/>
  <c r="AU12" i="2"/>
  <c r="BK12" i="2"/>
  <c r="BY12" i="2"/>
  <c r="CA12" i="2" s="1"/>
  <c r="BL12" i="2"/>
  <c r="BV12" i="2"/>
  <c r="BX12" i="2" s="1"/>
  <c r="AX12" i="2"/>
  <c r="AY12" i="2" s="1"/>
  <c r="BS12" i="2"/>
  <c r="BU12" i="2" s="1"/>
  <c r="AK12" i="2"/>
  <c r="AL12" i="2" s="1"/>
  <c r="AQ12" i="2"/>
  <c r="AR12" i="2" s="1"/>
  <c r="AS12" i="2" s="1"/>
  <c r="AT12" i="2" s="1"/>
  <c r="BA12" i="2"/>
  <c r="BD12" i="2" s="1"/>
  <c r="BE12" i="2"/>
  <c r="BF12" i="2" s="1"/>
  <c r="CF12" i="2" s="1"/>
  <c r="Z12" i="2"/>
  <c r="AA12" i="2" s="1"/>
  <c r="AB12" i="2" s="1"/>
  <c r="CK12" i="2" s="1"/>
  <c r="V13" i="2" s="1" a="1"/>
  <c r="V13" i="2" s="1"/>
  <c r="AM12" i="2"/>
  <c r="AN12" i="2" s="1"/>
  <c r="AO12" i="2" s="1"/>
  <c r="AP12" i="2" s="1"/>
  <c r="CN12" i="2"/>
  <c r="AE12" i="2" l="1"/>
  <c r="AH12" i="2" s="1" a="1"/>
  <c r="AH12" i="2" s="1"/>
  <c r="CQ12" i="2"/>
  <c r="BW12" i="2"/>
  <c r="BC12" i="2"/>
  <c r="CE12" i="2" s="1"/>
  <c r="AZ12" i="2"/>
  <c r="BG12" i="2"/>
  <c r="BT12" i="2"/>
  <c r="BR12" i="2"/>
  <c r="CO12" i="2"/>
  <c r="BO12" i="2"/>
  <c r="BN12" i="2"/>
  <c r="BQ12" i="2"/>
  <c r="CX12" i="2"/>
  <c r="AG12" i="2" a="1"/>
  <c r="AG12" i="2" s="1"/>
  <c r="CP12" i="2"/>
  <c r="DL12" i="2"/>
  <c r="DN12" i="2"/>
  <c r="CV12" i="2"/>
  <c r="DM12" i="2"/>
  <c r="CW12" i="2"/>
  <c r="DH12" i="2"/>
  <c r="DA12" i="2"/>
  <c r="DI12" i="2"/>
  <c r="CS12" i="2"/>
  <c r="DK12" i="2"/>
  <c r="CZ12" i="2"/>
  <c r="CR12" i="2"/>
  <c r="DJ12" i="2"/>
  <c r="AF12" i="2"/>
  <c r="Q13" i="2" a="1"/>
  <c r="Q13" i="2" s="1"/>
  <c r="S13" i="2" s="1"/>
  <c r="CI12" i="2" l="1"/>
  <c r="CY12" i="2" s="1"/>
  <c r="DE12" i="2"/>
  <c r="DF12" i="2"/>
  <c r="DD12" i="2"/>
  <c r="CG12" i="2"/>
  <c r="CL12" i="2"/>
  <c r="CM12" i="2" s="1"/>
  <c r="DC12" i="2" s="1"/>
  <c r="CB13" i="2" s="1"/>
  <c r="CC13" i="2" s="1"/>
  <c r="BZ13" i="2"/>
  <c r="R13" i="2"/>
  <c r="T13" i="2" s="1"/>
  <c r="U13" i="2" s="1"/>
  <c r="AU13" i="2" s="1"/>
  <c r="AI12" i="2"/>
  <c r="CJ12" i="2" s="1"/>
  <c r="CT12" i="2" l="1"/>
  <c r="DG12" i="2"/>
  <c r="DB12" i="2"/>
  <c r="BM13" i="2" s="1"/>
  <c r="CU12" i="2"/>
  <c r="W13" i="2" s="1"/>
  <c r="X13" i="2" s="1"/>
  <c r="P13" i="2"/>
  <c r="Y13" i="2"/>
  <c r="BE13" i="2"/>
  <c r="BG13" i="2" s="1"/>
  <c r="BB13" i="2"/>
  <c r="Z13" i="2"/>
  <c r="AA13" i="2" s="1"/>
  <c r="AB13" i="2" s="1"/>
  <c r="AQ13" i="2"/>
  <c r="AR13" i="2" s="1"/>
  <c r="AS13" i="2" s="1"/>
  <c r="AT13" i="2" s="1"/>
  <c r="BV13" i="2"/>
  <c r="BX13" i="2" s="1"/>
  <c r="AX13" i="2"/>
  <c r="AZ13" i="2" s="1"/>
  <c r="BY13" i="2"/>
  <c r="CA13" i="2" s="1"/>
  <c r="AK13" i="2"/>
  <c r="AL13" i="2" s="1"/>
  <c r="BL13" i="2"/>
  <c r="BO13" i="2" s="1"/>
  <c r="BP13" i="2"/>
  <c r="CH13" i="2" s="1"/>
  <c r="BH13" i="2"/>
  <c r="BI13" i="2" s="1"/>
  <c r="BJ13" i="2" s="1"/>
  <c r="BA13" i="2"/>
  <c r="BC13" i="2" s="1"/>
  <c r="BD13" i="2" s="1"/>
  <c r="AM13" i="2"/>
  <c r="AN13" i="2" s="1"/>
  <c r="AO13" i="2" s="1"/>
  <c r="BS13" i="2"/>
  <c r="BT13" i="2" s="1"/>
  <c r="C12" i="2"/>
  <c r="A13" i="2" s="1"/>
  <c r="AE13" i="2" l="1"/>
  <c r="AH13" i="2" s="1" a="1"/>
  <c r="AH13" i="2" s="1"/>
  <c r="AV13" i="2" a="1"/>
  <c r="AV13" i="2" s="1"/>
  <c r="BF13" i="2"/>
  <c r="CF13" i="2" s="1"/>
  <c r="DH13" i="2"/>
  <c r="BW13" i="2"/>
  <c r="CI13" i="2" s="1"/>
  <c r="CY13" i="2" s="1"/>
  <c r="CK13" i="2"/>
  <c r="R14" i="2" s="1"/>
  <c r="T14" i="2" s="1"/>
  <c r="BK13" i="2"/>
  <c r="AY13" i="2"/>
  <c r="CO13" i="2"/>
  <c r="DN13" i="2"/>
  <c r="BU13" i="2"/>
  <c r="CX13" i="2"/>
  <c r="DK13" i="2"/>
  <c r="DM13" i="2"/>
  <c r="BN13" i="2"/>
  <c r="CR13" i="2"/>
  <c r="BQ13" i="2"/>
  <c r="DJ13" i="2"/>
  <c r="BR13" i="2"/>
  <c r="AP13" i="2"/>
  <c r="CN13" i="2"/>
  <c r="CV13" i="2"/>
  <c r="CW13" i="2"/>
  <c r="DI13" i="2"/>
  <c r="CQ13" i="2"/>
  <c r="CZ13" i="2"/>
  <c r="DL13" i="2"/>
  <c r="DA13" i="2"/>
  <c r="CS13" i="2"/>
  <c r="CP13" i="2"/>
  <c r="AG13" i="2" l="1" a="1"/>
  <c r="AG13" i="2" s="1"/>
  <c r="AF13" i="2"/>
  <c r="AI13" i="2" s="1"/>
  <c r="CJ13" i="2" s="1"/>
  <c r="CE13" i="2"/>
  <c r="DF13" i="2" s="1"/>
  <c r="CL13" i="2"/>
  <c r="CM13" i="2" s="1"/>
  <c r="CG13" i="2"/>
  <c r="CU13" i="2" s="1"/>
  <c r="U14" i="2"/>
  <c r="AK14" i="2" s="1"/>
  <c r="AL14" i="2" s="1"/>
  <c r="V14" i="2" a="1"/>
  <c r="V14" i="2" s="1"/>
  <c r="C13" i="2"/>
  <c r="A14" i="2" s="1"/>
  <c r="CT13" i="2"/>
  <c r="BB14" i="2"/>
  <c r="BZ14" i="2"/>
  <c r="DE13" i="2" l="1"/>
  <c r="DD13" i="2"/>
  <c r="BV14" i="2"/>
  <c r="BX14" i="2" s="1"/>
  <c r="AU14" i="2"/>
  <c r="BA14" i="2"/>
  <c r="BC14" i="2" s="1"/>
  <c r="BH14" i="2"/>
  <c r="BI14" i="2" s="1"/>
  <c r="BJ14" i="2" s="1"/>
  <c r="BE14" i="2"/>
  <c r="BG14" i="2" s="1"/>
  <c r="BP14" i="2"/>
  <c r="CH14" i="2" s="1"/>
  <c r="AM14" i="2"/>
  <c r="AN14" i="2" s="1"/>
  <c r="AO14" i="2" s="1"/>
  <c r="BS14" i="2"/>
  <c r="BU14" i="2" s="1"/>
  <c r="AX14" i="2"/>
  <c r="AZ14" i="2" s="1"/>
  <c r="BY14" i="2"/>
  <c r="CA14" i="2" s="1"/>
  <c r="BL14" i="2"/>
  <c r="BO14" i="2" s="1"/>
  <c r="AQ14" i="2"/>
  <c r="AR14" i="2" s="1"/>
  <c r="AS14" i="2" s="1"/>
  <c r="AT14" i="2" s="1"/>
  <c r="DC13" i="2"/>
  <c r="Z14" i="2"/>
  <c r="AA14" i="2" s="1"/>
  <c r="AB14" i="2" s="1"/>
  <c r="DG13" i="2"/>
  <c r="DB13" i="2"/>
  <c r="W14" i="2"/>
  <c r="X14" i="2" s="1"/>
  <c r="AE14" i="2" l="1"/>
  <c r="AF14" i="2" s="1"/>
  <c r="AY14" i="2"/>
  <c r="CE14" i="2" s="1"/>
  <c r="DF14" i="2" s="1"/>
  <c r="BW14" i="2"/>
  <c r="BK14" i="2"/>
  <c r="BD14" i="2"/>
  <c r="DN14" i="2"/>
  <c r="BF14" i="2"/>
  <c r="CF14" i="2" s="1"/>
  <c r="CO14" i="2"/>
  <c r="AG14" i="2" a="1"/>
  <c r="AG14" i="2" s="1"/>
  <c r="BT14" i="2"/>
  <c r="BN14" i="2"/>
  <c r="CG14" i="2" s="1"/>
  <c r="CU14" i="2" s="1"/>
  <c r="DH14" i="2"/>
  <c r="BR14" i="2"/>
  <c r="CX14" i="2"/>
  <c r="DM14" i="2"/>
  <c r="CB14" i="2"/>
  <c r="CC14" i="2" s="1"/>
  <c r="P14" i="2"/>
  <c r="AP14" i="2"/>
  <c r="DK14" i="2"/>
  <c r="BM14" i="2"/>
  <c r="BQ14" i="2"/>
  <c r="DJ14" i="2"/>
  <c r="CN14" i="2"/>
  <c r="CZ14" i="2"/>
  <c r="CS14" i="2"/>
  <c r="CP14" i="2"/>
  <c r="DA14" i="2"/>
  <c r="DL14" i="2"/>
  <c r="CQ14" i="2"/>
  <c r="Y14" i="2"/>
  <c r="CW14" i="2"/>
  <c r="DI14" i="2"/>
  <c r="CV14" i="2"/>
  <c r="CR14" i="2"/>
  <c r="AV14" i="2" a="1"/>
  <c r="AV14" i="2" s="1"/>
  <c r="AW14" i="2" s="1"/>
  <c r="CK14" i="2"/>
  <c r="CI14" i="2" l="1"/>
  <c r="DG14" i="2" s="1"/>
  <c r="AH14" i="2" a="1"/>
  <c r="AH14" i="2" s="1"/>
  <c r="AI14" i="2" s="1"/>
  <c r="CJ14" i="2" s="1"/>
  <c r="DE14" i="2"/>
  <c r="CL14" i="2"/>
  <c r="CM14" i="2" s="1"/>
  <c r="DC14" i="2" s="1"/>
  <c r="P15" i="2" s="1"/>
  <c r="DD14" i="2"/>
  <c r="BZ15" i="2"/>
  <c r="R15" i="2"/>
  <c r="T15" i="2" s="1"/>
  <c r="V15" i="2" a="1"/>
  <c r="V15" i="2" s="1"/>
  <c r="W15" i="2" s="1"/>
  <c r="X15" i="2" s="1"/>
  <c r="CT14" i="2" l="1"/>
  <c r="CY14" i="2"/>
  <c r="DB14" i="2"/>
  <c r="BM15" i="2" s="1"/>
  <c r="CB15" i="2"/>
  <c r="CC15" i="2" s="1"/>
  <c r="C14" i="2"/>
  <c r="A15" i="2" s="1"/>
  <c r="Y15" i="2"/>
  <c r="BB15" i="2"/>
  <c r="U15" i="2"/>
  <c r="AU15" i="2" s="1"/>
  <c r="AV15" i="2" l="1" a="1"/>
  <c r="AV15" i="2" s="1"/>
  <c r="BL15" i="2"/>
  <c r="BO15" i="2" s="1"/>
  <c r="BY15" i="2"/>
  <c r="AM15" i="2"/>
  <c r="AN15" i="2" s="1"/>
  <c r="AO15" i="2" s="1"/>
  <c r="BV15" i="2"/>
  <c r="BS15" i="2"/>
  <c r="AQ15" i="2"/>
  <c r="AR15" i="2" s="1"/>
  <c r="AS15" i="2" s="1"/>
  <c r="AT15" i="2" s="1"/>
  <c r="AK15" i="2"/>
  <c r="AL15" i="2" s="1"/>
  <c r="BE15" i="2"/>
  <c r="BH15" i="2"/>
  <c r="AX15" i="2"/>
  <c r="BP15" i="2"/>
  <c r="CH15" i="2" s="1"/>
  <c r="Z15" i="2"/>
  <c r="AA15" i="2" s="1"/>
  <c r="AB15" i="2" s="1"/>
  <c r="BA15" i="2"/>
  <c r="CK15" i="2" l="1"/>
  <c r="AE15" i="2"/>
  <c r="AH15" i="2" s="1" a="1"/>
  <c r="AH15" i="2" s="1"/>
  <c r="BC15" i="2"/>
  <c r="BD15" i="2"/>
  <c r="AZ15" i="2"/>
  <c r="AY15" i="2"/>
  <c r="BX15" i="2"/>
  <c r="BW15" i="2"/>
  <c r="CA15" i="2"/>
  <c r="CN15" i="2"/>
  <c r="BR15" i="2"/>
  <c r="BQ15" i="2"/>
  <c r="BI15" i="2"/>
  <c r="BJ15" i="2" s="1"/>
  <c r="BK15" i="2"/>
  <c r="BG15" i="2"/>
  <c r="BF15" i="2"/>
  <c r="CF15" i="2" s="1"/>
  <c r="BN15" i="2"/>
  <c r="CG15" i="2" s="1"/>
  <c r="BU15" i="2"/>
  <c r="BT15" i="2"/>
  <c r="DN15" i="2"/>
  <c r="DM15" i="2"/>
  <c r="CX15" i="2"/>
  <c r="DH15" i="2"/>
  <c r="DK15" i="2"/>
  <c r="DJ15" i="2"/>
  <c r="CO15" i="2"/>
  <c r="AP15" i="2"/>
  <c r="CE15" i="2" l="1"/>
  <c r="DF15" i="2" s="1"/>
  <c r="CI15" i="2"/>
  <c r="AG15" i="2" a="1"/>
  <c r="AG15" i="2" s="1"/>
  <c r="AF15" i="2"/>
  <c r="R16" i="2"/>
  <c r="T16" i="2" s="1"/>
  <c r="V16" i="2" a="1"/>
  <c r="V16" i="2" s="1"/>
  <c r="CP15" i="2"/>
  <c r="CS15" i="2"/>
  <c r="CZ15" i="2"/>
  <c r="DA15" i="2"/>
  <c r="DL15" i="2"/>
  <c r="BZ16" i="2" s="1"/>
  <c r="CQ15" i="2"/>
  <c r="CV15" i="2"/>
  <c r="CW15" i="2"/>
  <c r="DI15" i="2"/>
  <c r="CL15" i="2"/>
  <c r="CM15" i="2" s="1"/>
  <c r="CR15" i="2"/>
  <c r="DC15" i="2" l="1"/>
  <c r="CB16" i="2" s="1"/>
  <c r="CC16" i="2" s="1"/>
  <c r="DD15" i="2"/>
  <c r="DE15" i="2"/>
  <c r="BB16" i="2"/>
  <c r="U16" i="2"/>
  <c r="AU16" i="2" s="1"/>
  <c r="CT15" i="2"/>
  <c r="CY15" i="2"/>
  <c r="DG15" i="2"/>
  <c r="DB15" i="2"/>
  <c r="BM16" i="2" s="1"/>
  <c r="CU15" i="2"/>
  <c r="P16" i="2" l="1"/>
  <c r="BV16" i="2"/>
  <c r="BA16" i="2"/>
  <c r="BE16" i="2"/>
  <c r="BH16" i="2"/>
  <c r="AX16" i="2"/>
  <c r="BS16" i="2"/>
  <c r="AK16" i="2"/>
  <c r="AL16" i="2" s="1"/>
  <c r="BP16" i="2"/>
  <c r="CH16" i="2" s="1"/>
  <c r="AM16" i="2"/>
  <c r="AN16" i="2" s="1"/>
  <c r="AO16" i="2" s="1"/>
  <c r="BY16" i="2"/>
  <c r="AQ16" i="2"/>
  <c r="AR16" i="2" s="1"/>
  <c r="AS16" i="2" s="1"/>
  <c r="AT16" i="2" s="1"/>
  <c r="BL16" i="2"/>
  <c r="BO16" i="2" s="1"/>
  <c r="Z16" i="2"/>
  <c r="AA16" i="2" s="1"/>
  <c r="AB16" i="2" s="1"/>
  <c r="AI15" i="2"/>
  <c r="W16" i="2"/>
  <c r="AV16" i="2" a="1"/>
  <c r="AV16" i="2" s="1"/>
  <c r="CJ15" i="2" l="1"/>
  <c r="C15" i="2" s="1"/>
  <c r="A16" i="2" s="1"/>
  <c r="BN16" i="2"/>
  <c r="CG16" i="2" s="1"/>
  <c r="BK16" i="2"/>
  <c r="BI16" i="2"/>
  <c r="BJ16" i="2" s="1"/>
  <c r="AP16" i="2"/>
  <c r="DJ16" i="2"/>
  <c r="DK16" i="2"/>
  <c r="DM16" i="2"/>
  <c r="CX16" i="2"/>
  <c r="Q17" i="2" s="1" a="1"/>
  <c r="Q17" i="2" s="1"/>
  <c r="DN16" i="2"/>
  <c r="DH16" i="2"/>
  <c r="CO16" i="2"/>
  <c r="BQ16" i="2"/>
  <c r="BR16" i="2"/>
  <c r="AY16" i="2"/>
  <c r="AZ16" i="2"/>
  <c r="BF16" i="2"/>
  <c r="CF16" i="2" s="1"/>
  <c r="BG16" i="2"/>
  <c r="BX16" i="2"/>
  <c r="BW16" i="2"/>
  <c r="CA16" i="2"/>
  <c r="CN16" i="2"/>
  <c r="BC16" i="2"/>
  <c r="BD16" i="2"/>
  <c r="BT16" i="2"/>
  <c r="BU16" i="2"/>
  <c r="X16" i="2"/>
  <c r="Y16" i="2"/>
  <c r="CI16" i="2" l="1"/>
  <c r="CE16" i="2"/>
  <c r="DF16" i="2" s="1"/>
  <c r="CV16" i="2"/>
  <c r="DI16" i="2"/>
  <c r="CW16" i="2"/>
  <c r="CS16" i="2"/>
  <c r="DA16" i="2"/>
  <c r="CZ16" i="2"/>
  <c r="DL16" i="2"/>
  <c r="BZ17" i="2" s="1"/>
  <c r="CP16" i="2"/>
  <c r="CQ16" i="2"/>
  <c r="CR16" i="2"/>
  <c r="CL16" i="2"/>
  <c r="CM16" i="2" s="1"/>
  <c r="AE16" i="2"/>
  <c r="AH16" i="2" s="1" a="1"/>
  <c r="AH16" i="2" s="1"/>
  <c r="CK16" i="2"/>
  <c r="DC16" i="2" l="1"/>
  <c r="CB17" i="2" s="1"/>
  <c r="CC17" i="2" s="1"/>
  <c r="DE16" i="2"/>
  <c r="DD16" i="2"/>
  <c r="DG16" i="2"/>
  <c r="CT16" i="2"/>
  <c r="CY16" i="2"/>
  <c r="CU16" i="2"/>
  <c r="DB16" i="2"/>
  <c r="V17" i="2" a="1"/>
  <c r="V17" i="2" s="1"/>
  <c r="AG16" i="2" a="1"/>
  <c r="AG16" i="2" s="1"/>
  <c r="AF16" i="2"/>
  <c r="P17" i="2" l="1"/>
  <c r="R17" i="2" s="1"/>
  <c r="T17" i="2" s="1"/>
  <c r="BB17" i="2" s="1"/>
  <c r="BM17" i="2"/>
  <c r="AI16" i="2"/>
  <c r="W17" i="2"/>
  <c r="X17" i="2" s="1"/>
  <c r="AV17" i="2" a="1"/>
  <c r="AV17" i="2" s="1"/>
  <c r="U17" i="2"/>
  <c r="AU17" i="2" s="1"/>
  <c r="Y17" i="2"/>
  <c r="CJ16" i="2" l="1"/>
  <c r="C16" i="2" s="1"/>
  <c r="A17" i="2" s="1"/>
  <c r="BV17" i="2"/>
  <c r="BS17" i="2"/>
  <c r="AM17" i="2"/>
  <c r="AN17" i="2" s="1"/>
  <c r="AO17" i="2" s="1"/>
  <c r="BL17" i="2"/>
  <c r="BO17" i="2" s="1"/>
  <c r="BP17" i="2"/>
  <c r="CH17" i="2" s="1"/>
  <c r="Z17" i="2"/>
  <c r="AA17" i="2" s="1"/>
  <c r="AB17" i="2" s="1"/>
  <c r="AX17" i="2"/>
  <c r="BE17" i="2"/>
  <c r="BA17" i="2"/>
  <c r="AQ17" i="2"/>
  <c r="AR17" i="2" s="1"/>
  <c r="AS17" i="2" s="1"/>
  <c r="AT17" i="2" s="1"/>
  <c r="BH17" i="2"/>
  <c r="BY17" i="2"/>
  <c r="AK17" i="2"/>
  <c r="AL17" i="2" s="1"/>
  <c r="CK17" i="2" l="1"/>
  <c r="V18" i="2" s="1" a="1"/>
  <c r="V18" i="2" s="1"/>
  <c r="AE17" i="2"/>
  <c r="AH17" i="2" s="1" a="1"/>
  <c r="AH17" i="2" s="1"/>
  <c r="BG17" i="2"/>
  <c r="BF17" i="2"/>
  <c r="CF17" i="2" s="1"/>
  <c r="AY17" i="2"/>
  <c r="AZ17" i="2"/>
  <c r="BQ17" i="2"/>
  <c r="BR17" i="2"/>
  <c r="BK17" i="2"/>
  <c r="BI17" i="2"/>
  <c r="BJ17" i="2" s="1"/>
  <c r="BN17" i="2"/>
  <c r="CG17" i="2" s="1"/>
  <c r="BU17" i="2"/>
  <c r="BT17" i="2"/>
  <c r="CA17" i="2"/>
  <c r="CN17" i="2"/>
  <c r="DK17" i="2"/>
  <c r="CX17" i="2"/>
  <c r="Q18" i="2" s="1" a="1"/>
  <c r="Q18" i="2" s="1"/>
  <c r="S18" i="2" s="1"/>
  <c r="AP17" i="2"/>
  <c r="DJ17" i="2"/>
  <c r="DM17" i="2"/>
  <c r="CO17" i="2"/>
  <c r="DN17" i="2"/>
  <c r="DH17" i="2"/>
  <c r="BC17" i="2"/>
  <c r="BD17" i="2"/>
  <c r="BW17" i="2"/>
  <c r="BX17" i="2"/>
  <c r="CE17" i="2" l="1"/>
  <c r="DF17" i="2" s="1"/>
  <c r="CI17" i="2"/>
  <c r="CT17" i="2" s="1"/>
  <c r="AF17" i="2"/>
  <c r="AG17" i="2" a="1"/>
  <c r="AG17" i="2" s="1"/>
  <c r="DI17" i="2"/>
  <c r="CV17" i="2"/>
  <c r="CW17" i="2"/>
  <c r="CL17" i="2"/>
  <c r="CM17" i="2" s="1"/>
  <c r="DC17" i="2" s="1"/>
  <c r="CR17" i="2"/>
  <c r="DA17" i="2"/>
  <c r="CP17" i="2"/>
  <c r="CS17" i="2"/>
  <c r="CQ17" i="2"/>
  <c r="DL17" i="2"/>
  <c r="BZ18" i="2" s="1"/>
  <c r="CZ17" i="2"/>
  <c r="CB18" i="2" l="1"/>
  <c r="CC18" i="2" s="1"/>
  <c r="CY17" i="2"/>
  <c r="P18" i="2"/>
  <c r="R18" i="2" s="1"/>
  <c r="T18" i="2" s="1"/>
  <c r="DD17" i="2"/>
  <c r="DE17" i="2"/>
  <c r="CU17" i="2"/>
  <c r="W18" i="2" s="1"/>
  <c r="DB17" i="2"/>
  <c r="BM18" i="2" s="1"/>
  <c r="DG17" i="2"/>
  <c r="BB18" i="2" l="1"/>
  <c r="U18" i="2"/>
  <c r="BE18" i="2" s="1"/>
  <c r="X18" i="2"/>
  <c r="Y18" i="2"/>
  <c r="AI17" i="2"/>
  <c r="AV18" i="2" a="1"/>
  <c r="AV18" i="2" s="1"/>
  <c r="BY18" i="2" l="1"/>
  <c r="CN18" i="2" s="1"/>
  <c r="BV18" i="2"/>
  <c r="BW18" i="2" s="1"/>
  <c r="AX18" i="2"/>
  <c r="AZ18" i="2" s="1"/>
  <c r="BS18" i="2"/>
  <c r="BT18" i="2" s="1"/>
  <c r="AU18" i="2"/>
  <c r="BP18" i="2"/>
  <c r="CH18" i="2" s="1"/>
  <c r="AQ18" i="2"/>
  <c r="AR18" i="2" s="1"/>
  <c r="AS18" i="2" s="1"/>
  <c r="AT18" i="2" s="1"/>
  <c r="BA18" i="2"/>
  <c r="BC18" i="2" s="1"/>
  <c r="Z18" i="2"/>
  <c r="AA18" i="2" s="1"/>
  <c r="AB18" i="2" s="1"/>
  <c r="CK18" i="2" s="1"/>
  <c r="V19" i="2" s="1" a="1"/>
  <c r="V19" i="2" s="1"/>
  <c r="Y19" i="2" s="1"/>
  <c r="AM18" i="2"/>
  <c r="AN18" i="2" s="1"/>
  <c r="AO18" i="2" s="1"/>
  <c r="CJ17" i="2"/>
  <c r="C17" i="2" s="1"/>
  <c r="A18" i="2" s="1"/>
  <c r="BH18" i="2"/>
  <c r="BL18" i="2"/>
  <c r="BO18" i="2" s="1"/>
  <c r="AK18" i="2"/>
  <c r="AL18" i="2" s="1"/>
  <c r="BF18" i="2"/>
  <c r="CF18" i="2" s="1"/>
  <c r="BG18" i="2"/>
  <c r="BU18" i="2" l="1"/>
  <c r="BK18" i="2"/>
  <c r="BQ18" i="2"/>
  <c r="BD18" i="2"/>
  <c r="CA18" i="2"/>
  <c r="AY18" i="2"/>
  <c r="CE18" i="2" s="1"/>
  <c r="BR18" i="2"/>
  <c r="AE18" i="2"/>
  <c r="AH18" i="2" s="1" a="1"/>
  <c r="AH18" i="2" s="1"/>
  <c r="BX18" i="2"/>
  <c r="DJ18" i="2"/>
  <c r="CI18" i="2"/>
  <c r="CY18" i="2" s="1"/>
  <c r="BI18" i="2"/>
  <c r="BJ18" i="2" s="1"/>
  <c r="DA18" i="2" s="1"/>
  <c r="CO18" i="2"/>
  <c r="DH18" i="2"/>
  <c r="CX18" i="2"/>
  <c r="Q19" i="2" s="1" a="1"/>
  <c r="Q19" i="2" s="1"/>
  <c r="S19" i="2" s="1"/>
  <c r="DM18" i="2"/>
  <c r="AP18" i="2"/>
  <c r="DK18" i="2"/>
  <c r="DN18" i="2"/>
  <c r="BN18" i="2"/>
  <c r="CG18" i="2" s="1"/>
  <c r="CV18" i="2"/>
  <c r="CW18" i="2"/>
  <c r="DI18" i="2"/>
  <c r="AF18" i="2" l="1"/>
  <c r="AG18" i="2" a="1"/>
  <c r="AG18" i="2" s="1"/>
  <c r="CL18" i="2"/>
  <c r="CM18" i="2" s="1"/>
  <c r="DC18" i="2" s="1"/>
  <c r="P19" i="2" s="1"/>
  <c r="R19" i="2" s="1"/>
  <c r="T19" i="2" s="1"/>
  <c r="CR18" i="2"/>
  <c r="CP18" i="2"/>
  <c r="CQ18" i="2"/>
  <c r="DL18" i="2"/>
  <c r="BZ19" i="2" s="1"/>
  <c r="CS18" i="2"/>
  <c r="CZ18" i="2"/>
  <c r="CT18" i="2"/>
  <c r="DF18" i="2"/>
  <c r="DG18" i="2"/>
  <c r="DD18" i="2"/>
  <c r="DE18" i="2"/>
  <c r="CU18" i="2"/>
  <c r="W19" i="2" s="1"/>
  <c r="X19" i="2" s="1"/>
  <c r="DB18" i="2" l="1"/>
  <c r="BM19" i="2" s="1"/>
  <c r="CB19" i="2"/>
  <c r="CC19" i="2" s="1"/>
  <c r="BB19" i="2"/>
  <c r="U19" i="2"/>
  <c r="AU19" i="2" s="1"/>
  <c r="AI18" i="2"/>
  <c r="AV19" i="2" l="1" a="1"/>
  <c r="AV19" i="2" s="1"/>
  <c r="BA19" i="2"/>
  <c r="BD19" i="2" s="1"/>
  <c r="CJ18" i="2"/>
  <c r="C18" i="2" s="1"/>
  <c r="A19" i="2" s="1"/>
  <c r="AK19" i="2"/>
  <c r="AL19" i="2" s="1"/>
  <c r="BS19" i="2"/>
  <c r="BU19" i="2" s="1"/>
  <c r="AQ19" i="2"/>
  <c r="AR19" i="2" s="1"/>
  <c r="AS19" i="2" s="1"/>
  <c r="AT19" i="2" s="1"/>
  <c r="BY19" i="2"/>
  <c r="CA19" i="2" s="1"/>
  <c r="BH19" i="2"/>
  <c r="BI19" i="2" s="1"/>
  <c r="BJ19" i="2" s="1"/>
  <c r="BK19" i="2" s="1"/>
  <c r="BV19" i="2"/>
  <c r="BW19" i="2" s="1"/>
  <c r="BL19" i="2"/>
  <c r="BO19" i="2" s="1"/>
  <c r="BP19" i="2"/>
  <c r="Z19" i="2"/>
  <c r="AA19" i="2" s="1"/>
  <c r="AB19" i="2" s="1"/>
  <c r="AE19" i="2" s="1"/>
  <c r="AX19" i="2"/>
  <c r="AZ19" i="2" s="1"/>
  <c r="BE19" i="2"/>
  <c r="BF19" i="2" s="1"/>
  <c r="CF19" i="2" s="1"/>
  <c r="AM19" i="2"/>
  <c r="AN19" i="2" s="1"/>
  <c r="AO19" i="2" s="1"/>
  <c r="BC19" i="2" l="1"/>
  <c r="BT19" i="2"/>
  <c r="CI19" i="2" s="1"/>
  <c r="CY19" i="2" s="1"/>
  <c r="DK19" i="2"/>
  <c r="AG19" i="2" a="1"/>
  <c r="AG19" i="2" s="1"/>
  <c r="AH19" i="2" a="1"/>
  <c r="AH19" i="2" s="1"/>
  <c r="BX19" i="2"/>
  <c r="BQ19" i="2"/>
  <c r="CH19" i="2"/>
  <c r="CV19" i="2" s="1"/>
  <c r="AF19" i="2"/>
  <c r="AI19" i="2" s="1"/>
  <c r="CK19" i="2"/>
  <c r="V20" i="2" s="1" a="1"/>
  <c r="V20" i="2" s="1"/>
  <c r="BN19" i="2"/>
  <c r="AY19" i="2"/>
  <c r="CN19" i="2"/>
  <c r="BR19" i="2"/>
  <c r="DM19" i="2"/>
  <c r="CX19" i="2"/>
  <c r="CO19" i="2"/>
  <c r="DH19" i="2"/>
  <c r="BG19" i="2"/>
  <c r="AP19" i="2"/>
  <c r="DN19" i="2"/>
  <c r="DJ19" i="2"/>
  <c r="CR19" i="2"/>
  <c r="DL19" i="2"/>
  <c r="CP19" i="2"/>
  <c r="CQ19" i="2"/>
  <c r="DA19" i="2"/>
  <c r="CS19" i="2"/>
  <c r="CZ19" i="2"/>
  <c r="CE19" i="2" l="1"/>
  <c r="DF19" i="2" s="1"/>
  <c r="CW19" i="2"/>
  <c r="CJ19" i="2"/>
  <c r="C19" i="2" s="1"/>
  <c r="A20" i="2" s="1"/>
  <c r="CL19" i="2"/>
  <c r="CM19" i="2" s="1"/>
  <c r="DC19" i="2" s="1"/>
  <c r="Q20" i="2" s="1" a="1"/>
  <c r="Q20" i="2" s="1"/>
  <c r="CG19" i="2"/>
  <c r="CU19" i="2" s="1"/>
  <c r="W20" i="2" s="1"/>
  <c r="DI19" i="2"/>
  <c r="BZ20" i="2"/>
  <c r="CT19" i="2"/>
  <c r="DD19" i="2" l="1"/>
  <c r="DE19" i="2"/>
  <c r="DG19" i="2"/>
  <c r="P20" i="2"/>
  <c r="R20" i="2" s="1"/>
  <c r="T20" i="2" s="1"/>
  <c r="CB20" i="2"/>
  <c r="CC20" i="2" s="1"/>
  <c r="DB19" i="2"/>
  <c r="BM20" i="2" s="1"/>
  <c r="Y20" i="2"/>
  <c r="X20" i="2"/>
  <c r="BB20" i="2" l="1"/>
  <c r="U20" i="2"/>
  <c r="AU20" i="2" s="1"/>
  <c r="AV20" i="2" a="1"/>
  <c r="AV20" i="2" s="1"/>
  <c r="BH20" i="2" l="1"/>
  <c r="BK20" i="2" s="1"/>
  <c r="BE20" i="2"/>
  <c r="BF20" i="2" s="1"/>
  <c r="CF20" i="2" s="1"/>
  <c r="BP20" i="2"/>
  <c r="CH20" i="2" s="1"/>
  <c r="BS20" i="2"/>
  <c r="BT20" i="2" s="1"/>
  <c r="BV20" i="2"/>
  <c r="BW20" i="2" s="1"/>
  <c r="Z20" i="2"/>
  <c r="AA20" i="2" s="1"/>
  <c r="AB20" i="2" s="1"/>
  <c r="AE20" i="2" s="1"/>
  <c r="AH20" i="2" s="1" a="1"/>
  <c r="AH20" i="2" s="1"/>
  <c r="AM20" i="2"/>
  <c r="AN20" i="2" s="1"/>
  <c r="AO20" i="2" s="1"/>
  <c r="BY20" i="2"/>
  <c r="CN20" i="2" s="1"/>
  <c r="AQ20" i="2"/>
  <c r="AR20" i="2" s="1"/>
  <c r="AS20" i="2" s="1"/>
  <c r="AT20" i="2" s="1"/>
  <c r="AK20" i="2"/>
  <c r="AL20" i="2" s="1"/>
  <c r="BA20" i="2"/>
  <c r="BC20" i="2" s="1"/>
  <c r="AX20" i="2"/>
  <c r="AZ20" i="2" s="1"/>
  <c r="BL20" i="2"/>
  <c r="BO20" i="2" s="1"/>
  <c r="BD20" i="2" l="1"/>
  <c r="BX20" i="2"/>
  <c r="BG20" i="2"/>
  <c r="BU20" i="2"/>
  <c r="BQ20" i="2"/>
  <c r="CX20" i="2"/>
  <c r="Q21" i="2" s="1" a="1"/>
  <c r="Q21" i="2" s="1"/>
  <c r="S21" i="2" s="1"/>
  <c r="CA20" i="2"/>
  <c r="AP20" i="2"/>
  <c r="BR20" i="2"/>
  <c r="DK20" i="2"/>
  <c r="DJ20" i="2"/>
  <c r="CK20" i="2"/>
  <c r="V21" i="2" s="1" a="1"/>
  <c r="V21" i="2" s="1"/>
  <c r="AF20" i="2"/>
  <c r="CO20" i="2"/>
  <c r="AG20" i="2" a="1"/>
  <c r="AG20" i="2" s="1"/>
  <c r="DM20" i="2"/>
  <c r="DH20" i="2"/>
  <c r="BI20" i="2"/>
  <c r="BJ20" i="2" s="1"/>
  <c r="CS20" i="2" s="1"/>
  <c r="DN20" i="2"/>
  <c r="BN20" i="2"/>
  <c r="CG20" i="2" s="1"/>
  <c r="AY20" i="2"/>
  <c r="CE20" i="2" s="1"/>
  <c r="CI20" i="2"/>
  <c r="CW20" i="2"/>
  <c r="CV20" i="2"/>
  <c r="DI20" i="2"/>
  <c r="CZ20" i="2" l="1"/>
  <c r="CP20" i="2"/>
  <c r="DA20" i="2"/>
  <c r="CQ20" i="2"/>
  <c r="CL20" i="2"/>
  <c r="CM20" i="2" s="1"/>
  <c r="DC20" i="2" s="1"/>
  <c r="CB21" i="2" s="1"/>
  <c r="CC21" i="2" s="1"/>
  <c r="CR20" i="2"/>
  <c r="DL20" i="2"/>
  <c r="BZ21" i="2" s="1"/>
  <c r="DG20" i="2"/>
  <c r="CT20" i="2"/>
  <c r="CY20" i="2"/>
  <c r="DF20" i="2"/>
  <c r="DE20" i="2"/>
  <c r="DD20" i="2"/>
  <c r="CU20" i="2"/>
  <c r="W21" i="2" s="1"/>
  <c r="DB20" i="2" l="1"/>
  <c r="BM21" i="2" s="1"/>
  <c r="P21" i="2"/>
  <c r="R21" i="2" s="1"/>
  <c r="T21" i="2" s="1"/>
  <c r="BB21" i="2" s="1"/>
  <c r="X21" i="2"/>
  <c r="Y21" i="2"/>
  <c r="AI20" i="2"/>
  <c r="AV21" i="2" l="1" a="1"/>
  <c r="AV21" i="2" s="1"/>
  <c r="U21" i="2"/>
  <c r="AU21" i="2" s="1"/>
  <c r="CJ20" i="2"/>
  <c r="C20" i="2" s="1"/>
  <c r="A21" i="2" s="1"/>
  <c r="BS21" i="2" l="1"/>
  <c r="BU21" i="2" s="1"/>
  <c r="BY21" i="2"/>
  <c r="CA21" i="2" s="1"/>
  <c r="BP21" i="2"/>
  <c r="CH21" i="2" s="1"/>
  <c r="AM21" i="2"/>
  <c r="AN21" i="2" s="1"/>
  <c r="AO21" i="2" s="1"/>
  <c r="Z21" i="2"/>
  <c r="AA21" i="2" s="1"/>
  <c r="AB21" i="2" s="1"/>
  <c r="AE21" i="2" s="1"/>
  <c r="AG21" i="2" s="1" a="1"/>
  <c r="AG21" i="2" s="1"/>
  <c r="BA21" i="2"/>
  <c r="BD21" i="2" s="1"/>
  <c r="BV21" i="2"/>
  <c r="BX21" i="2" s="1"/>
  <c r="AQ21" i="2"/>
  <c r="AR21" i="2" s="1"/>
  <c r="AS21" i="2" s="1"/>
  <c r="AT21" i="2" s="1"/>
  <c r="BH21" i="2"/>
  <c r="BI21" i="2" s="1"/>
  <c r="BJ21" i="2" s="1"/>
  <c r="AK21" i="2"/>
  <c r="AL21" i="2" s="1"/>
  <c r="BE21" i="2"/>
  <c r="BF21" i="2" s="1"/>
  <c r="CF21" i="2" s="1"/>
  <c r="AX21" i="2"/>
  <c r="AY21" i="2" s="1"/>
  <c r="BL21" i="2"/>
  <c r="BO21" i="2" s="1"/>
  <c r="BR21" i="2" l="1"/>
  <c r="CN21" i="2"/>
  <c r="AZ21" i="2"/>
  <c r="BG21" i="2"/>
  <c r="BK21" i="2"/>
  <c r="BT21" i="2"/>
  <c r="BW21" i="2"/>
  <c r="DJ21" i="2"/>
  <c r="AH21" i="2" a="1"/>
  <c r="AH21" i="2" s="1"/>
  <c r="AF21" i="2"/>
  <c r="AP21" i="2"/>
  <c r="CR21" i="2"/>
  <c r="BQ21" i="2"/>
  <c r="CX21" i="2"/>
  <c r="DH21" i="2"/>
  <c r="DK21" i="2"/>
  <c r="BC21" i="2"/>
  <c r="CE21" i="2" s="1"/>
  <c r="DN21" i="2"/>
  <c r="CO21" i="2"/>
  <c r="CK21" i="2"/>
  <c r="V22" i="2" s="1" a="1"/>
  <c r="V22" i="2" s="1"/>
  <c r="DM21" i="2"/>
  <c r="BN21" i="2"/>
  <c r="CG21" i="2" s="1"/>
  <c r="CQ21" i="2"/>
  <c r="CS21" i="2"/>
  <c r="DA21" i="2"/>
  <c r="CP21" i="2"/>
  <c r="CZ21" i="2"/>
  <c r="DL21" i="2"/>
  <c r="CV21" i="2"/>
  <c r="DI21" i="2"/>
  <c r="CW21" i="2"/>
  <c r="CI21" i="2" l="1"/>
  <c r="CT21" i="2" s="1"/>
  <c r="CL21" i="2"/>
  <c r="CM21" i="2" s="1"/>
  <c r="DC21" i="2" s="1"/>
  <c r="CB22" i="2" s="1"/>
  <c r="CC22" i="2" s="1"/>
  <c r="BZ22" i="2"/>
  <c r="R22" i="2"/>
  <c r="T22" i="2" s="1"/>
  <c r="BB22" i="2" s="1"/>
  <c r="DD21" i="2"/>
  <c r="DF21" i="2"/>
  <c r="CU21" i="2"/>
  <c r="W22" i="2" s="1"/>
  <c r="DE21" i="2"/>
  <c r="U22" i="2" l="1"/>
  <c r="AX22" i="2" s="1"/>
  <c r="DG21" i="2"/>
  <c r="CY21" i="2"/>
  <c r="P22" i="2"/>
  <c r="DB21" i="2"/>
  <c r="BM22" i="2" s="1"/>
  <c r="AM22" i="2"/>
  <c r="AN22" i="2" s="1"/>
  <c r="AO22" i="2" s="1"/>
  <c r="Z22" i="2"/>
  <c r="AA22" i="2" s="1"/>
  <c r="AB22" i="2" s="1"/>
  <c r="AI21" i="2"/>
  <c r="Y22" i="2"/>
  <c r="X22" i="2"/>
  <c r="BE22" i="2" l="1"/>
  <c r="BG22" i="2" s="1"/>
  <c r="AQ22" i="2"/>
  <c r="AR22" i="2" s="1"/>
  <c r="AS22" i="2" s="1"/>
  <c r="AT22" i="2" s="1"/>
  <c r="AU22" i="2"/>
  <c r="BL22" i="2"/>
  <c r="BO22" i="2" s="1"/>
  <c r="BV22" i="2"/>
  <c r="BX22" i="2" s="1"/>
  <c r="BS22" i="2"/>
  <c r="BU22" i="2" s="1"/>
  <c r="BP22" i="2"/>
  <c r="BR22" i="2" s="1"/>
  <c r="BA22" i="2"/>
  <c r="BC22" i="2" s="1"/>
  <c r="AK22" i="2"/>
  <c r="AL22" i="2" s="1"/>
  <c r="BH22" i="2"/>
  <c r="BI22" i="2" s="1"/>
  <c r="BJ22" i="2" s="1"/>
  <c r="BY22" i="2"/>
  <c r="CA22" i="2" s="1"/>
  <c r="AV22" i="2" a="1"/>
  <c r="AV22" i="2" s="1"/>
  <c r="CN22" i="2"/>
  <c r="AZ22" i="2"/>
  <c r="AY22" i="2"/>
  <c r="BD22" i="2"/>
  <c r="DJ22" i="2"/>
  <c r="DN22" i="2"/>
  <c r="AP22" i="2"/>
  <c r="CX22" i="2"/>
  <c r="CJ21" i="2"/>
  <c r="C21" i="2" s="1"/>
  <c r="A22" i="2" s="1"/>
  <c r="AE22" i="2"/>
  <c r="AH22" i="2" s="1" a="1"/>
  <c r="AH22" i="2" s="1"/>
  <c r="CK22" i="2"/>
  <c r="V23" i="2" s="1" a="1"/>
  <c r="V23" i="2" s="1"/>
  <c r="BT22" i="2" l="1"/>
  <c r="CH22" i="2"/>
  <c r="DM22" i="2"/>
  <c r="BK22" i="2"/>
  <c r="BW22" i="2"/>
  <c r="BF22" i="2"/>
  <c r="CF22" i="2" s="1"/>
  <c r="DH22" i="2"/>
  <c r="BN22" i="2"/>
  <c r="CL22" i="2" s="1"/>
  <c r="CM22" i="2" s="1"/>
  <c r="DC22" i="2" s="1"/>
  <c r="CB23" i="2" s="1"/>
  <c r="CC23" i="2" s="1"/>
  <c r="DK22" i="2"/>
  <c r="CO22" i="2"/>
  <c r="BQ22" i="2"/>
  <c r="CE22" i="2"/>
  <c r="CP22" i="2"/>
  <c r="CR22" i="2"/>
  <c r="DA22" i="2"/>
  <c r="Q23" i="2" s="1" a="1"/>
  <c r="Q23" i="2" s="1"/>
  <c r="CS22" i="2"/>
  <c r="CZ22" i="2"/>
  <c r="CQ22" i="2"/>
  <c r="DL22" i="2"/>
  <c r="BZ23" i="2" s="1"/>
  <c r="DI22" i="2"/>
  <c r="CW22" i="2"/>
  <c r="CV22" i="2"/>
  <c r="CI22" i="2"/>
  <c r="AF22" i="2"/>
  <c r="AG22" i="2" a="1"/>
  <c r="AG22" i="2" s="1"/>
  <c r="DD22" i="2" l="1"/>
  <c r="CG22" i="2"/>
  <c r="CU22" i="2" s="1"/>
  <c r="W23" i="2" s="1"/>
  <c r="DF22" i="2"/>
  <c r="DE22" i="2"/>
  <c r="P23" i="2"/>
  <c r="R23" i="2"/>
  <c r="T23" i="2" s="1"/>
  <c r="U23" i="2" s="1"/>
  <c r="AU23" i="2" s="1"/>
  <c r="CY22" i="2"/>
  <c r="CT22" i="2"/>
  <c r="DG22" i="2"/>
  <c r="AI22" i="2"/>
  <c r="DB22" i="2" l="1"/>
  <c r="BM23" i="2" s="1"/>
  <c r="X23" i="2"/>
  <c r="Y23" i="2"/>
  <c r="AV23" i="2" a="1"/>
  <c r="AV23" i="2" s="1"/>
  <c r="BB23" i="2"/>
  <c r="CJ22" i="2"/>
  <c r="C22" i="2" s="1"/>
  <c r="A23" i="2" s="1"/>
  <c r="BV23" i="2"/>
  <c r="BE23" i="2"/>
  <c r="BH23" i="2"/>
  <c r="BL23" i="2"/>
  <c r="BO23" i="2" s="1"/>
  <c r="AQ23" i="2"/>
  <c r="AR23" i="2" s="1"/>
  <c r="AS23" i="2" s="1"/>
  <c r="AT23" i="2" s="1"/>
  <c r="BS23" i="2"/>
  <c r="AK23" i="2"/>
  <c r="AL23" i="2" s="1"/>
  <c r="BY23" i="2"/>
  <c r="BA23" i="2"/>
  <c r="BP23" i="2"/>
  <c r="CH23" i="2" s="1"/>
  <c r="AM23" i="2"/>
  <c r="AN23" i="2" s="1"/>
  <c r="AO23" i="2" s="1"/>
  <c r="Z23" i="2"/>
  <c r="AA23" i="2" s="1"/>
  <c r="AB23" i="2" s="1"/>
  <c r="AX23" i="2"/>
  <c r="AE23" i="2" l="1"/>
  <c r="CK23" i="2"/>
  <c r="V24" i="2" s="1" a="1"/>
  <c r="V24" i="2" s="1"/>
  <c r="CA23" i="2"/>
  <c r="CN23" i="2"/>
  <c r="AZ23" i="2"/>
  <c r="AY23" i="2"/>
  <c r="BU23" i="2"/>
  <c r="BT23" i="2"/>
  <c r="CO23" i="2"/>
  <c r="DM23" i="2"/>
  <c r="DH23" i="2"/>
  <c r="DK23" i="2"/>
  <c r="AP23" i="2"/>
  <c r="DN23" i="2"/>
  <c r="CX23" i="2"/>
  <c r="DJ23" i="2"/>
  <c r="BN23" i="2"/>
  <c r="CG23" i="2" s="1"/>
  <c r="BR23" i="2"/>
  <c r="BQ23" i="2"/>
  <c r="BK23" i="2"/>
  <c r="BI23" i="2"/>
  <c r="BJ23" i="2" s="1"/>
  <c r="CR23" i="2" s="1"/>
  <c r="BG23" i="2"/>
  <c r="BF23" i="2"/>
  <c r="CF23" i="2" s="1"/>
  <c r="BD23" i="2"/>
  <c r="BC23" i="2"/>
  <c r="BX23" i="2"/>
  <c r="BW23" i="2"/>
  <c r="CI23" i="2" l="1"/>
  <c r="CY23" i="2" s="1"/>
  <c r="AH23" i="2" a="1"/>
  <c r="AH23" i="2" s="1"/>
  <c r="AG23" i="2" a="1"/>
  <c r="AG23" i="2" s="1"/>
  <c r="AF23" i="2"/>
  <c r="CE23" i="2"/>
  <c r="DF23" i="2" s="1"/>
  <c r="DI23" i="2"/>
  <c r="CW23" i="2"/>
  <c r="CV23" i="2"/>
  <c r="CL23" i="2"/>
  <c r="CM23" i="2" s="1"/>
  <c r="DC23" i="2" s="1"/>
  <c r="CB24" i="2" s="1"/>
  <c r="CC24" i="2" s="1"/>
  <c r="CQ23" i="2"/>
  <c r="CZ23" i="2"/>
  <c r="DA23" i="2"/>
  <c r="DL23" i="2"/>
  <c r="BZ24" i="2" s="1"/>
  <c r="CS23" i="2"/>
  <c r="CP23" i="2"/>
  <c r="CT23" i="2" l="1"/>
  <c r="DB23" i="2"/>
  <c r="BM24" i="2" s="1"/>
  <c r="CU23" i="2"/>
  <c r="W24" i="2" s="1"/>
  <c r="DD23" i="2"/>
  <c r="DE23" i="2"/>
  <c r="DG23" i="2"/>
  <c r="AI23" i="2" s="1"/>
  <c r="Q24" i="2" a="1"/>
  <c r="Q24" i="2" s="1"/>
  <c r="P24" i="2"/>
  <c r="CJ23" i="2" l="1"/>
  <c r="C23" i="2" s="1"/>
  <c r="A24" i="2" s="1"/>
  <c r="AV24" i="2" a="1"/>
  <c r="AV24" i="2" s="1"/>
  <c r="X24" i="2"/>
  <c r="Y24" i="2"/>
  <c r="R24" i="2"/>
  <c r="T24" i="2" s="1"/>
  <c r="BB24" i="2" l="1"/>
  <c r="U24" i="2"/>
  <c r="AU24" i="2" s="1"/>
  <c r="BV24" i="2" l="1"/>
  <c r="BY24" i="2"/>
  <c r="Z24" i="2"/>
  <c r="AA24" i="2" s="1"/>
  <c r="AB24" i="2" s="1"/>
  <c r="AE24" i="2" s="1"/>
  <c r="BH24" i="2"/>
  <c r="BS24" i="2"/>
  <c r="BA24" i="2"/>
  <c r="AX24" i="2"/>
  <c r="BE24" i="2"/>
  <c r="BL24" i="2"/>
  <c r="BO24" i="2" s="1"/>
  <c r="AM24" i="2"/>
  <c r="AN24" i="2" s="1"/>
  <c r="AO24" i="2" s="1"/>
  <c r="AK24" i="2"/>
  <c r="AL24" i="2" s="1"/>
  <c r="AQ24" i="2"/>
  <c r="AR24" i="2" s="1"/>
  <c r="AS24" i="2" s="1"/>
  <c r="AT24" i="2" s="1"/>
  <c r="BP24" i="2"/>
  <c r="CH24" i="2" s="1"/>
  <c r="AH24" i="2" l="1" a="1"/>
  <c r="AH24" i="2" s="1"/>
  <c r="AF24" i="2"/>
  <c r="AG24" i="2" a="1"/>
  <c r="AG24" i="2" s="1"/>
  <c r="BU24" i="2"/>
  <c r="BT24" i="2"/>
  <c r="CK24" i="2"/>
  <c r="BF24" i="2"/>
  <c r="CF24" i="2" s="1"/>
  <c r="BG24" i="2"/>
  <c r="AZ24" i="2"/>
  <c r="AY24" i="2"/>
  <c r="BR24" i="2"/>
  <c r="BQ24" i="2"/>
  <c r="BD24" i="2"/>
  <c r="BC24" i="2"/>
  <c r="BK24" i="2"/>
  <c r="BI24" i="2"/>
  <c r="BJ24" i="2" s="1"/>
  <c r="DM24" i="2"/>
  <c r="AP24" i="2"/>
  <c r="CO24" i="2"/>
  <c r="DH24" i="2"/>
  <c r="DJ24" i="2"/>
  <c r="DK24" i="2"/>
  <c r="DN24" i="2"/>
  <c r="CX24" i="2"/>
  <c r="CA24" i="2"/>
  <c r="CN24" i="2"/>
  <c r="BN24" i="2"/>
  <c r="CG24" i="2" s="1"/>
  <c r="BW24" i="2"/>
  <c r="BX24" i="2"/>
  <c r="CI24" i="2" l="1"/>
  <c r="CE24" i="2"/>
  <c r="DF24" i="2" s="1"/>
  <c r="DL24" i="2"/>
  <c r="BZ25" i="2" s="1"/>
  <c r="CP24" i="2"/>
  <c r="CZ24" i="2"/>
  <c r="DA24" i="2"/>
  <c r="CS24" i="2"/>
  <c r="CQ24" i="2"/>
  <c r="CR24" i="2"/>
  <c r="CL24" i="2"/>
  <c r="CM24" i="2" s="1"/>
  <c r="DC24" i="2" s="1"/>
  <c r="P25" i="2" s="1"/>
  <c r="V25" i="2" a="1"/>
  <c r="V25" i="2" s="1"/>
  <c r="CV24" i="2"/>
  <c r="DI24" i="2"/>
  <c r="CW24" i="2"/>
  <c r="DE24" i="2" l="1"/>
  <c r="DD24" i="2"/>
  <c r="CB25" i="2"/>
  <c r="CC25" i="2" s="1"/>
  <c r="DB24" i="2"/>
  <c r="CU24" i="2"/>
  <c r="W25" i="2" s="1"/>
  <c r="Y25" i="2" s="1"/>
  <c r="CT24" i="2"/>
  <c r="DG24" i="2"/>
  <c r="CY24" i="2"/>
  <c r="AV25" i="2" l="1" a="1"/>
  <c r="AV25" i="2" s="1"/>
  <c r="AI24" i="2"/>
  <c r="BM25" i="2"/>
  <c r="Q25" i="2" a="1"/>
  <c r="Q25" i="2" s="1"/>
  <c r="R25" i="2" s="1"/>
  <c r="T25" i="2" s="1"/>
  <c r="X25" i="2"/>
  <c r="CJ24" i="2" l="1"/>
  <c r="C24" i="2" s="1"/>
  <c r="A25" i="2" s="1"/>
  <c r="BB25" i="2"/>
  <c r="U25" i="2"/>
  <c r="AU25" i="2" s="1"/>
  <c r="AQ25" i="2" l="1"/>
  <c r="AR25" i="2" s="1"/>
  <c r="AS25" i="2" s="1"/>
  <c r="AT25" i="2" s="1"/>
  <c r="AM25" i="2"/>
  <c r="AN25" i="2" s="1"/>
  <c r="AO25" i="2" s="1"/>
  <c r="BV25" i="2"/>
  <c r="BA25" i="2"/>
  <c r="BH25" i="2"/>
  <c r="AK25" i="2"/>
  <c r="AL25" i="2" s="1"/>
  <c r="Z25" i="2"/>
  <c r="AA25" i="2" s="1"/>
  <c r="AB25" i="2" s="1"/>
  <c r="BY25" i="2"/>
  <c r="BL25" i="2"/>
  <c r="BO25" i="2" s="1"/>
  <c r="AX25" i="2"/>
  <c r="BP25" i="2"/>
  <c r="CH25" i="2" s="1"/>
  <c r="BE25" i="2"/>
  <c r="BS25" i="2"/>
  <c r="CK25" i="2" l="1"/>
  <c r="AE25" i="2"/>
  <c r="AH25" i="2" s="1" a="1"/>
  <c r="AH25" i="2" s="1"/>
  <c r="BF25" i="2"/>
  <c r="CF25" i="2" s="1"/>
  <c r="BG25" i="2"/>
  <c r="BI25" i="2"/>
  <c r="BJ25" i="2" s="1"/>
  <c r="CR25" i="2" s="1"/>
  <c r="BK25" i="2"/>
  <c r="CA25" i="2"/>
  <c r="CN25" i="2"/>
  <c r="BU25" i="2"/>
  <c r="BT25" i="2"/>
  <c r="BC25" i="2"/>
  <c r="BD25" i="2"/>
  <c r="BQ25" i="2"/>
  <c r="BR25" i="2"/>
  <c r="BW25" i="2"/>
  <c r="BX25" i="2"/>
  <c r="BN25" i="2"/>
  <c r="CG25" i="2" s="1"/>
  <c r="AY25" i="2"/>
  <c r="AZ25" i="2"/>
  <c r="DM25" i="2"/>
  <c r="AP25" i="2"/>
  <c r="DN25" i="2"/>
  <c r="CO25" i="2"/>
  <c r="DH25" i="2"/>
  <c r="CX25" i="2"/>
  <c r="DJ25" i="2"/>
  <c r="DK25" i="2"/>
  <c r="CE25" i="2" l="1"/>
  <c r="DF25" i="2" s="1"/>
  <c r="CI25" i="2"/>
  <c r="CS25" i="2"/>
  <c r="CQ25" i="2"/>
  <c r="CP25" i="2"/>
  <c r="DL25" i="2"/>
  <c r="BZ26" i="2" s="1"/>
  <c r="DA25" i="2"/>
  <c r="CZ25" i="2"/>
  <c r="CV25" i="2"/>
  <c r="DI25" i="2"/>
  <c r="CW25" i="2"/>
  <c r="CL25" i="2"/>
  <c r="CM25" i="2" s="1"/>
  <c r="DC25" i="2" s="1"/>
  <c r="AG25" i="2" a="1"/>
  <c r="AG25" i="2" s="1"/>
  <c r="AF25" i="2"/>
  <c r="V26" i="2" a="1"/>
  <c r="V26" i="2" s="1"/>
  <c r="Y26" i="2" s="1"/>
  <c r="DD25" i="2" l="1"/>
  <c r="DE25" i="2"/>
  <c r="Q26" i="2" a="1"/>
  <c r="Q26" i="2" s="1"/>
  <c r="CB26" i="2"/>
  <c r="CC26" i="2" s="1"/>
  <c r="P26" i="2"/>
  <c r="DB25" i="2"/>
  <c r="BM26" i="2" s="1"/>
  <c r="CU25" i="2"/>
  <c r="CT25" i="2"/>
  <c r="CY25" i="2"/>
  <c r="DG25" i="2"/>
  <c r="R26" i="2" l="1"/>
  <c r="T26" i="2" s="1"/>
  <c r="BB26" i="2" s="1"/>
  <c r="AI25" i="2"/>
  <c r="AV26" i="2" a="1"/>
  <c r="AV26" i="2" s="1"/>
  <c r="W26" i="2"/>
  <c r="X26" i="2" s="1"/>
  <c r="U26" i="2" l="1"/>
  <c r="AU26" i="2" s="1"/>
  <c r="CJ25" i="2"/>
  <c r="C25" i="2" s="1"/>
  <c r="A26" i="2" s="1"/>
  <c r="BA26" i="2"/>
  <c r="AK26" i="2" l="1"/>
  <c r="AL26" i="2" s="1"/>
  <c r="BE26" i="2"/>
  <c r="BG26" i="2" s="1"/>
  <c r="BP26" i="2"/>
  <c r="CH26" i="2" s="1"/>
  <c r="AQ26" i="2"/>
  <c r="AR26" i="2" s="1"/>
  <c r="AS26" i="2" s="1"/>
  <c r="AT26" i="2" s="1"/>
  <c r="Z26" i="2"/>
  <c r="AA26" i="2" s="1"/>
  <c r="AB26" i="2" s="1"/>
  <c r="AE26" i="2" s="1"/>
  <c r="AH26" i="2" s="1" a="1"/>
  <c r="AH26" i="2" s="1"/>
  <c r="BV26" i="2"/>
  <c r="BX26" i="2" s="1"/>
  <c r="AM26" i="2"/>
  <c r="AN26" i="2" s="1"/>
  <c r="AO26" i="2" s="1"/>
  <c r="AP26" i="2" s="1"/>
  <c r="BY26" i="2"/>
  <c r="CA26" i="2" s="1"/>
  <c r="BH26" i="2"/>
  <c r="BK26" i="2" s="1"/>
  <c r="BS26" i="2"/>
  <c r="BT26" i="2" s="1"/>
  <c r="AX26" i="2"/>
  <c r="AZ26" i="2" s="1"/>
  <c r="BL26" i="2"/>
  <c r="BN26" i="2" s="1"/>
  <c r="BO26" i="2" s="1"/>
  <c r="BR26" i="2"/>
  <c r="BQ26" i="2"/>
  <c r="BD26" i="2"/>
  <c r="BC26" i="2"/>
  <c r="DN26" i="2" l="1"/>
  <c r="DJ26" i="2"/>
  <c r="DM26" i="2"/>
  <c r="CN26" i="2"/>
  <c r="AY26" i="2"/>
  <c r="CE26" i="2" s="1"/>
  <c r="DF26" i="2" s="1"/>
  <c r="DK26" i="2"/>
  <c r="BU26" i="2"/>
  <c r="BF26" i="2"/>
  <c r="CF26" i="2" s="1"/>
  <c r="CX26" i="2"/>
  <c r="BI26" i="2"/>
  <c r="BJ26" i="2" s="1"/>
  <c r="CR26" i="2" s="1"/>
  <c r="DH26" i="2"/>
  <c r="CO26" i="2"/>
  <c r="BW26" i="2"/>
  <c r="CI26" i="2" s="1"/>
  <c r="CY26" i="2" s="1"/>
  <c r="CK26" i="2"/>
  <c r="V27" i="2" s="1" a="1"/>
  <c r="V27" i="2" s="1"/>
  <c r="CG26" i="2"/>
  <c r="AF26" i="2"/>
  <c r="AG26" i="2" a="1"/>
  <c r="AG26" i="2" s="1"/>
  <c r="CS26" i="2"/>
  <c r="CP26" i="2"/>
  <c r="DL26" i="2"/>
  <c r="BZ27" i="2" s="1"/>
  <c r="DI26" i="2"/>
  <c r="CW26" i="2"/>
  <c r="CV26" i="2"/>
  <c r="CL26" i="2"/>
  <c r="CM26" i="2" s="1"/>
  <c r="DC26" i="2" s="1"/>
  <c r="CQ26" i="2" l="1"/>
  <c r="CZ26" i="2"/>
  <c r="DA26" i="2"/>
  <c r="CT26" i="2"/>
  <c r="DD26" i="2"/>
  <c r="DE26" i="2"/>
  <c r="DG26" i="2"/>
  <c r="Q27" i="2" a="1"/>
  <c r="Q27" i="2" s="1"/>
  <c r="CB27" i="2"/>
  <c r="CC27" i="2" s="1"/>
  <c r="CU26" i="2"/>
  <c r="W27" i="2" s="1"/>
  <c r="X27" i="2" s="1"/>
  <c r="DB26" i="2"/>
  <c r="BM27" i="2" s="1"/>
  <c r="P27" i="2"/>
  <c r="R27" i="2" l="1"/>
  <c r="T27" i="2" s="1"/>
  <c r="BB27" i="2" s="1"/>
  <c r="Y27" i="2"/>
  <c r="AI26" i="2"/>
  <c r="AV27" i="2" a="1"/>
  <c r="AV27" i="2" s="1"/>
  <c r="U27" i="2" l="1"/>
  <c r="AU27" i="2" s="1"/>
  <c r="CJ26" i="2"/>
  <c r="C26" i="2" s="1"/>
  <c r="A27" i="2" s="1"/>
  <c r="BA27" i="2" l="1"/>
  <c r="BD27" i="2" s="1"/>
  <c r="BE27" i="2"/>
  <c r="BG27" i="2" s="1"/>
  <c r="BH27" i="2"/>
  <c r="BI27" i="2" s="1"/>
  <c r="BJ27" i="2" s="1"/>
  <c r="BS27" i="2"/>
  <c r="BT27" i="2" s="1"/>
  <c r="AM27" i="2"/>
  <c r="AN27" i="2" s="1"/>
  <c r="AO27" i="2" s="1"/>
  <c r="AP27" i="2" s="1"/>
  <c r="BY27" i="2"/>
  <c r="CA27" i="2" s="1"/>
  <c r="BP27" i="2"/>
  <c r="CH27" i="2" s="1"/>
  <c r="BV27" i="2"/>
  <c r="BX27" i="2" s="1"/>
  <c r="AX27" i="2"/>
  <c r="AY27" i="2" s="1"/>
  <c r="AQ27" i="2"/>
  <c r="AR27" i="2" s="1"/>
  <c r="AS27" i="2" s="1"/>
  <c r="AT27" i="2" s="1"/>
  <c r="BL27" i="2"/>
  <c r="BO27" i="2" s="1"/>
  <c r="Z27" i="2"/>
  <c r="AA27" i="2" s="1"/>
  <c r="AB27" i="2" s="1"/>
  <c r="AE27" i="2" s="1"/>
  <c r="AH27" i="2" s="1" a="1"/>
  <c r="AH27" i="2" s="1"/>
  <c r="AK27" i="2"/>
  <c r="AL27" i="2" s="1"/>
  <c r="BF27" i="2" l="1"/>
  <c r="CF27" i="2" s="1"/>
  <c r="AZ27" i="2"/>
  <c r="BC27" i="2"/>
  <c r="CE27" i="2" s="1"/>
  <c r="DF27" i="2" s="1"/>
  <c r="BU27" i="2"/>
  <c r="BW27" i="2"/>
  <c r="CI27" i="2" s="1"/>
  <c r="BK27" i="2"/>
  <c r="BR27" i="2"/>
  <c r="BQ27" i="2"/>
  <c r="CN27" i="2"/>
  <c r="CK27" i="2"/>
  <c r="V28" i="2" s="1" a="1"/>
  <c r="V28" i="2" s="1"/>
  <c r="BN27" i="2"/>
  <c r="CG27" i="2" s="1"/>
  <c r="CR27" i="2"/>
  <c r="CX27" i="2"/>
  <c r="DK27" i="2"/>
  <c r="DH27" i="2"/>
  <c r="DM27" i="2"/>
  <c r="DN27" i="2"/>
  <c r="DJ27" i="2"/>
  <c r="CO27" i="2"/>
  <c r="DI27" i="2"/>
  <c r="CV27" i="2"/>
  <c r="CW27" i="2"/>
  <c r="AG27" i="2" a="1"/>
  <c r="AG27" i="2" s="1"/>
  <c r="AF27" i="2"/>
  <c r="CZ27" i="2"/>
  <c r="CS27" i="2"/>
  <c r="CP27" i="2"/>
  <c r="DA27" i="2"/>
  <c r="DL27" i="2"/>
  <c r="CQ27" i="2"/>
  <c r="CL27" i="2" l="1"/>
  <c r="CM27" i="2" s="1"/>
  <c r="DC27" i="2" s="1"/>
  <c r="CB28" i="2" s="1"/>
  <c r="CC28" i="2" s="1"/>
  <c r="Q28" i="2" a="1"/>
  <c r="Q28" i="2" s="1"/>
  <c r="CU27" i="2"/>
  <c r="W28" i="2" s="1"/>
  <c r="X28" i="2" s="1"/>
  <c r="DE27" i="2"/>
  <c r="DD27" i="2"/>
  <c r="DG27" i="2"/>
  <c r="CY27" i="2"/>
  <c r="CT27" i="2"/>
  <c r="BZ28" i="2"/>
  <c r="P28" i="2" l="1"/>
  <c r="DB27" i="2"/>
  <c r="BM28" i="2" s="1"/>
  <c r="Y28" i="2"/>
  <c r="S28" i="2"/>
  <c r="R28" i="2"/>
  <c r="AI27" i="2"/>
  <c r="AV28" i="2" l="1" a="1"/>
  <c r="AV28" i="2" s="1"/>
  <c r="T28" i="2"/>
  <c r="BB28" i="2" s="1"/>
  <c r="CJ27" i="2"/>
  <c r="C27" i="2" s="1"/>
  <c r="A28" i="2" s="1"/>
  <c r="U28" i="2" l="1"/>
  <c r="AU28" i="2" s="1"/>
  <c r="BV28" i="2" l="1"/>
  <c r="BW28" i="2" s="1"/>
  <c r="BE28" i="2"/>
  <c r="BG28" i="2" s="1"/>
  <c r="Z28" i="2"/>
  <c r="AA28" i="2" s="1"/>
  <c r="AB28" i="2" s="1"/>
  <c r="CK28" i="2" s="1"/>
  <c r="V29" i="2" s="1" a="1"/>
  <c r="V29" i="2" s="1"/>
  <c r="BL28" i="2"/>
  <c r="AQ28" i="2"/>
  <c r="AR28" i="2" s="1"/>
  <c r="CD28" i="2" s="1"/>
  <c r="BH28" i="2"/>
  <c r="BK28" i="2" s="1"/>
  <c r="BS28" i="2"/>
  <c r="BT28" i="2" s="1"/>
  <c r="BA28" i="2"/>
  <c r="BD28" i="2" s="1"/>
  <c r="BP28" i="2"/>
  <c r="CH28" i="2" s="1"/>
  <c r="BY28" i="2"/>
  <c r="CA28" i="2" s="1"/>
  <c r="AK28" i="2"/>
  <c r="AL28" i="2" s="1"/>
  <c r="AM28" i="2"/>
  <c r="AN28" i="2" s="1"/>
  <c r="AO28" i="2" s="1"/>
  <c r="AP28" i="2" s="1"/>
  <c r="AX28" i="2"/>
  <c r="AZ28" i="2" s="1"/>
  <c r="AE28" i="2" l="1"/>
  <c r="AH28" i="2" s="1" a="1"/>
  <c r="AH28" i="2" s="1"/>
  <c r="AS28" i="2"/>
  <c r="DN28" i="2" s="1"/>
  <c r="BF28" i="2"/>
  <c r="CF28" i="2" s="1"/>
  <c r="CN28" i="2"/>
  <c r="BU28" i="2"/>
  <c r="AY28" i="2"/>
  <c r="BI28" i="2"/>
  <c r="BJ28" i="2" s="1"/>
  <c r="BN28" i="2"/>
  <c r="CG28" i="2" s="1"/>
  <c r="BQ28" i="2"/>
  <c r="BX28" i="2"/>
  <c r="BR28" i="2"/>
  <c r="BC28" i="2"/>
  <c r="CI28" i="2"/>
  <c r="BO28" i="2" l="1"/>
  <c r="DJ28" i="2"/>
  <c r="CV28" i="2"/>
  <c r="AG28" i="2" a="1"/>
  <c r="AG28" i="2" s="1"/>
  <c r="AF28" i="2"/>
  <c r="CX28" i="2"/>
  <c r="DK28" i="2"/>
  <c r="DH28" i="2"/>
  <c r="AT28" i="2"/>
  <c r="CP28" i="2"/>
  <c r="DI28" i="2"/>
  <c r="CZ28" i="2"/>
  <c r="CW28" i="2"/>
  <c r="DM28" i="2"/>
  <c r="CO28" i="2"/>
  <c r="DA28" i="2"/>
  <c r="DL28" i="2"/>
  <c r="CS28" i="2"/>
  <c r="CR28" i="2"/>
  <c r="CQ28" i="2"/>
  <c r="CE28" i="2"/>
  <c r="DF28" i="2" s="1"/>
  <c r="CL28" i="2"/>
  <c r="CM28" i="2" s="1"/>
  <c r="DC28" i="2" s="1"/>
  <c r="P29" i="2" s="1"/>
  <c r="CU28" i="2"/>
  <c r="W29" i="2" s="1"/>
  <c r="CY28" i="2"/>
  <c r="CT28" i="2"/>
  <c r="AI28" i="2" l="1"/>
  <c r="CJ28" i="2" s="1"/>
  <c r="C28" i="2" s="1"/>
  <c r="A29" i="2" s="1"/>
  <c r="BZ29" i="2"/>
  <c r="DG28" i="2"/>
  <c r="DE28" i="2"/>
  <c r="DD28" i="2"/>
  <c r="CB29" i="2"/>
  <c r="CC29" i="2" s="1"/>
  <c r="Q29" i="2" a="1"/>
  <c r="Q29" i="2" s="1"/>
  <c r="R29" i="2" s="1"/>
  <c r="T29" i="2" s="1"/>
  <c r="DB28" i="2"/>
  <c r="BM29" i="2" s="1"/>
  <c r="X29" i="2"/>
  <c r="Y29" i="2"/>
  <c r="BB29" i="2" l="1"/>
  <c r="U29" i="2"/>
  <c r="AU29" i="2" s="1"/>
  <c r="AV29" i="2" a="1"/>
  <c r="AV29" i="2" s="1"/>
  <c r="BS29" i="2" l="1"/>
  <c r="BU29" i="2" s="1"/>
  <c r="AK29" i="2"/>
  <c r="AL29" i="2" s="1"/>
  <c r="Z29" i="2"/>
  <c r="AA29" i="2" s="1"/>
  <c r="AB29" i="2" s="1"/>
  <c r="CK29" i="2" s="1"/>
  <c r="V30" i="2" s="1" a="1"/>
  <c r="V30" i="2" s="1"/>
  <c r="BP29" i="2"/>
  <c r="CH29" i="2" s="1"/>
  <c r="AQ29" i="2"/>
  <c r="AR29" i="2" s="1"/>
  <c r="AS29" i="2" s="1"/>
  <c r="AT29" i="2" s="1"/>
  <c r="BH29" i="2"/>
  <c r="BI29" i="2" s="1"/>
  <c r="BJ29" i="2" s="1"/>
  <c r="BE29" i="2"/>
  <c r="BF29" i="2" s="1"/>
  <c r="CF29" i="2" s="1"/>
  <c r="BL29" i="2"/>
  <c r="BO29" i="2" s="1"/>
  <c r="AX29" i="2"/>
  <c r="AZ29" i="2" s="1"/>
  <c r="BV29" i="2"/>
  <c r="BX29" i="2" s="1"/>
  <c r="AM29" i="2"/>
  <c r="AN29" i="2" s="1"/>
  <c r="AO29" i="2" s="1"/>
  <c r="AP29" i="2" s="1"/>
  <c r="BA29" i="2"/>
  <c r="BC29" i="2" s="1"/>
  <c r="BY29" i="2"/>
  <c r="CA29" i="2" s="1"/>
  <c r="BR29" i="2"/>
  <c r="BT29" i="2" l="1"/>
  <c r="AE29" i="2"/>
  <c r="AH29" i="2" s="1" a="1"/>
  <c r="AH29" i="2" s="1"/>
  <c r="BQ29" i="2"/>
  <c r="BG29" i="2"/>
  <c r="BN29" i="2"/>
  <c r="CG29" i="2" s="1"/>
  <c r="BK29" i="2"/>
  <c r="AY29" i="2"/>
  <c r="CE29" i="2" s="1"/>
  <c r="DF29" i="2" s="1"/>
  <c r="BW29" i="2"/>
  <c r="DH29" i="2"/>
  <c r="DN29" i="2"/>
  <c r="CN29" i="2"/>
  <c r="CX29" i="2"/>
  <c r="BD29" i="2"/>
  <c r="DM29" i="2"/>
  <c r="DK29" i="2"/>
  <c r="DJ29" i="2"/>
  <c r="CO29" i="2"/>
  <c r="CR29" i="2"/>
  <c r="CS29" i="2"/>
  <c r="CP29" i="2"/>
  <c r="DL29" i="2"/>
  <c r="CZ29" i="2"/>
  <c r="DA29" i="2"/>
  <c r="CQ29" i="2"/>
  <c r="CV29" i="2"/>
  <c r="DI29" i="2"/>
  <c r="CW29" i="2"/>
  <c r="CI29" i="2" l="1"/>
  <c r="CT29" i="2" s="1"/>
  <c r="AG29" i="2" a="1"/>
  <c r="AG29" i="2" s="1"/>
  <c r="AF29" i="2"/>
  <c r="CL29" i="2"/>
  <c r="CM29" i="2" s="1"/>
  <c r="DC29" i="2" s="1"/>
  <c r="Q30" i="2" s="1" a="1"/>
  <c r="Q30" i="2" s="1"/>
  <c r="BZ30" i="2"/>
  <c r="DD29" i="2"/>
  <c r="DE29" i="2"/>
  <c r="CU29" i="2"/>
  <c r="W30" i="2" s="1"/>
  <c r="CY29" i="2" l="1"/>
  <c r="DG29" i="2"/>
  <c r="P30" i="2"/>
  <c r="R30" i="2" s="1"/>
  <c r="T30" i="2" s="1"/>
  <c r="BB30" i="2" s="1"/>
  <c r="DB29" i="2"/>
  <c r="BM30" i="2" s="1"/>
  <c r="CB30" i="2"/>
  <c r="CC30" i="2" s="1"/>
  <c r="X30" i="2"/>
  <c r="Y30" i="2"/>
  <c r="AI29" i="2"/>
  <c r="U30" i="2" l="1"/>
  <c r="Z30" i="2" s="1"/>
  <c r="AA30" i="2" s="1"/>
  <c r="AB30" i="2" s="1"/>
  <c r="AV30" i="2" a="1"/>
  <c r="AV30" i="2" s="1"/>
  <c r="CJ29" i="2"/>
  <c r="C29" i="2" s="1"/>
  <c r="A30" i="2" s="1"/>
  <c r="BH30" i="2" l="1"/>
  <c r="BK30" i="2" s="1"/>
  <c r="BY30" i="2"/>
  <c r="CN30" i="2" s="1"/>
  <c r="BP30" i="2"/>
  <c r="BQ30" i="2" s="1"/>
  <c r="AQ30" i="2"/>
  <c r="AR30" i="2" s="1"/>
  <c r="AS30" i="2" s="1"/>
  <c r="AT30" i="2" s="1"/>
  <c r="BA30" i="2"/>
  <c r="BC30" i="2" s="1"/>
  <c r="AM30" i="2"/>
  <c r="AN30" i="2" s="1"/>
  <c r="AO30" i="2" s="1"/>
  <c r="AK30" i="2"/>
  <c r="AL30" i="2" s="1"/>
  <c r="BL30" i="2"/>
  <c r="BO30" i="2" s="1"/>
  <c r="BE30" i="2"/>
  <c r="BG30" i="2" s="1"/>
  <c r="BV30" i="2"/>
  <c r="BX30" i="2" s="1"/>
  <c r="BS30" i="2"/>
  <c r="BU30" i="2" s="1"/>
  <c r="AX30" i="2"/>
  <c r="AY30" i="2" s="1"/>
  <c r="AU30" i="2"/>
  <c r="AE30" i="2"/>
  <c r="AH30" i="2" s="1" a="1"/>
  <c r="AH30" i="2" s="1"/>
  <c r="CK30" i="2"/>
  <c r="CO30" i="2" l="1"/>
  <c r="BW30" i="2"/>
  <c r="CA30" i="2"/>
  <c r="BT30" i="2"/>
  <c r="BI30" i="2"/>
  <c r="BJ30" i="2" s="1"/>
  <c r="CR30" i="2" s="1"/>
  <c r="CH30" i="2"/>
  <c r="CW30" i="2" s="1"/>
  <c r="BR30" i="2"/>
  <c r="AZ30" i="2"/>
  <c r="BD30" i="2"/>
  <c r="DN30" i="2"/>
  <c r="BF30" i="2"/>
  <c r="CF30" i="2" s="1"/>
  <c r="AP30" i="2"/>
  <c r="CE30" i="2"/>
  <c r="DF30" i="2" s="1"/>
  <c r="CX30" i="2"/>
  <c r="DJ30" i="2"/>
  <c r="DM30" i="2"/>
  <c r="DK30" i="2"/>
  <c r="BN30" i="2"/>
  <c r="CL30" i="2" s="1"/>
  <c r="CM30" i="2" s="1"/>
  <c r="DH30" i="2"/>
  <c r="AF30" i="2"/>
  <c r="AI30" i="2" s="1"/>
  <c r="AG30" i="2" a="1"/>
  <c r="AG30" i="2" s="1"/>
  <c r="V31" i="2" a="1"/>
  <c r="V31" i="2" s="1"/>
  <c r="CI30" i="2"/>
  <c r="CQ30" i="2" l="1"/>
  <c r="DC30" i="2"/>
  <c r="CB31" i="2" s="1"/>
  <c r="CC31" i="2" s="1"/>
  <c r="CS30" i="2"/>
  <c r="DL30" i="2"/>
  <c r="DA30" i="2"/>
  <c r="CP30" i="2"/>
  <c r="CZ30" i="2"/>
  <c r="DD30" i="2"/>
  <c r="DI30" i="2"/>
  <c r="CV30" i="2"/>
  <c r="DE30" i="2"/>
  <c r="BZ31" i="2"/>
  <c r="CG30" i="2"/>
  <c r="DB30" i="2" s="1"/>
  <c r="CT30" i="2"/>
  <c r="DG30" i="2"/>
  <c r="CY30" i="2"/>
  <c r="Q31" i="2" a="1"/>
  <c r="Q31" i="2" s="1"/>
  <c r="P31" i="2"/>
  <c r="CJ30" i="2"/>
  <c r="C30" i="2" s="1"/>
  <c r="A31" i="2" s="1"/>
  <c r="BM31" i="2" l="1"/>
  <c r="CU30" i="2"/>
  <c r="W31" i="2" s="1"/>
  <c r="R31" i="2"/>
  <c r="T31" i="2" s="1"/>
  <c r="X31" i="2" l="1"/>
  <c r="Y31" i="2"/>
  <c r="AV31" i="2" a="1"/>
  <c r="AV31" i="2" s="1"/>
  <c r="U31" i="2"/>
  <c r="BB31" i="2"/>
  <c r="AU31" i="2" l="1"/>
  <c r="Z31" i="2"/>
  <c r="AA31" i="2" s="1"/>
  <c r="AB31" i="2" s="1"/>
  <c r="AM31" i="2"/>
  <c r="AN31" i="2" s="1"/>
  <c r="AO31" i="2" s="1"/>
  <c r="BL31" i="2"/>
  <c r="AQ31" i="2"/>
  <c r="AR31" i="2" s="1"/>
  <c r="AS31" i="2" s="1"/>
  <c r="AT31" i="2" s="1"/>
  <c r="BA31" i="2"/>
  <c r="BV31" i="2"/>
  <c r="BP31" i="2"/>
  <c r="BS31" i="2"/>
  <c r="BE31" i="2"/>
  <c r="BH31" i="2"/>
  <c r="AX31" i="2"/>
  <c r="AK31" i="2"/>
  <c r="AL31" i="2" s="1"/>
  <c r="BY31" i="2"/>
  <c r="AZ31" i="2" l="1"/>
  <c r="AY31" i="2"/>
  <c r="BN31" i="2"/>
  <c r="BO31" i="2"/>
  <c r="DM31" i="2"/>
  <c r="CX31" i="2"/>
  <c r="DN31" i="2"/>
  <c r="DJ31" i="2"/>
  <c r="AP31" i="2"/>
  <c r="CO31" i="2"/>
  <c r="DK31" i="2"/>
  <c r="DH31" i="2"/>
  <c r="CK31" i="2"/>
  <c r="V32" i="2" s="1" a="1"/>
  <c r="V32" i="2" s="1"/>
  <c r="AE31" i="2"/>
  <c r="BX31" i="2"/>
  <c r="BW31" i="2"/>
  <c r="CA31" i="2"/>
  <c r="CN31" i="2"/>
  <c r="BK31" i="2"/>
  <c r="BI31" i="2"/>
  <c r="BJ31" i="2" s="1"/>
  <c r="CR31" i="2" s="1"/>
  <c r="BC31" i="2"/>
  <c r="BD31" i="2"/>
  <c r="BG31" i="2"/>
  <c r="BF31" i="2"/>
  <c r="CF31" i="2" s="1"/>
  <c r="BU31" i="2"/>
  <c r="BT31" i="2"/>
  <c r="BQ31" i="2"/>
  <c r="CH31" i="2"/>
  <c r="BR31" i="2"/>
  <c r="CI31" i="2" l="1"/>
  <c r="CY31" i="2" s="1"/>
  <c r="AH31" i="2" a="1"/>
  <c r="AH31" i="2" s="1"/>
  <c r="AG31" i="2" a="1"/>
  <c r="AG31" i="2" s="1"/>
  <c r="AF31" i="2"/>
  <c r="CP31" i="2"/>
  <c r="DA31" i="2"/>
  <c r="DL31" i="2"/>
  <c r="BZ32" i="2" s="1"/>
  <c r="CQ31" i="2"/>
  <c r="CZ31" i="2"/>
  <c r="CS31" i="2"/>
  <c r="CG31" i="2"/>
  <c r="CL31" i="2"/>
  <c r="CM31" i="2" s="1"/>
  <c r="DC31" i="2" s="1"/>
  <c r="CW31" i="2"/>
  <c r="DI31" i="2"/>
  <c r="CV31" i="2"/>
  <c r="CE31" i="2"/>
  <c r="DF31" i="2" s="1"/>
  <c r="AI31" i="2" l="1"/>
  <c r="CJ31" i="2" s="1"/>
  <c r="C31" i="2" s="1"/>
  <c r="A32" i="2" s="1"/>
  <c r="CT31" i="2"/>
  <c r="DD31" i="2"/>
  <c r="DE31" i="2"/>
  <c r="P32" i="2"/>
  <c r="Q32" i="2" a="1"/>
  <c r="Q32" i="2" s="1"/>
  <c r="CB32" i="2"/>
  <c r="CC32" i="2" s="1"/>
  <c r="DB31" i="2"/>
  <c r="BM32" i="2" s="1"/>
  <c r="CU31" i="2"/>
  <c r="W32" i="2" s="1"/>
  <c r="DG31" i="2"/>
  <c r="X32" i="2" l="1"/>
  <c r="Y32" i="2"/>
  <c r="R32" i="2"/>
  <c r="T32" i="2" s="1"/>
  <c r="AV32" i="2" a="1"/>
  <c r="AV32" i="2" s="1"/>
  <c r="S35" i="2"/>
  <c r="BB32" i="2" l="1"/>
  <c r="U32" i="2"/>
  <c r="AU32" i="2" l="1"/>
  <c r="AQ32" i="2"/>
  <c r="AR32" i="2" s="1"/>
  <c r="AS32" i="2" s="1"/>
  <c r="AT32" i="2" s="1"/>
  <c r="AK32" i="2"/>
  <c r="AL32" i="2" s="1"/>
  <c r="BA32" i="2"/>
  <c r="BS32" i="2"/>
  <c r="AM32" i="2"/>
  <c r="AN32" i="2" s="1"/>
  <c r="AO32" i="2" s="1"/>
  <c r="BY32" i="2"/>
  <c r="BV32" i="2"/>
  <c r="BP32" i="2"/>
  <c r="BL32" i="2"/>
  <c r="BE32" i="2"/>
  <c r="AX32" i="2"/>
  <c r="BH32" i="2"/>
  <c r="Z32" i="2"/>
  <c r="AA32" i="2" s="1"/>
  <c r="AB32" i="2" s="1"/>
  <c r="CA32" i="2" l="1"/>
  <c r="CN32" i="2"/>
  <c r="DK32" i="2"/>
  <c r="DM32" i="2"/>
  <c r="AP32" i="2"/>
  <c r="DJ32" i="2"/>
  <c r="CX32" i="2"/>
  <c r="CO32" i="2"/>
  <c r="DH32" i="2"/>
  <c r="DN32" i="2"/>
  <c r="BU32" i="2"/>
  <c r="BT32" i="2"/>
  <c r="BX32" i="2"/>
  <c r="BW32" i="2"/>
  <c r="BK32" i="2"/>
  <c r="BI32" i="2"/>
  <c r="BJ32" i="2" s="1"/>
  <c r="AZ32" i="2"/>
  <c r="AY32" i="2"/>
  <c r="BD32" i="2"/>
  <c r="BC32" i="2"/>
  <c r="AE32" i="2"/>
  <c r="CK32" i="2"/>
  <c r="BG32" i="2"/>
  <c r="BF32" i="2"/>
  <c r="CF32" i="2" s="1"/>
  <c r="BO32" i="2"/>
  <c r="BN32" i="2"/>
  <c r="BR32" i="2"/>
  <c r="BQ32" i="2"/>
  <c r="CH32" i="2"/>
  <c r="DL32" i="2" l="1"/>
  <c r="BZ33" i="2" s="1"/>
  <c r="CS32" i="2"/>
  <c r="CQ32" i="2"/>
  <c r="DA32" i="2"/>
  <c r="CP32" i="2"/>
  <c r="CZ32" i="2"/>
  <c r="CV32" i="2"/>
  <c r="DI32" i="2"/>
  <c r="CW32" i="2"/>
  <c r="V33" i="2" a="1"/>
  <c r="V33" i="2" s="1"/>
  <c r="CI32" i="2"/>
  <c r="CG32" i="2"/>
  <c r="CL32" i="2"/>
  <c r="CM32" i="2" s="1"/>
  <c r="DC32" i="2" s="1"/>
  <c r="AF32" i="2"/>
  <c r="AG32" i="2" a="1"/>
  <c r="AG32" i="2" s="1"/>
  <c r="AH32" i="2" a="1"/>
  <c r="AH32" i="2" s="1"/>
  <c r="CE32" i="2"/>
  <c r="DF32" i="2" s="1"/>
  <c r="CR32" i="2"/>
  <c r="AI32" i="2" l="1"/>
  <c r="CJ32" i="2" s="1"/>
  <c r="C32" i="2" s="1"/>
  <c r="A33" i="2" s="1"/>
  <c r="DD32" i="2"/>
  <c r="DE32" i="2"/>
  <c r="DB32" i="2"/>
  <c r="BM33" i="2" s="1"/>
  <c r="CU32" i="2"/>
  <c r="W33" i="2" s="1"/>
  <c r="X33" i="2" s="1"/>
  <c r="Q33" i="2" a="1"/>
  <c r="Q33" i="2" s="1"/>
  <c r="CB33" i="2"/>
  <c r="CC33" i="2" s="1"/>
  <c r="P33" i="2"/>
  <c r="CY32" i="2"/>
  <c r="CT32" i="2"/>
  <c r="DG32" i="2"/>
  <c r="Y33" i="2" l="1"/>
  <c r="R33" i="2"/>
  <c r="T33" i="2" s="1"/>
  <c r="U33" i="2" s="1"/>
  <c r="AV33" i="2" a="1"/>
  <c r="AV33" i="2" s="1"/>
  <c r="BB33" i="2" l="1"/>
  <c r="AU33" i="2"/>
  <c r="AK33" i="2"/>
  <c r="AL33" i="2" s="1"/>
  <c r="BH33" i="2"/>
  <c r="AQ33" i="2"/>
  <c r="AR33" i="2" s="1"/>
  <c r="AS33" i="2" s="1"/>
  <c r="AT33" i="2" s="1"/>
  <c r="BP33" i="2"/>
  <c r="BA33" i="2"/>
  <c r="BY33" i="2"/>
  <c r="BS33" i="2"/>
  <c r="BL33" i="2"/>
  <c r="BE33" i="2"/>
  <c r="Z33" i="2"/>
  <c r="AA33" i="2" s="1"/>
  <c r="AB33" i="2" s="1"/>
  <c r="AM33" i="2"/>
  <c r="AN33" i="2" s="1"/>
  <c r="AO33" i="2" s="1"/>
  <c r="AX33" i="2"/>
  <c r="BV33" i="2"/>
  <c r="CA33" i="2" l="1"/>
  <c r="CN33" i="2"/>
  <c r="BD33" i="2"/>
  <c r="BC33" i="2"/>
  <c r="CH33" i="2"/>
  <c r="BR33" i="2"/>
  <c r="BQ33" i="2"/>
  <c r="BX33" i="2"/>
  <c r="BW33" i="2"/>
  <c r="AE33" i="2"/>
  <c r="CK33" i="2"/>
  <c r="BI33" i="2"/>
  <c r="BJ33" i="2" s="1"/>
  <c r="BK33" i="2"/>
  <c r="AP33" i="2"/>
  <c r="DH33" i="2"/>
  <c r="DN33" i="2"/>
  <c r="DK33" i="2"/>
  <c r="DM33" i="2"/>
  <c r="CO33" i="2"/>
  <c r="DJ33" i="2"/>
  <c r="CX33" i="2"/>
  <c r="BG33" i="2"/>
  <c r="BF33" i="2"/>
  <c r="CF33" i="2" s="1"/>
  <c r="BT33" i="2"/>
  <c r="BU33" i="2"/>
  <c r="AY33" i="2"/>
  <c r="AZ33" i="2"/>
  <c r="BO33" i="2"/>
  <c r="BN33" i="2"/>
  <c r="CI33" i="2" l="1"/>
  <c r="CY33" i="2" s="1"/>
  <c r="CE33" i="2"/>
  <c r="DF33" i="2" s="1"/>
  <c r="V34" i="2" a="1"/>
  <c r="V34" i="2" s="1"/>
  <c r="CG33" i="2"/>
  <c r="CL33" i="2"/>
  <c r="CM33" i="2" s="1"/>
  <c r="DC33" i="2" s="1"/>
  <c r="AH33" i="2" a="1"/>
  <c r="AH33" i="2" s="1"/>
  <c r="AF33" i="2"/>
  <c r="AG33" i="2" a="1"/>
  <c r="AG33" i="2" s="1"/>
  <c r="DL33" i="2"/>
  <c r="BZ34" i="2" s="1"/>
  <c r="DA33" i="2"/>
  <c r="CZ33" i="2"/>
  <c r="CS33" i="2"/>
  <c r="CP33" i="2"/>
  <c r="CQ33" i="2"/>
  <c r="CR33" i="2"/>
  <c r="CV33" i="2"/>
  <c r="DI33" i="2"/>
  <c r="CW33" i="2"/>
  <c r="AI33" i="2" l="1"/>
  <c r="CJ33" i="2" s="1"/>
  <c r="C33" i="2" s="1"/>
  <c r="A34" i="2" s="1"/>
  <c r="DE33" i="2"/>
  <c r="DG33" i="2"/>
  <c r="CT33" i="2"/>
  <c r="DD33" i="2"/>
  <c r="CB34" i="2"/>
  <c r="CC34" i="2" s="1"/>
  <c r="Q34" i="2" a="1"/>
  <c r="Q34" i="2" s="1"/>
  <c r="S34" i="2" s="1"/>
  <c r="DB33" i="2"/>
  <c r="BM34" i="2" s="1"/>
  <c r="CU33" i="2"/>
  <c r="P34" i="2"/>
  <c r="AV34" i="2" l="1" a="1"/>
  <c r="AV34" i="2" s="1"/>
  <c r="W34" i="2"/>
  <c r="R34" i="2"/>
  <c r="T34" i="2" s="1"/>
  <c r="X34" i="2" l="1"/>
  <c r="Y34" i="2"/>
  <c r="U34" i="2"/>
  <c r="BB34" i="2"/>
  <c r="AU34" i="2" l="1"/>
  <c r="Z34" i="2"/>
  <c r="AA34" i="2" s="1"/>
  <c r="AB34" i="2" s="1"/>
  <c r="AQ34" i="2"/>
  <c r="AR34" i="2" s="1"/>
  <c r="AS34" i="2" s="1"/>
  <c r="AT34" i="2" s="1"/>
  <c r="AK34" i="2"/>
  <c r="AL34" i="2" s="1"/>
  <c r="AM34" i="2"/>
  <c r="AN34" i="2" s="1"/>
  <c r="AO34" i="2" s="1"/>
  <c r="BE34" i="2"/>
  <c r="BL34" i="2"/>
  <c r="BH34" i="2"/>
  <c r="BV34" i="2"/>
  <c r="BY34" i="2"/>
  <c r="BS34" i="2"/>
  <c r="AX34" i="2"/>
  <c r="BP34" i="2"/>
  <c r="BA34" i="2"/>
  <c r="BG34" i="2" l="1"/>
  <c r="BF34" i="2"/>
  <c r="CF34" i="2" s="1"/>
  <c r="DK34" i="2"/>
  <c r="CX34" i="2"/>
  <c r="CO34" i="2"/>
  <c r="AP34" i="2"/>
  <c r="DJ34" i="2"/>
  <c r="DM34" i="2"/>
  <c r="DN34" i="2"/>
  <c r="DH34" i="2"/>
  <c r="BI34" i="2"/>
  <c r="BJ34" i="2" s="1"/>
  <c r="BO34" i="2"/>
  <c r="BN34" i="2"/>
  <c r="BC34" i="2"/>
  <c r="BD34" i="2"/>
  <c r="CH34" i="2"/>
  <c r="BR34" i="2"/>
  <c r="BQ34" i="2"/>
  <c r="AZ34" i="2"/>
  <c r="AY34" i="2"/>
  <c r="BU34" i="2"/>
  <c r="BT34" i="2"/>
  <c r="CA34" i="2"/>
  <c r="CN34" i="2"/>
  <c r="AE34" i="2"/>
  <c r="CK34" i="2"/>
  <c r="BX34" i="2"/>
  <c r="BW34" i="2"/>
  <c r="CI34" i="2" l="1"/>
  <c r="CY34" i="2" s="1"/>
  <c r="BK34" i="2"/>
  <c r="CE34" i="2"/>
  <c r="DF34" i="2" s="1"/>
  <c r="V35" i="2" a="1"/>
  <c r="V35" i="2" s="1"/>
  <c r="CS34" i="2"/>
  <c r="DA34" i="2"/>
  <c r="CP34" i="2"/>
  <c r="DL34" i="2"/>
  <c r="BZ35" i="2" s="1"/>
  <c r="CQ34" i="2"/>
  <c r="CZ34" i="2"/>
  <c r="CL34" i="2"/>
  <c r="CM34" i="2" s="1"/>
  <c r="DC34" i="2" s="1"/>
  <c r="CB35" i="2" s="1"/>
  <c r="CC35" i="2" s="1"/>
  <c r="CG34" i="2"/>
  <c r="AF34" i="2"/>
  <c r="AG34" i="2" a="1"/>
  <c r="AG34" i="2" s="1"/>
  <c r="AH34" i="2" a="1"/>
  <c r="AH34" i="2" s="1"/>
  <c r="CR34" i="2"/>
  <c r="CV34" i="2"/>
  <c r="CW34" i="2"/>
  <c r="DI34" i="2"/>
  <c r="CT34" i="2" l="1"/>
  <c r="AI34" i="2"/>
  <c r="CJ34" i="2" s="1"/>
  <c r="C34" i="2" s="1"/>
  <c r="A35" i="2" s="1"/>
  <c r="DE34" i="2"/>
  <c r="DD34" i="2"/>
  <c r="Q35" i="2" a="1"/>
  <c r="Q35" i="2" s="1"/>
  <c r="P35" i="2"/>
  <c r="DG34" i="2"/>
  <c r="CU34" i="2"/>
  <c r="DB34" i="2"/>
  <c r="BM35" i="2" s="1"/>
  <c r="AV35" i="2" l="1" a="1"/>
  <c r="AV35" i="2" s="1"/>
  <c r="R35" i="2"/>
  <c r="T35" i="2" s="1"/>
  <c r="W35" i="2"/>
  <c r="X35" i="2" l="1"/>
  <c r="Y35" i="2"/>
  <c r="U35" i="2"/>
  <c r="BB35" i="2"/>
  <c r="AU35" i="2" l="1"/>
  <c r="AQ35" i="2"/>
  <c r="AR35" i="2" s="1"/>
  <c r="AS35" i="2" s="1"/>
  <c r="AT35" i="2" s="1"/>
  <c r="BS35" i="2"/>
  <c r="AX35" i="2"/>
  <c r="BE35" i="2"/>
  <c r="Z35" i="2"/>
  <c r="AA35" i="2" s="1"/>
  <c r="AB35" i="2" s="1"/>
  <c r="BA35" i="2"/>
  <c r="BP35" i="2"/>
  <c r="AK35" i="2"/>
  <c r="AL35" i="2" s="1"/>
  <c r="BH35" i="2"/>
  <c r="BY35" i="2"/>
  <c r="BV35" i="2"/>
  <c r="BL35" i="2"/>
  <c r="AM35" i="2"/>
  <c r="AN35" i="2" s="1"/>
  <c r="AO35" i="2" s="1"/>
  <c r="AP35" i="2" l="1"/>
  <c r="DN35" i="2"/>
  <c r="DM35" i="2"/>
  <c r="CX35" i="2"/>
  <c r="DH35" i="2"/>
  <c r="DJ35" i="2"/>
  <c r="CO35" i="2"/>
  <c r="DK35" i="2"/>
  <c r="BO35" i="2"/>
  <c r="BN35" i="2"/>
  <c r="BW35" i="2"/>
  <c r="BX35" i="2"/>
  <c r="AZ35" i="2"/>
  <c r="AY35" i="2"/>
  <c r="CH35" i="2"/>
  <c r="BQ35" i="2"/>
  <c r="BR35" i="2"/>
  <c r="CK35" i="2"/>
  <c r="AE35" i="2"/>
  <c r="BG35" i="2"/>
  <c r="BF35" i="2"/>
  <c r="CF35" i="2" s="1"/>
  <c r="CA35" i="2"/>
  <c r="CN35" i="2"/>
  <c r="BT35" i="2"/>
  <c r="BU35" i="2"/>
  <c r="BD35" i="2"/>
  <c r="BC35" i="2"/>
  <c r="BI35" i="2"/>
  <c r="BJ35" i="2" s="1"/>
  <c r="BK35" i="2"/>
  <c r="CE35" i="2" l="1"/>
  <c r="DF35" i="2" s="1"/>
  <c r="CV35" i="2"/>
  <c r="DI35" i="2"/>
  <c r="CW35" i="2"/>
  <c r="V36" i="2" a="1"/>
  <c r="V36" i="2" s="1"/>
  <c r="DL35" i="2"/>
  <c r="BZ36" i="2" s="1"/>
  <c r="CZ35" i="2"/>
  <c r="DA35" i="2"/>
  <c r="CP35" i="2"/>
  <c r="CS35" i="2"/>
  <c r="CQ35" i="2"/>
  <c r="CR35" i="2"/>
  <c r="CG35" i="2"/>
  <c r="CL35" i="2"/>
  <c r="CM35" i="2" s="1"/>
  <c r="DC35" i="2" s="1"/>
  <c r="P36" i="2" s="1"/>
  <c r="AH35" i="2" a="1"/>
  <c r="AH35" i="2" s="1"/>
  <c r="AF35" i="2"/>
  <c r="AG35" i="2" a="1"/>
  <c r="AG35" i="2" s="1"/>
  <c r="CI35" i="2"/>
  <c r="AI35" i="2" l="1"/>
  <c r="CJ35" i="2" s="1"/>
  <c r="C35" i="2" s="1"/>
  <c r="A36" i="2" s="1"/>
  <c r="DD35" i="2"/>
  <c r="DE35" i="2"/>
  <c r="Q36" i="2" a="1"/>
  <c r="Q36" i="2" s="1"/>
  <c r="R36" i="2" s="1"/>
  <c r="T36" i="2" s="1"/>
  <c r="CB36" i="2"/>
  <c r="CC36" i="2" s="1"/>
  <c r="DB35" i="2"/>
  <c r="BM36" i="2" s="1"/>
  <c r="CU35" i="2"/>
  <c r="W36" i="2" s="1"/>
  <c r="X36" i="2" s="1"/>
  <c r="DG35" i="2"/>
  <c r="CT35" i="2"/>
  <c r="CY35" i="2"/>
  <c r="Y36" i="2" l="1"/>
  <c r="BB36" i="2"/>
  <c r="U36" i="2"/>
  <c r="AV36" i="2" a="1"/>
  <c r="AV36" i="2" s="1"/>
  <c r="AU36" i="2" l="1"/>
  <c r="BH36" i="2"/>
  <c r="AK36" i="2"/>
  <c r="AL36" i="2" s="1"/>
  <c r="BY36" i="2"/>
  <c r="Z36" i="2"/>
  <c r="AA36" i="2" s="1"/>
  <c r="AB36" i="2" s="1"/>
  <c r="BP36" i="2"/>
  <c r="BV36" i="2"/>
  <c r="BS36" i="2"/>
  <c r="BA36" i="2"/>
  <c r="AQ36" i="2"/>
  <c r="AR36" i="2" s="1"/>
  <c r="AS36" i="2" s="1"/>
  <c r="AT36" i="2" s="1"/>
  <c r="BL36" i="2"/>
  <c r="BE36" i="2"/>
  <c r="AM36" i="2"/>
  <c r="AN36" i="2" s="1"/>
  <c r="AO36" i="2" s="1"/>
  <c r="AX36" i="2"/>
  <c r="AY36" i="2" l="1"/>
  <c r="AZ36" i="2"/>
  <c r="AP36" i="2"/>
  <c r="DH36" i="2"/>
  <c r="DJ36" i="2"/>
  <c r="CO36" i="2"/>
  <c r="CX36" i="2"/>
  <c r="DN36" i="2"/>
  <c r="DK36" i="2"/>
  <c r="DM36" i="2"/>
  <c r="CK36" i="2"/>
  <c r="AE36" i="2"/>
  <c r="BR36" i="2"/>
  <c r="CH36" i="2"/>
  <c r="BQ36" i="2"/>
  <c r="BF36" i="2"/>
  <c r="CF36" i="2" s="1"/>
  <c r="BG36" i="2"/>
  <c r="CA36" i="2"/>
  <c r="CN36" i="2"/>
  <c r="BW36" i="2"/>
  <c r="BX36" i="2"/>
  <c r="BO36" i="2"/>
  <c r="BN36" i="2"/>
  <c r="BK36" i="2"/>
  <c r="BI36" i="2"/>
  <c r="BJ36" i="2" s="1"/>
  <c r="CR36" i="2" s="1"/>
  <c r="BU36" i="2"/>
  <c r="BT36" i="2"/>
  <c r="BC36" i="2"/>
  <c r="BD36" i="2"/>
  <c r="CI36" i="2" l="1"/>
  <c r="CY36" i="2" s="1"/>
  <c r="AF36" i="2"/>
  <c r="AG36" i="2" a="1"/>
  <c r="AG36" i="2" s="1"/>
  <c r="AH36" i="2" a="1"/>
  <c r="AH36" i="2" s="1"/>
  <c r="CL36" i="2"/>
  <c r="CM36" i="2" s="1"/>
  <c r="DC36" i="2" s="1"/>
  <c r="P37" i="2" s="1"/>
  <c r="CG36" i="2"/>
  <c r="V37" i="2" a="1"/>
  <c r="V37" i="2" s="1"/>
  <c r="CZ36" i="2"/>
  <c r="CP36" i="2"/>
  <c r="DA36" i="2"/>
  <c r="DL36" i="2"/>
  <c r="BZ37" i="2" s="1"/>
  <c r="CS36" i="2"/>
  <c r="CQ36" i="2"/>
  <c r="CW36" i="2"/>
  <c r="CV36" i="2"/>
  <c r="DI36" i="2"/>
  <c r="CE36" i="2"/>
  <c r="DF36" i="2" s="1"/>
  <c r="CT36" i="2" l="1"/>
  <c r="AI36" i="2"/>
  <c r="CJ36" i="2" s="1"/>
  <c r="C36" i="2" s="1"/>
  <c r="A37" i="2" s="1"/>
  <c r="DE36" i="2"/>
  <c r="DD36" i="2"/>
  <c r="CU36" i="2"/>
  <c r="DB36" i="2"/>
  <c r="BM37" i="2" s="1"/>
  <c r="DG36" i="2"/>
  <c r="Q37" i="2" a="1"/>
  <c r="Q37" i="2" s="1"/>
  <c r="R37" i="2" s="1"/>
  <c r="T37" i="2" s="1"/>
  <c r="CB37" i="2"/>
  <c r="CC37" i="2" s="1"/>
  <c r="AV37" i="2" l="1" a="1"/>
  <c r="AV37" i="2" s="1"/>
  <c r="U37" i="2"/>
  <c r="BB37" i="2"/>
  <c r="W37" i="2"/>
  <c r="X37" i="2" l="1"/>
  <c r="Y37" i="2"/>
  <c r="AU37" i="2"/>
  <c r="BV37" i="2"/>
  <c r="AM37" i="2"/>
  <c r="AN37" i="2" s="1"/>
  <c r="AO37" i="2" s="1"/>
  <c r="BL37" i="2"/>
  <c r="AK37" i="2"/>
  <c r="AL37" i="2" s="1"/>
  <c r="BE37" i="2"/>
  <c r="BY37" i="2"/>
  <c r="AQ37" i="2"/>
  <c r="AR37" i="2" s="1"/>
  <c r="AS37" i="2" s="1"/>
  <c r="AT37" i="2" s="1"/>
  <c r="BP37" i="2"/>
  <c r="BH37" i="2"/>
  <c r="AX37" i="2"/>
  <c r="Z37" i="2"/>
  <c r="AA37" i="2" s="1"/>
  <c r="AB37" i="2" s="1"/>
  <c r="BS37" i="2"/>
  <c r="BA37" i="2"/>
  <c r="AE37" i="2" l="1"/>
  <c r="AF37" i="2" s="1"/>
  <c r="AH37" i="2" a="1"/>
  <c r="AH37" i="2" s="1"/>
  <c r="BF37" i="2"/>
  <c r="CF37" i="2" s="1"/>
  <c r="BG37" i="2"/>
  <c r="BT37" i="2"/>
  <c r="BU37" i="2"/>
  <c r="BO37" i="2"/>
  <c r="BN37" i="2"/>
  <c r="CX37" i="2"/>
  <c r="AP37" i="2"/>
  <c r="DH37" i="2"/>
  <c r="DK37" i="2"/>
  <c r="CO37" i="2"/>
  <c r="DN37" i="2"/>
  <c r="DJ37" i="2"/>
  <c r="DM37" i="2"/>
  <c r="AZ37" i="2"/>
  <c r="AY37" i="2"/>
  <c r="BK37" i="2"/>
  <c r="BI37" i="2"/>
  <c r="BJ37" i="2" s="1"/>
  <c r="BX37" i="2"/>
  <c r="BW37" i="2"/>
  <c r="BD37" i="2"/>
  <c r="BC37" i="2"/>
  <c r="CH37" i="2"/>
  <c r="BR37" i="2"/>
  <c r="BQ37" i="2"/>
  <c r="CA37" i="2"/>
  <c r="CN37" i="2"/>
  <c r="CK37" i="2"/>
  <c r="AG37" i="2" l="1" a="1"/>
  <c r="AG37" i="2" s="1"/>
  <c r="AI37" i="2"/>
  <c r="CE37" i="2"/>
  <c r="DF37" i="2" s="1"/>
  <c r="CS37" i="2"/>
  <c r="DL37" i="2"/>
  <c r="BZ38" i="2" s="1"/>
  <c r="DA37" i="2"/>
  <c r="CZ37" i="2"/>
  <c r="CP37" i="2"/>
  <c r="CQ37" i="2"/>
  <c r="CR37" i="2"/>
  <c r="V38" i="2" a="1"/>
  <c r="V38" i="2" s="1"/>
  <c r="CI37" i="2"/>
  <c r="CV37" i="2"/>
  <c r="DI37" i="2"/>
  <c r="CW37" i="2"/>
  <c r="CL37" i="2"/>
  <c r="CM37" i="2" s="1"/>
  <c r="DC37" i="2" s="1"/>
  <c r="P38" i="2" s="1"/>
  <c r="CG37" i="2"/>
  <c r="CJ37" i="2"/>
  <c r="C37" i="2" s="1"/>
  <c r="A38" i="2" s="1"/>
  <c r="DD37" i="2" l="1"/>
  <c r="DE37" i="2"/>
  <c r="CB38" i="2"/>
  <c r="CC38" i="2" s="1"/>
  <c r="Q38" i="2" a="1"/>
  <c r="Q38" i="2" s="1"/>
  <c r="R38" i="2" s="1"/>
  <c r="T38" i="2" s="1"/>
  <c r="CY37" i="2"/>
  <c r="CT37" i="2"/>
  <c r="DG37" i="2"/>
  <c r="CU37" i="2"/>
  <c r="W38" i="2" s="1"/>
  <c r="X38" i="2" s="1"/>
  <c r="DB37" i="2"/>
  <c r="BM38" i="2" s="1"/>
  <c r="Y38" i="2" l="1"/>
  <c r="U38" i="2"/>
  <c r="BB38" i="2"/>
  <c r="AV38" i="2" a="1"/>
  <c r="AV38" i="2" s="1"/>
  <c r="AU38" i="2" l="1"/>
  <c r="BV38" i="2"/>
  <c r="BP38" i="2"/>
  <c r="AM38" i="2"/>
  <c r="AN38" i="2" s="1"/>
  <c r="AO38" i="2" s="1"/>
  <c r="BH38" i="2"/>
  <c r="AQ38" i="2"/>
  <c r="AR38" i="2" s="1"/>
  <c r="AS38" i="2" s="1"/>
  <c r="AT38" i="2" s="1"/>
  <c r="BA38" i="2"/>
  <c r="AK38" i="2"/>
  <c r="AL38" i="2" s="1"/>
  <c r="BY38" i="2"/>
  <c r="BS38" i="2"/>
  <c r="BE38" i="2"/>
  <c r="BL38" i="2"/>
  <c r="Z38" i="2"/>
  <c r="AA38" i="2" s="1"/>
  <c r="AB38" i="2" s="1"/>
  <c r="AX38" i="2"/>
  <c r="AE38" i="2" l="1"/>
  <c r="CK38" i="2"/>
  <c r="BK38" i="2"/>
  <c r="BI38" i="2"/>
  <c r="BJ38" i="2" s="1"/>
  <c r="AY38" i="2"/>
  <c r="AZ38" i="2"/>
  <c r="BO38" i="2"/>
  <c r="BN38" i="2"/>
  <c r="BQ38" i="2"/>
  <c r="BR38" i="2"/>
  <c r="CH38" i="2"/>
  <c r="BD38" i="2"/>
  <c r="BC38" i="2"/>
  <c r="DK38" i="2"/>
  <c r="DN38" i="2"/>
  <c r="CO38" i="2"/>
  <c r="DH38" i="2"/>
  <c r="DM38" i="2"/>
  <c r="DJ38" i="2"/>
  <c r="AP38" i="2"/>
  <c r="CX38" i="2"/>
  <c r="BG38" i="2"/>
  <c r="BF38" i="2"/>
  <c r="CF38" i="2" s="1"/>
  <c r="BU38" i="2"/>
  <c r="BT38" i="2"/>
  <c r="BW38" i="2"/>
  <c r="BX38" i="2"/>
  <c r="CA38" i="2"/>
  <c r="CN38" i="2"/>
  <c r="CE38" i="2" l="1"/>
  <c r="DF38" i="2" s="1"/>
  <c r="CZ38" i="2"/>
  <c r="CS38" i="2"/>
  <c r="CQ38" i="2"/>
  <c r="DL38" i="2"/>
  <c r="BZ39" i="2" s="1"/>
  <c r="DA38" i="2"/>
  <c r="CP38" i="2"/>
  <c r="DI38" i="2"/>
  <c r="CV38" i="2"/>
  <c r="CW38" i="2"/>
  <c r="V39" i="2" a="1"/>
  <c r="V39" i="2" s="1"/>
  <c r="CI38" i="2"/>
  <c r="CR38" i="2"/>
  <c r="CG38" i="2"/>
  <c r="CL38" i="2"/>
  <c r="CM38" i="2" s="1"/>
  <c r="DC38" i="2" s="1"/>
  <c r="P39" i="2" s="1"/>
  <c r="AF38" i="2"/>
  <c r="AG38" i="2" a="1"/>
  <c r="AG38" i="2" s="1"/>
  <c r="AH38" i="2" a="1"/>
  <c r="AH38" i="2" s="1"/>
  <c r="DE38" i="2" l="1"/>
  <c r="DD38" i="2"/>
  <c r="AI38" i="2"/>
  <c r="CJ38" i="2" s="1"/>
  <c r="C38" i="2" s="1"/>
  <c r="A39" i="2" s="1"/>
  <c r="CT38" i="2"/>
  <c r="DG38" i="2"/>
  <c r="CY38" i="2"/>
  <c r="Q39" i="2" a="1"/>
  <c r="Q39" i="2" s="1"/>
  <c r="R39" i="2" s="1"/>
  <c r="T39" i="2" s="1"/>
  <c r="CB39" i="2"/>
  <c r="CC39" i="2" s="1"/>
  <c r="CU38" i="2"/>
  <c r="W39" i="2" s="1"/>
  <c r="X39" i="2" s="1"/>
  <c r="DB38" i="2"/>
  <c r="BM39" i="2" s="1"/>
  <c r="S43" i="2"/>
  <c r="Y39" i="2" l="1"/>
  <c r="AV39" i="2" a="1"/>
  <c r="AV39" i="2" s="1"/>
  <c r="BB39" i="2"/>
  <c r="U39" i="2"/>
  <c r="AU39" i="2" l="1"/>
  <c r="BP39" i="2"/>
  <c r="BE39" i="2"/>
  <c r="BA39" i="2"/>
  <c r="BH39" i="2"/>
  <c r="AQ39" i="2"/>
  <c r="AR39" i="2" s="1"/>
  <c r="AS39" i="2" s="1"/>
  <c r="AT39" i="2" s="1"/>
  <c r="AK39" i="2"/>
  <c r="AL39" i="2" s="1"/>
  <c r="BS39" i="2"/>
  <c r="AX39" i="2"/>
  <c r="AM39" i="2"/>
  <c r="AN39" i="2" s="1"/>
  <c r="AO39" i="2" s="1"/>
  <c r="BL39" i="2"/>
  <c r="Z39" i="2"/>
  <c r="AA39" i="2" s="1"/>
  <c r="AB39" i="2" s="1"/>
  <c r="BV39" i="2"/>
  <c r="BY39" i="2"/>
  <c r="BT39" i="2" l="1"/>
  <c r="BU39" i="2"/>
  <c r="BC39" i="2"/>
  <c r="BD39" i="2"/>
  <c r="AE39" i="2"/>
  <c r="CK39" i="2"/>
  <c r="BO39" i="2"/>
  <c r="BN39" i="2"/>
  <c r="BG39" i="2"/>
  <c r="BF39" i="2"/>
  <c r="CF39" i="2" s="1"/>
  <c r="CA39" i="2"/>
  <c r="CN39" i="2"/>
  <c r="BI39" i="2"/>
  <c r="BJ39" i="2" s="1"/>
  <c r="BK39" i="2"/>
  <c r="DK39" i="2"/>
  <c r="AP39" i="2"/>
  <c r="DJ39" i="2"/>
  <c r="CX39" i="2"/>
  <c r="DH39" i="2"/>
  <c r="DM39" i="2"/>
  <c r="DN39" i="2"/>
  <c r="CO39" i="2"/>
  <c r="BR39" i="2"/>
  <c r="BQ39" i="2"/>
  <c r="CH39" i="2"/>
  <c r="BX39" i="2"/>
  <c r="BW39" i="2"/>
  <c r="AZ39" i="2"/>
  <c r="AY39" i="2"/>
  <c r="CD43" i="2"/>
  <c r="CE39" i="2" l="1"/>
  <c r="DF39" i="2" s="1"/>
  <c r="CS39" i="2"/>
  <c r="CP39" i="2"/>
  <c r="DL39" i="2"/>
  <c r="BZ40" i="2" s="1"/>
  <c r="CZ39" i="2"/>
  <c r="CQ39" i="2"/>
  <c r="DA39" i="2"/>
  <c r="CR39" i="2"/>
  <c r="V40" i="2" a="1"/>
  <c r="V40" i="2" s="1"/>
  <c r="Y40" i="2" s="1"/>
  <c r="AG39" i="2" a="1"/>
  <c r="AG39" i="2" s="1"/>
  <c r="AF39" i="2"/>
  <c r="AH39" i="2" a="1"/>
  <c r="AH39" i="2" s="1"/>
  <c r="DI39" i="2"/>
  <c r="CW39" i="2"/>
  <c r="CV39" i="2"/>
  <c r="CL39" i="2"/>
  <c r="CM39" i="2" s="1"/>
  <c r="DC39" i="2" s="1"/>
  <c r="CG39" i="2"/>
  <c r="CI39" i="2"/>
  <c r="DD39" i="2" l="1"/>
  <c r="DE39" i="2"/>
  <c r="AI39" i="2"/>
  <c r="CJ39" i="2" s="1"/>
  <c r="C39" i="2" s="1"/>
  <c r="A40" i="2" s="1"/>
  <c r="CT39" i="2"/>
  <c r="CY39" i="2"/>
  <c r="DG39" i="2"/>
  <c r="P40" i="2"/>
  <c r="CB40" i="2"/>
  <c r="CC40" i="2" s="1"/>
  <c r="DB39" i="2"/>
  <c r="BM40" i="2" s="1"/>
  <c r="CU39" i="2"/>
  <c r="Q40" i="2" s="1" a="1"/>
  <c r="Q40" i="2" s="1"/>
  <c r="R40" i="2" l="1"/>
  <c r="T40" i="2" s="1"/>
  <c r="U40" i="2" s="1"/>
  <c r="AV40" i="2" a="1"/>
  <c r="AV40" i="2" s="1"/>
  <c r="W40" i="2"/>
  <c r="X40" i="2" s="1"/>
  <c r="BB40" i="2" l="1"/>
  <c r="AU40" i="2"/>
  <c r="AQ40" i="2"/>
  <c r="AR40" i="2" s="1"/>
  <c r="AS40" i="2" s="1"/>
  <c r="AT40" i="2" s="1"/>
  <c r="AM40" i="2"/>
  <c r="AN40" i="2" s="1"/>
  <c r="AO40" i="2" s="1"/>
  <c r="BE40" i="2"/>
  <c r="Z40" i="2"/>
  <c r="AA40" i="2" s="1"/>
  <c r="AB40" i="2" s="1"/>
  <c r="AX40" i="2"/>
  <c r="BY40" i="2"/>
  <c r="BS40" i="2"/>
  <c r="BA40" i="2"/>
  <c r="AK40" i="2"/>
  <c r="AL40" i="2" s="1"/>
  <c r="BH40" i="2"/>
  <c r="BV40" i="2"/>
  <c r="BP40" i="2"/>
  <c r="BL40" i="2"/>
  <c r="BN40" i="2" l="1"/>
  <c r="BO40" i="2" s="1"/>
  <c r="CX40" i="2"/>
  <c r="CO40" i="2"/>
  <c r="DJ40" i="2"/>
  <c r="AP40" i="2"/>
  <c r="DK40" i="2"/>
  <c r="DM40" i="2"/>
  <c r="DH40" i="2"/>
  <c r="DN40" i="2"/>
  <c r="BQ40" i="2"/>
  <c r="BR40" i="2"/>
  <c r="CH40" i="2"/>
  <c r="BX40" i="2"/>
  <c r="BW40" i="2"/>
  <c r="AZ40" i="2"/>
  <c r="AY40" i="2"/>
  <c r="BG40" i="2"/>
  <c r="BF40" i="2"/>
  <c r="CF40" i="2" s="1"/>
  <c r="BK40" i="2"/>
  <c r="BI40" i="2"/>
  <c r="BJ40" i="2" s="1"/>
  <c r="BT40" i="2"/>
  <c r="BU40" i="2"/>
  <c r="AE40" i="2"/>
  <c r="BC40" i="2"/>
  <c r="BD40" i="2"/>
  <c r="CA40" i="2"/>
  <c r="CN40" i="2"/>
  <c r="CK40" i="2"/>
  <c r="CI40" i="2" l="1"/>
  <c r="CY40" i="2" s="1"/>
  <c r="V41" i="2" a="1"/>
  <c r="V41" i="2" s="1"/>
  <c r="CP40" i="2"/>
  <c r="CZ40" i="2"/>
  <c r="CQ40" i="2"/>
  <c r="DL40" i="2"/>
  <c r="BZ41" i="2" s="1"/>
  <c r="DA40" i="2"/>
  <c r="CS40" i="2"/>
  <c r="CE40" i="2"/>
  <c r="DF40" i="2" s="1"/>
  <c r="CL40" i="2"/>
  <c r="CM40" i="2" s="1"/>
  <c r="DC40" i="2" s="1"/>
  <c r="P41" i="2" s="1"/>
  <c r="CG40" i="2"/>
  <c r="CR40" i="2"/>
  <c r="CW40" i="2"/>
  <c r="DI40" i="2"/>
  <c r="CV40" i="2"/>
  <c r="AG40" i="2" a="1"/>
  <c r="AG40" i="2" s="1"/>
  <c r="AF40" i="2"/>
  <c r="AI40" i="2" s="1"/>
  <c r="CJ40" i="2" s="1"/>
  <c r="C40" i="2" s="1"/>
  <c r="A41" i="2" s="1"/>
  <c r="AH40" i="2" a="1"/>
  <c r="AH40" i="2" s="1"/>
  <c r="CT40" i="2" l="1"/>
  <c r="DD40" i="2"/>
  <c r="DE40" i="2"/>
  <c r="CU40" i="2"/>
  <c r="W41" i="2" s="1"/>
  <c r="X41" i="2" s="1"/>
  <c r="DB40" i="2"/>
  <c r="BM41" i="2" s="1"/>
  <c r="Q41" i="2" a="1"/>
  <c r="Q41" i="2" s="1"/>
  <c r="R41" i="2" s="1"/>
  <c r="T41" i="2" s="1"/>
  <c r="CB41" i="2"/>
  <c r="CC41" i="2" s="1"/>
  <c r="DG40" i="2"/>
  <c r="Y41" i="2" l="1"/>
  <c r="U41" i="2"/>
  <c r="BB41" i="2"/>
  <c r="AV41" i="2" a="1"/>
  <c r="AV41" i="2" s="1"/>
  <c r="AW41" i="2" s="1"/>
  <c r="AU41" i="2" l="1"/>
  <c r="AX41" i="2"/>
  <c r="AK41" i="2"/>
  <c r="AL41" i="2" s="1"/>
  <c r="BH41" i="2"/>
  <c r="BS41" i="2"/>
  <c r="BY41" i="2"/>
  <c r="BE41" i="2"/>
  <c r="BP41" i="2"/>
  <c r="BV41" i="2"/>
  <c r="AQ41" i="2"/>
  <c r="AR41" i="2" s="1"/>
  <c r="AS41" i="2" s="1"/>
  <c r="AT41" i="2" s="1"/>
  <c r="Z41" i="2"/>
  <c r="AA41" i="2" s="1"/>
  <c r="AB41" i="2" s="1"/>
  <c r="BL41" i="2"/>
  <c r="AM41" i="2"/>
  <c r="AN41" i="2" s="1"/>
  <c r="AO41" i="2" s="1"/>
  <c r="BA41" i="2"/>
  <c r="DK41" i="2" l="1"/>
  <c r="CO41" i="2"/>
  <c r="CX41" i="2"/>
  <c r="AP41" i="2"/>
  <c r="DH41" i="2"/>
  <c r="DN41" i="2"/>
  <c r="DM41" i="2"/>
  <c r="DJ41" i="2"/>
  <c r="BU41" i="2"/>
  <c r="BT41" i="2"/>
  <c r="BD41" i="2"/>
  <c r="BC41" i="2"/>
  <c r="CA41" i="2"/>
  <c r="CN41" i="2"/>
  <c r="BO41" i="2"/>
  <c r="BN41" i="2"/>
  <c r="BK41" i="2"/>
  <c r="BI41" i="2"/>
  <c r="BJ41" i="2" s="1"/>
  <c r="CR41" i="2" s="1"/>
  <c r="BG41" i="2"/>
  <c r="BF41" i="2"/>
  <c r="CF41" i="2" s="1"/>
  <c r="CK41" i="2"/>
  <c r="AE41" i="2"/>
  <c r="BR41" i="2"/>
  <c r="BQ41" i="2"/>
  <c r="CH41" i="2"/>
  <c r="AY41" i="2"/>
  <c r="AZ41" i="2"/>
  <c r="BW41" i="2"/>
  <c r="BX41" i="2"/>
  <c r="CE41" i="2" l="1"/>
  <c r="DF41" i="2" s="1"/>
  <c r="CW41" i="2"/>
  <c r="DI41" i="2"/>
  <c r="CV41" i="2"/>
  <c r="DA41" i="2"/>
  <c r="CP41" i="2"/>
  <c r="CZ41" i="2"/>
  <c r="CQ41" i="2"/>
  <c r="DL41" i="2"/>
  <c r="BZ42" i="2" s="1"/>
  <c r="CS41" i="2"/>
  <c r="CI41" i="2"/>
  <c r="CG41" i="2"/>
  <c r="CL41" i="2"/>
  <c r="CM41" i="2" s="1"/>
  <c r="DC41" i="2" s="1"/>
  <c r="AF41" i="2"/>
  <c r="AG41" i="2" a="1"/>
  <c r="AG41" i="2" s="1"/>
  <c r="AH41" i="2" a="1"/>
  <c r="AH41" i="2" s="1"/>
  <c r="V42" i="2" a="1"/>
  <c r="V42" i="2" s="1"/>
  <c r="Y42" i="2" s="1"/>
  <c r="AI41" i="2" l="1"/>
  <c r="CJ41" i="2" s="1"/>
  <c r="C41" i="2" s="1"/>
  <c r="A42" i="2" s="1"/>
  <c r="CB42" i="2"/>
  <c r="CC42" i="2" s="1"/>
  <c r="Q42" i="2" a="1"/>
  <c r="Q42" i="2" s="1"/>
  <c r="P42" i="2"/>
  <c r="CY41" i="2"/>
  <c r="CT41" i="2"/>
  <c r="DG41" i="2"/>
  <c r="DB41" i="2"/>
  <c r="BM42" i="2" s="1"/>
  <c r="CU41" i="2"/>
  <c r="DD41" i="2"/>
  <c r="DE41" i="2"/>
  <c r="S48" i="2"/>
  <c r="R42" i="2" l="1"/>
  <c r="T42" i="2" s="1"/>
  <c r="AV42" i="2" a="1"/>
  <c r="AV42" i="2" s="1"/>
  <c r="AW42" i="2" s="1"/>
  <c r="W42" i="2"/>
  <c r="X42" i="2" s="1"/>
  <c r="U42" i="2" l="1"/>
  <c r="BB42" i="2"/>
  <c r="AU42" i="2" l="1"/>
  <c r="BV42" i="2"/>
  <c r="BA42" i="2"/>
  <c r="AM42" i="2"/>
  <c r="AN42" i="2" s="1"/>
  <c r="AO42" i="2" s="1"/>
  <c r="BS42" i="2"/>
  <c r="Z42" i="2"/>
  <c r="AA42" i="2" s="1"/>
  <c r="AB42" i="2" s="1"/>
  <c r="BL42" i="2"/>
  <c r="BE42" i="2"/>
  <c r="BH42" i="2"/>
  <c r="AX42" i="2"/>
  <c r="AQ42" i="2"/>
  <c r="AR42" i="2" s="1"/>
  <c r="AS42" i="2" s="1"/>
  <c r="AT42" i="2" s="1"/>
  <c r="AK42" i="2"/>
  <c r="AL42" i="2" s="1"/>
  <c r="BY42" i="2"/>
  <c r="BP42" i="2"/>
  <c r="BF42" i="2" l="1"/>
  <c r="CF42" i="2" s="1"/>
  <c r="BG42" i="2"/>
  <c r="BO42" i="2"/>
  <c r="BN42" i="2"/>
  <c r="BT42" i="2"/>
  <c r="BU42" i="2"/>
  <c r="DN42" i="2"/>
  <c r="DH42" i="2"/>
  <c r="CX42" i="2"/>
  <c r="DM42" i="2"/>
  <c r="DJ42" i="2"/>
  <c r="DK42" i="2"/>
  <c r="AP42" i="2"/>
  <c r="CO42" i="2"/>
  <c r="BQ42" i="2"/>
  <c r="BR42" i="2"/>
  <c r="CH42" i="2"/>
  <c r="BC42" i="2"/>
  <c r="BD42" i="2"/>
  <c r="AZ42" i="2"/>
  <c r="AY42" i="2"/>
  <c r="BW42" i="2"/>
  <c r="BX42" i="2"/>
  <c r="AE42" i="2"/>
  <c r="CK42" i="2"/>
  <c r="CA42" i="2"/>
  <c r="CN42" i="2"/>
  <c r="BI42" i="2"/>
  <c r="BJ42" i="2" s="1"/>
  <c r="CR42" i="2" s="1"/>
  <c r="BK42" i="2"/>
  <c r="CE42" i="2" l="1"/>
  <c r="DF42" i="2" s="1"/>
  <c r="CI42" i="2"/>
  <c r="CY42" i="2" s="1"/>
  <c r="V43" i="2" a="1"/>
  <c r="V43" i="2" s="1"/>
  <c r="CP42" i="2"/>
  <c r="CZ42" i="2"/>
  <c r="DA42" i="2"/>
  <c r="CQ42" i="2"/>
  <c r="DL42" i="2"/>
  <c r="BZ43" i="2" s="1"/>
  <c r="CS42" i="2"/>
  <c r="CG42" i="2"/>
  <c r="CL42" i="2"/>
  <c r="CM42" i="2" s="1"/>
  <c r="DC42" i="2" s="1"/>
  <c r="AG42" i="2" a="1"/>
  <c r="AG42" i="2" s="1"/>
  <c r="AF42" i="2"/>
  <c r="AI42" i="2" s="1"/>
  <c r="CJ42" i="2" s="1"/>
  <c r="C42" i="2" s="1"/>
  <c r="A43" i="2" s="1"/>
  <c r="AH42" i="2" a="1"/>
  <c r="AH42" i="2" s="1"/>
  <c r="CV42" i="2"/>
  <c r="DI42" i="2"/>
  <c r="CW42" i="2"/>
  <c r="DD42" i="2" l="1"/>
  <c r="DE42" i="2"/>
  <c r="DG42" i="2"/>
  <c r="CT42" i="2"/>
  <c r="P43" i="2"/>
  <c r="Q43" i="2" a="1"/>
  <c r="Q43" i="2" s="1"/>
  <c r="CB43" i="2"/>
  <c r="CC43" i="2" s="1"/>
  <c r="CU42" i="2"/>
  <c r="DB42" i="2"/>
  <c r="BM43" i="2" s="1"/>
  <c r="R43" i="2" l="1"/>
  <c r="T43" i="2" s="1"/>
  <c r="U43" i="2" s="1"/>
  <c r="AV43" i="2" a="1"/>
  <c r="AV43" i="2" s="1"/>
  <c r="W43" i="2"/>
  <c r="X43" i="2" l="1"/>
  <c r="Y43" i="2"/>
  <c r="BB43" i="2"/>
  <c r="AU43" i="2"/>
  <c r="AK43" i="2"/>
  <c r="AL43" i="2" s="1"/>
  <c r="BP43" i="2"/>
  <c r="BL43" i="2"/>
  <c r="BY43" i="2"/>
  <c r="AM43" i="2"/>
  <c r="AN43" i="2" s="1"/>
  <c r="AO43" i="2" s="1"/>
  <c r="BH43" i="2"/>
  <c r="AQ43" i="2"/>
  <c r="AR43" i="2" s="1"/>
  <c r="AS43" i="2" s="1"/>
  <c r="BE43" i="2"/>
  <c r="BA43" i="2"/>
  <c r="Z43" i="2"/>
  <c r="AA43" i="2" s="1"/>
  <c r="AB43" i="2" s="1"/>
  <c r="BV43" i="2"/>
  <c r="BS43" i="2"/>
  <c r="AX43" i="2"/>
  <c r="CK43" i="2" l="1"/>
  <c r="V44" i="2" a="1"/>
  <c r="V44" i="2" s="1"/>
  <c r="BX43" i="2"/>
  <c r="BW43" i="2"/>
  <c r="CH43" i="2"/>
  <c r="BQ43" i="2"/>
  <c r="BR43" i="2"/>
  <c r="DM43" i="2"/>
  <c r="AT43" i="2"/>
  <c r="BO43" i="2"/>
  <c r="BN43" i="2"/>
  <c r="BC43" i="2"/>
  <c r="BD43" i="2"/>
  <c r="BF43" i="2"/>
  <c r="CF43" i="2" s="1"/>
  <c r="BG43" i="2"/>
  <c r="BK43" i="2"/>
  <c r="BI43" i="2"/>
  <c r="BJ43" i="2" s="1"/>
  <c r="AZ43" i="2"/>
  <c r="AY43" i="2"/>
  <c r="AP43" i="2"/>
  <c r="CO43" i="2"/>
  <c r="DH43" i="2"/>
  <c r="DJ43" i="2"/>
  <c r="DN43" i="2"/>
  <c r="CX43" i="2"/>
  <c r="DK43" i="2"/>
  <c r="AE43" i="2"/>
  <c r="BT43" i="2"/>
  <c r="CI43" i="2" s="1"/>
  <c r="BU43" i="2"/>
  <c r="CA43" i="2"/>
  <c r="CN43" i="2"/>
  <c r="CE43" i="2" l="1"/>
  <c r="DF43" i="2" s="1"/>
  <c r="AG43" i="2" a="1"/>
  <c r="AG43" i="2" s="1"/>
  <c r="AF43" i="2"/>
  <c r="AH43" i="2" a="1"/>
  <c r="AH43" i="2" s="1"/>
  <c r="CT43" i="2"/>
  <c r="CY43" i="2"/>
  <c r="CG43" i="2"/>
  <c r="CL43" i="2"/>
  <c r="CM43" i="2" s="1"/>
  <c r="DC43" i="2" s="1"/>
  <c r="CW43" i="2"/>
  <c r="DI43" i="2"/>
  <c r="CV43" i="2"/>
  <c r="CR43" i="2"/>
  <c r="CP43" i="2"/>
  <c r="CQ43" i="2"/>
  <c r="DL43" i="2"/>
  <c r="BZ44" i="2" s="1"/>
  <c r="CS43" i="2"/>
  <c r="CZ43" i="2"/>
  <c r="DA43" i="2"/>
  <c r="AI43" i="2" l="1"/>
  <c r="CJ43" i="2" s="1"/>
  <c r="C43" i="2" s="1"/>
  <c r="A44" i="2" s="1"/>
  <c r="DG43" i="2"/>
  <c r="DD43" i="2"/>
  <c r="DE43" i="2"/>
  <c r="CB44" i="2"/>
  <c r="CC44" i="2" s="1"/>
  <c r="Q44" i="2" a="1"/>
  <c r="Q44" i="2" s="1"/>
  <c r="P44" i="2"/>
  <c r="CU43" i="2"/>
  <c r="W44" i="2" s="1"/>
  <c r="DB43" i="2"/>
  <c r="BM44" i="2" s="1"/>
  <c r="X44" i="2" l="1"/>
  <c r="Y44" i="2"/>
  <c r="R44" i="2"/>
  <c r="T44" i="2" s="1"/>
  <c r="AV44" i="2" a="1"/>
  <c r="AV44" i="2" s="1"/>
  <c r="BB44" i="2" l="1"/>
  <c r="U44" i="2"/>
  <c r="AU44" i="2" l="1"/>
  <c r="BA44" i="2"/>
  <c r="BH44" i="2"/>
  <c r="BP44" i="2"/>
  <c r="AQ44" i="2"/>
  <c r="AR44" i="2" s="1"/>
  <c r="AS44" i="2" s="1"/>
  <c r="AT44" i="2" s="1"/>
  <c r="AX44" i="2"/>
  <c r="BY44" i="2"/>
  <c r="BV44" i="2"/>
  <c r="BE44" i="2"/>
  <c r="BL44" i="2"/>
  <c r="BS44" i="2"/>
  <c r="Z44" i="2"/>
  <c r="AA44" i="2" s="1"/>
  <c r="AB44" i="2" s="1"/>
  <c r="AM44" i="2"/>
  <c r="AN44" i="2" s="1"/>
  <c r="AO44" i="2" s="1"/>
  <c r="AK44" i="2"/>
  <c r="AL44" i="2" s="1"/>
  <c r="CO44" i="2" l="1"/>
  <c r="DM44" i="2"/>
  <c r="AP44" i="2"/>
  <c r="CX44" i="2"/>
  <c r="DH44" i="2"/>
  <c r="DJ44" i="2"/>
  <c r="DK44" i="2"/>
  <c r="DN44" i="2"/>
  <c r="AY44" i="2"/>
  <c r="AZ44" i="2"/>
  <c r="CH44" i="2"/>
  <c r="BQ44" i="2"/>
  <c r="BR44" i="2"/>
  <c r="BU44" i="2"/>
  <c r="BT44" i="2"/>
  <c r="BI44" i="2"/>
  <c r="BJ44" i="2" s="1"/>
  <c r="BK44" i="2"/>
  <c r="CA44" i="2"/>
  <c r="CN44" i="2"/>
  <c r="CK44" i="2"/>
  <c r="AE44" i="2"/>
  <c r="BO44" i="2"/>
  <c r="BN44" i="2"/>
  <c r="BD44" i="2"/>
  <c r="BC44" i="2"/>
  <c r="BX44" i="2"/>
  <c r="BW44" i="2"/>
  <c r="BF44" i="2"/>
  <c r="CF44" i="2" s="1"/>
  <c r="BG44" i="2"/>
  <c r="CI44" i="2" l="1"/>
  <c r="CT44" i="2" s="1"/>
  <c r="AG44" i="2" a="1"/>
  <c r="AG44" i="2" s="1"/>
  <c r="AF44" i="2"/>
  <c r="AH44" i="2" a="1"/>
  <c r="AH44" i="2" s="1"/>
  <c r="DL44" i="2"/>
  <c r="BZ45" i="2" s="1"/>
  <c r="CZ44" i="2"/>
  <c r="CQ44" i="2"/>
  <c r="CS44" i="2"/>
  <c r="CP44" i="2"/>
  <c r="DA44" i="2"/>
  <c r="V45" i="2" a="1"/>
  <c r="V45" i="2" s="1"/>
  <c r="CL44" i="2"/>
  <c r="CM44" i="2" s="1"/>
  <c r="DC44" i="2" s="1"/>
  <c r="CG44" i="2"/>
  <c r="CR44" i="2"/>
  <c r="CW44" i="2"/>
  <c r="DI44" i="2"/>
  <c r="CV44" i="2"/>
  <c r="CE44" i="2"/>
  <c r="DF44" i="2" s="1"/>
  <c r="CY44" i="2" l="1"/>
  <c r="AI44" i="2"/>
  <c r="CJ44" i="2" s="1"/>
  <c r="C44" i="2" s="1"/>
  <c r="A45" i="2" s="1"/>
  <c r="CU44" i="2"/>
  <c r="DB44" i="2"/>
  <c r="BM45" i="2" s="1"/>
  <c r="Q45" i="2" a="1"/>
  <c r="Q45" i="2" s="1"/>
  <c r="CB45" i="2"/>
  <c r="CC45" i="2" s="1"/>
  <c r="DE44" i="2"/>
  <c r="P45" i="2"/>
  <c r="DD44" i="2"/>
  <c r="DG44" i="2"/>
  <c r="R45" i="2" l="1"/>
  <c r="T45" i="2" s="1"/>
  <c r="W45" i="2"/>
  <c r="AV45" i="2" a="1"/>
  <c r="AV45" i="2" s="1"/>
  <c r="AW45" i="2" s="1"/>
  <c r="X45" i="2" l="1"/>
  <c r="Y45" i="2"/>
  <c r="BB45" i="2"/>
  <c r="U45" i="2"/>
  <c r="AU45" i="2" l="1"/>
  <c r="BE45" i="2"/>
  <c r="BP45" i="2"/>
  <c r="AK45" i="2"/>
  <c r="AL45" i="2" s="1"/>
  <c r="AX45" i="2"/>
  <c r="BA45" i="2"/>
  <c r="BL45" i="2"/>
  <c r="BS45" i="2"/>
  <c r="BY45" i="2"/>
  <c r="Z45" i="2"/>
  <c r="AA45" i="2" s="1"/>
  <c r="AB45" i="2" s="1"/>
  <c r="AM45" i="2"/>
  <c r="AN45" i="2" s="1"/>
  <c r="AO45" i="2" s="1"/>
  <c r="BH45" i="2"/>
  <c r="AQ45" i="2"/>
  <c r="AR45" i="2" s="1"/>
  <c r="AS45" i="2" s="1"/>
  <c r="AT45" i="2" s="1"/>
  <c r="BV45" i="2"/>
  <c r="BO45" i="2" l="1"/>
  <c r="BN45" i="2"/>
  <c r="BD45" i="2"/>
  <c r="BC45" i="2"/>
  <c r="AY45" i="2"/>
  <c r="AZ45" i="2"/>
  <c r="BU45" i="2"/>
  <c r="BT45" i="2"/>
  <c r="CI45" i="2" s="1"/>
  <c r="DM45" i="2"/>
  <c r="DJ45" i="2"/>
  <c r="AP45" i="2"/>
  <c r="DK45" i="2"/>
  <c r="CX45" i="2"/>
  <c r="DN45" i="2"/>
  <c r="CO45" i="2"/>
  <c r="DH45" i="2"/>
  <c r="BR45" i="2"/>
  <c r="BQ45" i="2"/>
  <c r="CH45" i="2"/>
  <c r="BI45" i="2"/>
  <c r="BJ45" i="2" s="1"/>
  <c r="BK45" i="2"/>
  <c r="CK45" i="2"/>
  <c r="AE45" i="2"/>
  <c r="BG45" i="2"/>
  <c r="BF45" i="2"/>
  <c r="CF45" i="2" s="1"/>
  <c r="BX45" i="2"/>
  <c r="BW45" i="2"/>
  <c r="CA45" i="2"/>
  <c r="CN45" i="2"/>
  <c r="CE45" i="2" l="1"/>
  <c r="DF45" i="2" s="1"/>
  <c r="V46" i="2" a="1"/>
  <c r="V46" i="2" s="1"/>
  <c r="CV45" i="2"/>
  <c r="CW45" i="2"/>
  <c r="DI45" i="2"/>
  <c r="AG45" i="2" a="1"/>
  <c r="AG45" i="2" s="1"/>
  <c r="AF45" i="2"/>
  <c r="AH45" i="2" a="1"/>
  <c r="AH45" i="2" s="1"/>
  <c r="CL45" i="2"/>
  <c r="CM45" i="2" s="1"/>
  <c r="DC45" i="2" s="1"/>
  <c r="CG45" i="2"/>
  <c r="CY45" i="2"/>
  <c r="CT45" i="2"/>
  <c r="CR45" i="2"/>
  <c r="CZ45" i="2"/>
  <c r="DL45" i="2"/>
  <c r="BZ46" i="2" s="1"/>
  <c r="CP45" i="2"/>
  <c r="DA45" i="2"/>
  <c r="CQ45" i="2"/>
  <c r="CS45" i="2"/>
  <c r="DE45" i="2" l="1"/>
  <c r="DG45" i="2"/>
  <c r="DD45" i="2"/>
  <c r="AI45" i="2"/>
  <c r="CJ45" i="2" s="1"/>
  <c r="C45" i="2" s="1"/>
  <c r="A46" i="2" s="1"/>
  <c r="DB45" i="2"/>
  <c r="BM46" i="2" s="1"/>
  <c r="CU45" i="2"/>
  <c r="W46" i="2" s="1"/>
  <c r="X46" i="2" s="1"/>
  <c r="Q46" i="2" a="1"/>
  <c r="Q46" i="2" s="1"/>
  <c r="CB46" i="2"/>
  <c r="CC46" i="2" s="1"/>
  <c r="P46" i="2"/>
  <c r="Y46" i="2" l="1"/>
  <c r="R46" i="2"/>
  <c r="T46" i="2" s="1"/>
  <c r="AV46" i="2" a="1"/>
  <c r="AV46" i="2" s="1"/>
  <c r="AW46" i="2" s="1"/>
  <c r="BB46" i="2" l="1"/>
  <c r="U46" i="2"/>
  <c r="Z46" i="2" l="1"/>
  <c r="AA46" i="2" s="1"/>
  <c r="AB46" i="2" s="1"/>
  <c r="BY46" i="2"/>
  <c r="BH46" i="2"/>
  <c r="AQ46" i="2"/>
  <c r="AR46" i="2" s="1"/>
  <c r="AS46" i="2" s="1"/>
  <c r="AT46" i="2" s="1"/>
  <c r="AX46" i="2"/>
  <c r="BL46" i="2"/>
  <c r="BE46" i="2"/>
  <c r="BA46" i="2"/>
  <c r="BS46" i="2"/>
  <c r="AK46" i="2"/>
  <c r="AL46" i="2" s="1"/>
  <c r="BV46" i="2"/>
  <c r="BP46" i="2"/>
  <c r="AM46" i="2"/>
  <c r="AN46" i="2" s="1"/>
  <c r="AO46" i="2" s="1"/>
  <c r="AU46" i="2"/>
  <c r="AP46" i="2" l="1"/>
  <c r="DN46" i="2"/>
  <c r="CX46" i="2"/>
  <c r="Q47" i="2" s="1" a="1"/>
  <c r="Q47" i="2" s="1"/>
  <c r="S47" i="2" s="1"/>
  <c r="DK46" i="2"/>
  <c r="DM46" i="2"/>
  <c r="CO46" i="2"/>
  <c r="DH46" i="2"/>
  <c r="DJ46" i="2"/>
  <c r="AZ46" i="2"/>
  <c r="AY46" i="2"/>
  <c r="BG46" i="2"/>
  <c r="BF46" i="2"/>
  <c r="CF46" i="2" s="1"/>
  <c r="BO46" i="2"/>
  <c r="BN46" i="2"/>
  <c r="BX46" i="2"/>
  <c r="BW46" i="2"/>
  <c r="BI46" i="2"/>
  <c r="BJ46" i="2" s="1"/>
  <c r="CR46" i="2" s="1"/>
  <c r="BK46" i="2"/>
  <c r="CA46" i="2"/>
  <c r="CN46" i="2"/>
  <c r="BU46" i="2"/>
  <c r="BT46" i="2"/>
  <c r="CK46" i="2"/>
  <c r="AE46" i="2"/>
  <c r="BQ46" i="2"/>
  <c r="BR46" i="2"/>
  <c r="CH46" i="2"/>
  <c r="BD46" i="2"/>
  <c r="BC46" i="2"/>
  <c r="V47" i="2" l="1" a="1"/>
  <c r="V47" i="2" s="1"/>
  <c r="Y47" i="2" s="1"/>
  <c r="CL46" i="2"/>
  <c r="CM46" i="2" s="1"/>
  <c r="DC46" i="2" s="1"/>
  <c r="CB47" i="2" s="1"/>
  <c r="CC47" i="2" s="1"/>
  <c r="CG46" i="2"/>
  <c r="CI46" i="2"/>
  <c r="CW46" i="2"/>
  <c r="DI46" i="2"/>
  <c r="CV46" i="2"/>
  <c r="CE46" i="2"/>
  <c r="DF46" i="2" s="1"/>
  <c r="AH46" i="2" a="1"/>
  <c r="AH46" i="2" s="1"/>
  <c r="AG46" i="2" a="1"/>
  <c r="AG46" i="2" s="1"/>
  <c r="AF46" i="2"/>
  <c r="CQ46" i="2"/>
  <c r="CP46" i="2"/>
  <c r="DA46" i="2"/>
  <c r="CS46" i="2"/>
  <c r="DL46" i="2"/>
  <c r="CZ46" i="2"/>
  <c r="AI46" i="2" l="1"/>
  <c r="CJ46" i="2" s="1"/>
  <c r="C46" i="2" s="1"/>
  <c r="A47" i="2" s="1"/>
  <c r="DE46" i="2"/>
  <c r="P47" i="2"/>
  <c r="R47" i="2" s="1"/>
  <c r="T47" i="2" s="1"/>
  <c r="U47" i="2" s="1"/>
  <c r="AU47" i="2" s="1"/>
  <c r="Q50" i="2" a="1"/>
  <c r="Q50" i="2" s="1"/>
  <c r="S50" i="2" s="1"/>
  <c r="DG46" i="2"/>
  <c r="CY46" i="2"/>
  <c r="CT46" i="2"/>
  <c r="BZ47" i="2"/>
  <c r="CU46" i="2"/>
  <c r="W47" i="2" s="1"/>
  <c r="X47" i="2" s="1"/>
  <c r="DB46" i="2"/>
  <c r="BM47" i="2" s="1"/>
  <c r="Q49" i="2" a="1"/>
  <c r="Q49" i="2" s="1"/>
  <c r="DD46" i="2"/>
  <c r="BY47" i="2" l="1"/>
  <c r="CA47" i="2" s="1"/>
  <c r="AQ47" i="2"/>
  <c r="AR47" i="2" s="1"/>
  <c r="AS47" i="2" s="1"/>
  <c r="AT47" i="2" s="1"/>
  <c r="BL47" i="2"/>
  <c r="BO47" i="2" s="1"/>
  <c r="BP47" i="2"/>
  <c r="BQ47" i="2" s="1"/>
  <c r="AK47" i="2"/>
  <c r="AL47" i="2" s="1"/>
  <c r="BV47" i="2"/>
  <c r="BX47" i="2" s="1"/>
  <c r="BS47" i="2"/>
  <c r="BU47" i="2" s="1"/>
  <c r="BE47" i="2"/>
  <c r="BG47" i="2" s="1"/>
  <c r="BB47" i="2"/>
  <c r="BH47" i="2"/>
  <c r="BI47" i="2" s="1"/>
  <c r="BJ47" i="2" s="1"/>
  <c r="AX47" i="2"/>
  <c r="AZ47" i="2" s="1"/>
  <c r="BA47" i="2"/>
  <c r="BC47" i="2" s="1"/>
  <c r="Z47" i="2"/>
  <c r="AA47" i="2" s="1"/>
  <c r="AB47" i="2" s="1"/>
  <c r="AE47" i="2" s="1"/>
  <c r="AM47" i="2"/>
  <c r="AN47" i="2" s="1"/>
  <c r="AO47" i="2" s="1"/>
  <c r="AV47" i="2" a="1"/>
  <c r="AV47" i="2" s="1"/>
  <c r="AY47" i="2" l="1"/>
  <c r="CE47" i="2" s="1"/>
  <c r="CN47" i="2"/>
  <c r="DK47" i="2"/>
  <c r="BR47" i="2"/>
  <c r="CH47" i="2"/>
  <c r="CV47" i="2" s="1"/>
  <c r="BN47" i="2"/>
  <c r="CG47" i="2" s="1"/>
  <c r="BD47" i="2"/>
  <c r="DJ47" i="2"/>
  <c r="DN47" i="2"/>
  <c r="BW47" i="2"/>
  <c r="CX47" i="2"/>
  <c r="BF47" i="2"/>
  <c r="CF47" i="2" s="1"/>
  <c r="CO47" i="2"/>
  <c r="BT47" i="2"/>
  <c r="DH47" i="2"/>
  <c r="AP47" i="2"/>
  <c r="DM47" i="2"/>
  <c r="CK47" i="2"/>
  <c r="V48" i="2" s="1" a="1"/>
  <c r="V48" i="2" s="1"/>
  <c r="CQ47" i="2"/>
  <c r="DA47" i="2"/>
  <c r="DL47" i="2"/>
  <c r="Q48" i="2" s="1" a="1"/>
  <c r="Q48" i="2" s="1"/>
  <c r="CZ47" i="2"/>
  <c r="CS47" i="2"/>
  <c r="CP47" i="2"/>
  <c r="BK47" i="2"/>
  <c r="CR47" i="2"/>
  <c r="AH47" i="2" a="1"/>
  <c r="AH47" i="2" s="1"/>
  <c r="AG47" i="2" a="1"/>
  <c r="AG47" i="2" s="1"/>
  <c r="AF47" i="2"/>
  <c r="CW47" i="2" l="1"/>
  <c r="DI47" i="2"/>
  <c r="CL47" i="2"/>
  <c r="CM47" i="2" s="1"/>
  <c r="DC47" i="2" s="1"/>
  <c r="CB48" i="2" s="1"/>
  <c r="CC48" i="2" s="1"/>
  <c r="CI47" i="2"/>
  <c r="DG47" i="2" s="1"/>
  <c r="DF47" i="2"/>
  <c r="DD47" i="2"/>
  <c r="CU47" i="2"/>
  <c r="W48" i="2" s="1"/>
  <c r="X48" i="2" s="1"/>
  <c r="BZ48" i="2"/>
  <c r="DE47" i="2"/>
  <c r="AI47" i="2"/>
  <c r="CJ47" i="2" s="1"/>
  <c r="C47" i="2" s="1"/>
  <c r="A48" i="2" s="1"/>
  <c r="P48" i="2" l="1"/>
  <c r="R48" i="2" s="1"/>
  <c r="T48" i="2" s="1"/>
  <c r="U48" i="2" s="1"/>
  <c r="BA48" i="2" s="1"/>
  <c r="BD48" i="2" s="1"/>
  <c r="Y48" i="2"/>
  <c r="CY47" i="2"/>
  <c r="CT47" i="2"/>
  <c r="DB47" i="2"/>
  <c r="BM48" i="2" s="1"/>
  <c r="BB48" i="2"/>
  <c r="AX48" i="2"/>
  <c r="AZ48" i="2" s="1"/>
  <c r="AQ48" i="2"/>
  <c r="AR48" i="2" s="1"/>
  <c r="AS48" i="2" s="1"/>
  <c r="AT48" i="2" s="1"/>
  <c r="AM48" i="2"/>
  <c r="AN48" i="2" s="1"/>
  <c r="AO48" i="2" s="1"/>
  <c r="BE48" i="2" l="1"/>
  <c r="BF48" i="2" s="1"/>
  <c r="CF48" i="2" s="1"/>
  <c r="BY48" i="2"/>
  <c r="CA48" i="2" s="1"/>
  <c r="BC48" i="2"/>
  <c r="Z48" i="2"/>
  <c r="AA48" i="2" s="1"/>
  <c r="AB48" i="2" s="1"/>
  <c r="CK48" i="2" s="1"/>
  <c r="V49" i="2" s="1" a="1"/>
  <c r="V49" i="2" s="1"/>
  <c r="Y49" i="2" s="1"/>
  <c r="BL48" i="2"/>
  <c r="BO48" i="2" s="1"/>
  <c r="BS48" i="2"/>
  <c r="BU48" i="2" s="1"/>
  <c r="AU48" i="2"/>
  <c r="BP48" i="2"/>
  <c r="CH48" i="2" s="1"/>
  <c r="DI48" i="2" s="1"/>
  <c r="BV48" i="2"/>
  <c r="BW48" i="2" s="1"/>
  <c r="AK48" i="2"/>
  <c r="AL48" i="2" s="1"/>
  <c r="BH48" i="2"/>
  <c r="BI48" i="2" s="1"/>
  <c r="BJ48" i="2" s="1"/>
  <c r="BK48" i="2" s="1"/>
  <c r="AY48" i="2"/>
  <c r="CE48" i="2" s="1"/>
  <c r="DF48" i="2" s="1"/>
  <c r="DH48" i="2"/>
  <c r="AV48" i="2" a="1"/>
  <c r="AV48" i="2" s="1"/>
  <c r="BN48" i="2"/>
  <c r="CG48" i="2" s="1"/>
  <c r="CN48" i="2"/>
  <c r="DM48" i="2"/>
  <c r="BX48" i="2"/>
  <c r="BG48" i="2"/>
  <c r="DJ48" i="2"/>
  <c r="CO48" i="2"/>
  <c r="BQ48" i="2"/>
  <c r="CX48" i="2"/>
  <c r="AP48" i="2"/>
  <c r="DK48" i="2"/>
  <c r="DN48" i="2"/>
  <c r="R49" i="2"/>
  <c r="T49" i="2" s="1"/>
  <c r="CV48" i="2"/>
  <c r="AE48" i="2" l="1"/>
  <c r="AH48" i="2" s="1" a="1"/>
  <c r="AH48" i="2" s="1"/>
  <c r="CW48" i="2"/>
  <c r="BR48" i="2"/>
  <c r="BT48" i="2"/>
  <c r="CQ48" i="2"/>
  <c r="DA48" i="2"/>
  <c r="CS48" i="2"/>
  <c r="CR48" i="2"/>
  <c r="CI48" i="2"/>
  <c r="CY48" i="2" s="1"/>
  <c r="CP48" i="2"/>
  <c r="CZ48" i="2"/>
  <c r="CL48" i="2"/>
  <c r="CM48" i="2" s="1"/>
  <c r="DC48" i="2" s="1"/>
  <c r="P49" i="2" s="1"/>
  <c r="DL48" i="2"/>
  <c r="BZ49" i="2" s="1"/>
  <c r="BB49" i="2"/>
  <c r="U49" i="2"/>
  <c r="AG48" i="2" a="1"/>
  <c r="AG48" i="2" s="1"/>
  <c r="AF48" i="2"/>
  <c r="AI48" i="2" s="1"/>
  <c r="CJ48" i="2" s="1"/>
  <c r="C48" i="2" s="1"/>
  <c r="A49" i="2" s="1"/>
  <c r="DD48" i="2"/>
  <c r="DE48" i="2"/>
  <c r="CU48" i="2"/>
  <c r="CT48" i="2" l="1"/>
  <c r="DG48" i="2"/>
  <c r="DB48" i="2"/>
  <c r="BM49" i="2" s="1"/>
  <c r="CB49" i="2"/>
  <c r="CC49" i="2" s="1"/>
  <c r="AU49" i="2"/>
  <c r="BH49" i="2"/>
  <c r="BE49" i="2"/>
  <c r="BV49" i="2"/>
  <c r="AM49" i="2"/>
  <c r="AN49" i="2" s="1"/>
  <c r="AO49" i="2" s="1"/>
  <c r="AQ49" i="2"/>
  <c r="AR49" i="2" s="1"/>
  <c r="AS49" i="2" s="1"/>
  <c r="AT49" i="2" s="1"/>
  <c r="AX49" i="2"/>
  <c r="BA49" i="2"/>
  <c r="Z49" i="2"/>
  <c r="AA49" i="2" s="1"/>
  <c r="AB49" i="2" s="1"/>
  <c r="BS49" i="2"/>
  <c r="BP49" i="2"/>
  <c r="AK49" i="2"/>
  <c r="AL49" i="2" s="1"/>
  <c r="BY49" i="2"/>
  <c r="CA49" i="2" s="1"/>
  <c r="BL49" i="2"/>
  <c r="W49" i="2"/>
  <c r="X49" i="2" s="1"/>
  <c r="AV49" i="2" l="1" a="1"/>
  <c r="AV49" i="2" s="1"/>
  <c r="AW49" i="2" s="1"/>
  <c r="BI49" i="2"/>
  <c r="BJ49" i="2" s="1"/>
  <c r="CR49" i="2" s="1"/>
  <c r="BK49" i="2"/>
  <c r="BG49" i="2"/>
  <c r="BF49" i="2"/>
  <c r="CF49" i="2" s="1"/>
  <c r="BD49" i="2"/>
  <c r="BC49" i="2"/>
  <c r="AZ49" i="2"/>
  <c r="AY49" i="2"/>
  <c r="CH49" i="2"/>
  <c r="BR49" i="2"/>
  <c r="BQ49" i="2"/>
  <c r="BU49" i="2"/>
  <c r="BT49" i="2"/>
  <c r="AP49" i="2"/>
  <c r="CO49" i="2"/>
  <c r="DN49" i="2"/>
  <c r="DK49" i="2"/>
  <c r="DM49" i="2"/>
  <c r="CX49" i="2"/>
  <c r="DJ49" i="2"/>
  <c r="DH49" i="2"/>
  <c r="CN49" i="2"/>
  <c r="BO49" i="2"/>
  <c r="BN49" i="2"/>
  <c r="BX49" i="2"/>
  <c r="BW49" i="2"/>
  <c r="AE49" i="2"/>
  <c r="CK49" i="2"/>
  <c r="CI49" i="2" l="1"/>
  <c r="CY49" i="2" s="1"/>
  <c r="CE49" i="2"/>
  <c r="DF49" i="2" s="1"/>
  <c r="CG49" i="2"/>
  <c r="CL49" i="2"/>
  <c r="CM49" i="2" s="1"/>
  <c r="DC49" i="2" s="1"/>
  <c r="CB50" i="2" s="1"/>
  <c r="CC50" i="2" s="1"/>
  <c r="CV49" i="2"/>
  <c r="CW49" i="2"/>
  <c r="DI49" i="2"/>
  <c r="CP49" i="2"/>
  <c r="CS49" i="2"/>
  <c r="CZ49" i="2"/>
  <c r="DL49" i="2"/>
  <c r="BZ50" i="2" s="1"/>
  <c r="CQ49" i="2"/>
  <c r="DA49" i="2"/>
  <c r="R50" i="2"/>
  <c r="T50" i="2" s="1"/>
  <c r="U50" i="2" s="1"/>
  <c r="V50" i="2" a="1"/>
  <c r="V50" i="2" s="1"/>
  <c r="AH49" i="2" a="1"/>
  <c r="AH49" i="2" s="1"/>
  <c r="AG49" i="2" a="1"/>
  <c r="AG49" i="2" s="1"/>
  <c r="AF49" i="2"/>
  <c r="AI49" i="2" l="1"/>
  <c r="CJ49" i="2" s="1"/>
  <c r="C49" i="2" s="1"/>
  <c r="A50" i="2" s="1"/>
  <c r="CT49" i="2"/>
  <c r="DG49" i="2"/>
  <c r="DD49" i="2"/>
  <c r="DE49" i="2"/>
  <c r="P50" i="2"/>
  <c r="CU49" i="2"/>
  <c r="W50" i="2" s="1"/>
  <c r="X50" i="2" s="1"/>
  <c r="DB49" i="2"/>
  <c r="BM50" i="2" s="1"/>
  <c r="AU50" i="2"/>
  <c r="AM50" i="2"/>
  <c r="AN50" i="2" s="1"/>
  <c r="AO50" i="2" s="1"/>
  <c r="AX50" i="2"/>
  <c r="AK50" i="2"/>
  <c r="AL50" i="2" s="1"/>
  <c r="Z50" i="2"/>
  <c r="AA50" i="2" s="1"/>
  <c r="AB50" i="2" s="1"/>
  <c r="BP50" i="2"/>
  <c r="BY50" i="2"/>
  <c r="BV50" i="2"/>
  <c r="BE50" i="2"/>
  <c r="BL50" i="2"/>
  <c r="AQ50" i="2"/>
  <c r="AR50" i="2" s="1"/>
  <c r="AS50" i="2" s="1"/>
  <c r="AT50" i="2" s="1"/>
  <c r="BH50" i="2"/>
  <c r="BA50" i="2"/>
  <c r="BS50" i="2"/>
  <c r="BB50" i="2"/>
  <c r="AV50" i="2" l="1" a="1"/>
  <c r="AV50" i="2" s="1"/>
  <c r="CK50" i="2"/>
  <c r="AE50" i="2"/>
  <c r="AG50" i="2" s="1" a="1"/>
  <c r="AG50" i="2" s="1"/>
  <c r="AZ50" i="2"/>
  <c r="AY50" i="2"/>
  <c r="BO50" i="2"/>
  <c r="BN50" i="2"/>
  <c r="AP50" i="2"/>
  <c r="CO50" i="2"/>
  <c r="DK50" i="2"/>
  <c r="DN50" i="2"/>
  <c r="DM50" i="2"/>
  <c r="CX50" i="2"/>
  <c r="DJ50" i="2"/>
  <c r="DH50" i="2"/>
  <c r="BU50" i="2"/>
  <c r="BT50" i="2"/>
  <c r="BI50" i="2"/>
  <c r="BJ50" i="2" s="1"/>
  <c r="CR50" i="2" s="1"/>
  <c r="BK50" i="2"/>
  <c r="BF50" i="2"/>
  <c r="CF50" i="2" s="1"/>
  <c r="BG50" i="2"/>
  <c r="BW50" i="2"/>
  <c r="BX50" i="2"/>
  <c r="Y50" i="2"/>
  <c r="CH50" i="2"/>
  <c r="BQ50" i="2"/>
  <c r="BR50" i="2"/>
  <c r="BD50" i="2"/>
  <c r="BC50" i="2"/>
  <c r="CA50" i="2"/>
  <c r="CN50" i="2"/>
  <c r="V51" i="2" a="1"/>
  <c r="V51" i="2" s="1"/>
  <c r="R51" i="2"/>
  <c r="T51" i="2" s="1"/>
  <c r="U51" i="2" s="1"/>
  <c r="AF50" i="2" l="1"/>
  <c r="AH50" i="2" a="1"/>
  <c r="AH50" i="2" s="1"/>
  <c r="CI50" i="2"/>
  <c r="CT50" i="2" s="1"/>
  <c r="AU51" i="2"/>
  <c r="AQ51" i="2"/>
  <c r="AR51" i="2" s="1"/>
  <c r="AS51" i="2" s="1"/>
  <c r="AT51" i="2" s="1"/>
  <c r="BS51" i="2"/>
  <c r="BA51" i="2"/>
  <c r="AM51" i="2"/>
  <c r="AN51" i="2" s="1"/>
  <c r="AO51" i="2" s="1"/>
  <c r="AP51" i="2" s="1"/>
  <c r="BH51" i="2"/>
  <c r="AK51" i="2"/>
  <c r="AL51" i="2" s="1"/>
  <c r="BL51" i="2"/>
  <c r="Z51" i="2"/>
  <c r="AA51" i="2" s="1"/>
  <c r="AB51" i="2" s="1"/>
  <c r="BE51" i="2"/>
  <c r="BY51" i="2"/>
  <c r="CA51" i="2" s="1"/>
  <c r="BV51" i="2"/>
  <c r="AX51" i="2"/>
  <c r="BP51" i="2"/>
  <c r="AI50" i="2"/>
  <c r="CJ50" i="2" s="1"/>
  <c r="C50" i="2" s="1"/>
  <c r="A51" i="2" s="1"/>
  <c r="CL50" i="2"/>
  <c r="CM50" i="2" s="1"/>
  <c r="DC50" i="2" s="1"/>
  <c r="CG50" i="2"/>
  <c r="CE50" i="2"/>
  <c r="DF50" i="2" s="1"/>
  <c r="DI50" i="2"/>
  <c r="CV50" i="2"/>
  <c r="CW50" i="2"/>
  <c r="CZ50" i="2"/>
  <c r="CS50" i="2"/>
  <c r="CQ50" i="2"/>
  <c r="DL50" i="2"/>
  <c r="BZ51" i="2" s="1"/>
  <c r="CP50" i="2"/>
  <c r="DA50" i="2"/>
  <c r="BB51" i="2"/>
  <c r="CY50" i="2" l="1"/>
  <c r="BU51" i="2"/>
  <c r="BT51" i="2"/>
  <c r="CN51" i="2"/>
  <c r="BN51" i="2"/>
  <c r="BO51" i="2"/>
  <c r="DJ51" i="2"/>
  <c r="CH51" i="2"/>
  <c r="CW51" i="2" s="1"/>
  <c r="BR51" i="2"/>
  <c r="BQ51" i="2"/>
  <c r="DK51" i="2"/>
  <c r="BF51" i="2"/>
  <c r="CF51" i="2" s="1"/>
  <c r="BG51" i="2"/>
  <c r="DH51" i="2"/>
  <c r="CX51" i="2"/>
  <c r="CO51" i="2"/>
  <c r="DN51" i="2"/>
  <c r="DM51" i="2"/>
  <c r="BI51" i="2"/>
  <c r="BJ51" i="2" s="1"/>
  <c r="CR51" i="2" s="1"/>
  <c r="BK51" i="2"/>
  <c r="AZ51" i="2"/>
  <c r="AY51" i="2"/>
  <c r="BW51" i="2"/>
  <c r="BX51" i="2"/>
  <c r="BC51" i="2"/>
  <c r="BD51" i="2"/>
  <c r="DB50" i="2"/>
  <c r="BM51" i="2" s="1"/>
  <c r="CU50" i="2"/>
  <c r="P51" i="2"/>
  <c r="CB51" i="2"/>
  <c r="CC51" i="2" s="1"/>
  <c r="DD50" i="2"/>
  <c r="DG50" i="2"/>
  <c r="DE50" i="2"/>
  <c r="CZ51" i="2" l="1"/>
  <c r="CV51" i="2"/>
  <c r="DA51" i="2"/>
  <c r="CQ51" i="2"/>
  <c r="DL51" i="2"/>
  <c r="BZ52" i="2" s="1"/>
  <c r="DI51" i="2"/>
  <c r="CI51" i="2"/>
  <c r="CP51" i="2"/>
  <c r="CS51" i="2"/>
  <c r="CE51" i="2"/>
  <c r="DF51" i="2" s="1"/>
  <c r="Q52" i="2" s="1" a="1"/>
  <c r="Q52" i="2" s="1"/>
  <c r="S52" i="2" s="1"/>
  <c r="CG51" i="2"/>
  <c r="CL51" i="2"/>
  <c r="CM51" i="2" s="1"/>
  <c r="DC51" i="2" s="1"/>
  <c r="AV51" i="2" a="1"/>
  <c r="AV51" i="2" s="1"/>
  <c r="W51" i="2"/>
  <c r="CT51" i="2" l="1"/>
  <c r="CY51" i="2"/>
  <c r="DG51" i="2"/>
  <c r="X51" i="2"/>
  <c r="AE51" i="2" s="1"/>
  <c r="Y51" i="2"/>
  <c r="DD51" i="2"/>
  <c r="DE51" i="2"/>
  <c r="DB51" i="2"/>
  <c r="BM52" i="2" s="1"/>
  <c r="CU51" i="2"/>
  <c r="CK51" i="2" l="1"/>
  <c r="V52" i="2" s="1" a="1"/>
  <c r="V52" i="2" s="1"/>
  <c r="AV52" i="2" a="1"/>
  <c r="AV52" i="2" s="1"/>
  <c r="AH51" i="2" a="1"/>
  <c r="AH51" i="2" s="1"/>
  <c r="AG51" i="2" a="1"/>
  <c r="AG51" i="2" s="1"/>
  <c r="AF51" i="2"/>
  <c r="P52" i="2" l="1"/>
  <c r="R52" i="2" s="1"/>
  <c r="T52" i="2" s="1"/>
  <c r="U52" i="2" s="1"/>
  <c r="AQ52" i="2" s="1"/>
  <c r="AR52" i="2" s="1"/>
  <c r="AS52" i="2" s="1"/>
  <c r="AT52" i="2" s="1"/>
  <c r="W52" i="2"/>
  <c r="X52" i="2" s="1"/>
  <c r="Y52" i="2"/>
  <c r="CB52" i="2"/>
  <c r="CC52" i="2" s="1"/>
  <c r="AI51" i="2"/>
  <c r="CJ51" i="2" s="1"/>
  <c r="C51" i="2" s="1"/>
  <c r="A52" i="2" s="1"/>
  <c r="AU52" i="2" l="1"/>
  <c r="BB52" i="2"/>
  <c r="BY52" i="2"/>
  <c r="CA52" i="2" s="1"/>
  <c r="AK52" i="2"/>
  <c r="AL52" i="2" s="1"/>
  <c r="BV52" i="2"/>
  <c r="AM52" i="2"/>
  <c r="AN52" i="2" s="1"/>
  <c r="AO52" i="2" s="1"/>
  <c r="CO52" i="2" s="1"/>
  <c r="BE52" i="2"/>
  <c r="BF52" i="2" s="1"/>
  <c r="CF52" i="2" s="1"/>
  <c r="BH52" i="2"/>
  <c r="BI52" i="2" s="1"/>
  <c r="BJ52" i="2" s="1"/>
  <c r="BL52" i="2"/>
  <c r="BO52" i="2" s="1"/>
  <c r="BA52" i="2"/>
  <c r="BD52" i="2" s="1"/>
  <c r="AX52" i="2"/>
  <c r="AY52" i="2" s="1"/>
  <c r="BP52" i="2"/>
  <c r="BQ52" i="2" s="1"/>
  <c r="Z52" i="2"/>
  <c r="AA52" i="2" s="1"/>
  <c r="AB52" i="2" s="1"/>
  <c r="AE52" i="2" s="1"/>
  <c r="AH52" i="2" s="1" a="1"/>
  <c r="AH52" i="2" s="1"/>
  <c r="BS52" i="2"/>
  <c r="BU52" i="2" s="1"/>
  <c r="BW52" i="2"/>
  <c r="BX52" i="2"/>
  <c r="CN52" i="2" l="1"/>
  <c r="CK52" i="2"/>
  <c r="V53" i="2" s="1" a="1"/>
  <c r="V53" i="2" s="1"/>
  <c r="BG52" i="2"/>
  <c r="BR52" i="2"/>
  <c r="CH52" i="2"/>
  <c r="CV52" i="2" s="1"/>
  <c r="CX52" i="2"/>
  <c r="DJ52" i="2"/>
  <c r="DK52" i="2"/>
  <c r="AP52" i="2"/>
  <c r="BN52" i="2"/>
  <c r="CL52" i="2" s="1"/>
  <c r="CM52" i="2" s="1"/>
  <c r="DC52" i="2" s="1"/>
  <c r="BT52" i="2"/>
  <c r="CI52" i="2" s="1"/>
  <c r="CY52" i="2" s="1"/>
  <c r="BK52" i="2"/>
  <c r="BC52" i="2"/>
  <c r="CE52" i="2" s="1"/>
  <c r="DM52" i="2"/>
  <c r="DH52" i="2"/>
  <c r="DN52" i="2"/>
  <c r="AG52" i="2" a="1"/>
  <c r="AG52" i="2" s="1"/>
  <c r="AF52" i="2"/>
  <c r="AI52" i="2" s="1"/>
  <c r="AZ52" i="2"/>
  <c r="DL52" i="2"/>
  <c r="CQ52" i="2"/>
  <c r="CZ52" i="2"/>
  <c r="DA52" i="2"/>
  <c r="CP52" i="2"/>
  <c r="CS52" i="2"/>
  <c r="CR52" i="2"/>
  <c r="CW52" i="2" l="1"/>
  <c r="DI52" i="2"/>
  <c r="CG52" i="2"/>
  <c r="DB52" i="2" s="1"/>
  <c r="BM53" i="2" s="1"/>
  <c r="DF52" i="2"/>
  <c r="DD52" i="2"/>
  <c r="Q53" i="2" s="1" a="1"/>
  <c r="Q53" i="2" s="1"/>
  <c r="DE52" i="2"/>
  <c r="DG52" i="2"/>
  <c r="BZ53" i="2"/>
  <c r="CJ52" i="2"/>
  <c r="C52" i="2" s="1"/>
  <c r="A53" i="2" s="1"/>
  <c r="CT52" i="2"/>
  <c r="S53" i="2"/>
  <c r="CB53" i="2"/>
  <c r="CC53" i="2" s="1"/>
  <c r="P53" i="2"/>
  <c r="CU52" i="2" l="1"/>
  <c r="AV53" i="2" s="1" a="1"/>
  <c r="AV53" i="2" s="1"/>
  <c r="R53" i="2"/>
  <c r="T53" i="2" s="1"/>
  <c r="BB53" i="2" s="1"/>
  <c r="U53" i="2" l="1"/>
  <c r="AU53" i="2" s="1"/>
  <c r="W53" i="2"/>
  <c r="BS53" i="2" l="1"/>
  <c r="BU53" i="2" s="1"/>
  <c r="BY53" i="2"/>
  <c r="BE53" i="2"/>
  <c r="BG53" i="2" s="1"/>
  <c r="Z53" i="2"/>
  <c r="AA53" i="2" s="1"/>
  <c r="AB53" i="2" s="1"/>
  <c r="BP53" i="2"/>
  <c r="BR53" i="2" s="1"/>
  <c r="BV53" i="2"/>
  <c r="BW53" i="2" s="1"/>
  <c r="AQ53" i="2"/>
  <c r="AR53" i="2" s="1"/>
  <c r="AS53" i="2" s="1"/>
  <c r="AT53" i="2" s="1"/>
  <c r="BH53" i="2"/>
  <c r="BK53" i="2" s="1"/>
  <c r="BA53" i="2"/>
  <c r="BD53" i="2" s="1"/>
  <c r="AX53" i="2"/>
  <c r="AZ53" i="2" s="1"/>
  <c r="BL53" i="2"/>
  <c r="BO53" i="2" s="1"/>
  <c r="AK53" i="2"/>
  <c r="AL53" i="2" s="1"/>
  <c r="AM53" i="2"/>
  <c r="AN53" i="2" s="1"/>
  <c r="AO53" i="2" s="1"/>
  <c r="AP53" i="2" s="1"/>
  <c r="X53" i="2"/>
  <c r="AE53" i="2" s="1"/>
  <c r="AF53" i="2" s="1"/>
  <c r="Y53" i="2"/>
  <c r="BF53" i="2"/>
  <c r="CF53" i="2" s="1"/>
  <c r="BC53" i="2"/>
  <c r="BT53" i="2"/>
  <c r="AY53" i="2"/>
  <c r="CA53" i="2"/>
  <c r="CN53" i="2"/>
  <c r="BN53" i="2" l="1"/>
  <c r="BX53" i="2"/>
  <c r="CO53" i="2"/>
  <c r="CX53" i="2"/>
  <c r="DH53" i="2"/>
  <c r="BQ53" i="2"/>
  <c r="BI53" i="2"/>
  <c r="BJ53" i="2" s="1"/>
  <c r="CS53" i="2" s="1"/>
  <c r="DK53" i="2"/>
  <c r="CK53" i="2"/>
  <c r="V54" i="2" s="1" a="1"/>
  <c r="V54" i="2" s="1"/>
  <c r="CH53" i="2"/>
  <c r="DN53" i="2"/>
  <c r="DM53" i="2"/>
  <c r="DJ53" i="2"/>
  <c r="AH53" i="2" a="1"/>
  <c r="AH53" i="2" s="1"/>
  <c r="CI53" i="2"/>
  <c r="CY53" i="2" s="1"/>
  <c r="AG53" i="2" a="1"/>
  <c r="AG53" i="2" s="1"/>
  <c r="AI53" i="2" s="1"/>
  <c r="CJ53" i="2" s="1"/>
  <c r="C53" i="2" s="1"/>
  <c r="A54" i="2" s="1"/>
  <c r="CV53" i="2"/>
  <c r="DI53" i="2"/>
  <c r="CW53" i="2"/>
  <c r="CE53" i="2"/>
  <c r="DF53" i="2" s="1"/>
  <c r="CL53" i="2"/>
  <c r="CM53" i="2" s="1"/>
  <c r="CG53" i="2"/>
  <c r="CP53" i="2" l="1"/>
  <c r="CQ53" i="2"/>
  <c r="CZ53" i="2"/>
  <c r="DL53" i="2"/>
  <c r="BZ54" i="2" s="1"/>
  <c r="DA53" i="2"/>
  <c r="CR53" i="2"/>
  <c r="DC53" i="2"/>
  <c r="CB54" i="2" s="1"/>
  <c r="CC54" i="2" s="1"/>
  <c r="R54" i="2"/>
  <c r="T54" i="2" s="1"/>
  <c r="U54" i="2" s="1"/>
  <c r="BL54" i="2" s="1"/>
  <c r="BO54" i="2" s="1"/>
  <c r="CT53" i="2"/>
  <c r="DD53" i="2"/>
  <c r="DE53" i="2"/>
  <c r="DG53" i="2"/>
  <c r="DB53" i="2"/>
  <c r="CU53" i="2"/>
  <c r="W54" i="2" s="1"/>
  <c r="P54" i="2"/>
  <c r="BM54" i="2" l="1"/>
  <c r="BB54" i="2"/>
  <c r="AQ54" i="2"/>
  <c r="AR54" i="2" s="1"/>
  <c r="AS54" i="2" s="1"/>
  <c r="AT54" i="2" s="1"/>
  <c r="AX54" i="2"/>
  <c r="AZ54" i="2" s="1"/>
  <c r="AU54" i="2"/>
  <c r="BH54" i="2"/>
  <c r="BK54" i="2" s="1"/>
  <c r="AK54" i="2"/>
  <c r="AL54" i="2" s="1"/>
  <c r="BP54" i="2"/>
  <c r="CH54" i="2" s="1"/>
  <c r="BE54" i="2"/>
  <c r="BF54" i="2" s="1"/>
  <c r="CF54" i="2" s="1"/>
  <c r="BA54" i="2"/>
  <c r="BC54" i="2" s="1"/>
  <c r="BV54" i="2"/>
  <c r="BX54" i="2" s="1"/>
  <c r="Z54" i="2"/>
  <c r="AA54" i="2" s="1"/>
  <c r="AB54" i="2" s="1"/>
  <c r="BN54" i="2"/>
  <c r="CG54" i="2" s="1"/>
  <c r="AM54" i="2"/>
  <c r="AN54" i="2" s="1"/>
  <c r="AO54" i="2" s="1"/>
  <c r="DM54" i="2" s="1"/>
  <c r="BS54" i="2"/>
  <c r="BU54" i="2" s="1"/>
  <c r="BY54" i="2"/>
  <c r="CA54" i="2" s="1"/>
  <c r="X54" i="2"/>
  <c r="Y54" i="2"/>
  <c r="AV54" i="2" a="1"/>
  <c r="AV54" i="2" s="1"/>
  <c r="CL54" i="2" l="1"/>
  <c r="CM54" i="2" s="1"/>
  <c r="CV54" i="2"/>
  <c r="AY54" i="2"/>
  <c r="CE54" i="2" s="1"/>
  <c r="DE54" i="2" s="1"/>
  <c r="BD54" i="2"/>
  <c r="DN54" i="2"/>
  <c r="DF54" i="2"/>
  <c r="CW54" i="2"/>
  <c r="BT54" i="2"/>
  <c r="DI54" i="2"/>
  <c r="AP54" i="2"/>
  <c r="BR54" i="2"/>
  <c r="DH54" i="2"/>
  <c r="DK54" i="2"/>
  <c r="BI54" i="2"/>
  <c r="BJ54" i="2" s="1"/>
  <c r="CZ54" i="2" s="1"/>
  <c r="CO54" i="2"/>
  <c r="CX54" i="2"/>
  <c r="BQ54" i="2"/>
  <c r="BW54" i="2"/>
  <c r="DJ54" i="2"/>
  <c r="BG54" i="2"/>
  <c r="CN54" i="2"/>
  <c r="CK54" i="2"/>
  <c r="AE54" i="2"/>
  <c r="CU54" i="2"/>
  <c r="DB54" i="2" l="1"/>
  <c r="DD54" i="2"/>
  <c r="CI54" i="2"/>
  <c r="CY54" i="2" s="1"/>
  <c r="CP54" i="2"/>
  <c r="DC54" i="2"/>
  <c r="CB55" i="2" s="1"/>
  <c r="CC55" i="2" s="1"/>
  <c r="CQ54" i="2"/>
  <c r="DL54" i="2"/>
  <c r="BZ55" i="2" s="1"/>
  <c r="DA54" i="2"/>
  <c r="CS54" i="2"/>
  <c r="CR54" i="2"/>
  <c r="DG54" i="2"/>
  <c r="CT54" i="2"/>
  <c r="P55" i="2"/>
  <c r="AH54" i="2" a="1"/>
  <c r="AH54" i="2" s="1"/>
  <c r="AG54" i="2" a="1"/>
  <c r="AG54" i="2" s="1"/>
  <c r="AF54" i="2"/>
  <c r="R55" i="2"/>
  <c r="T55" i="2" s="1"/>
  <c r="V55" i="2" a="1"/>
  <c r="V55" i="2" s="1"/>
  <c r="W55" i="2" s="1"/>
  <c r="BM55" i="2" l="1"/>
  <c r="AV55" i="2" a="1"/>
  <c r="AV55" i="2" s="1"/>
  <c r="U55" i="2"/>
  <c r="BB55" i="2"/>
  <c r="AI54" i="2"/>
  <c r="CJ54" i="2" s="1"/>
  <c r="C54" i="2" s="1"/>
  <c r="A55" i="2" s="1"/>
  <c r="X55" i="2"/>
  <c r="Y55" i="2"/>
  <c r="BE55" i="2" l="1"/>
  <c r="BP55" i="2"/>
  <c r="BL55" i="2"/>
  <c r="BA55" i="2"/>
  <c r="BV55" i="2"/>
  <c r="AM55" i="2"/>
  <c r="AN55" i="2" s="1"/>
  <c r="AO55" i="2" s="1"/>
  <c r="BY55" i="2"/>
  <c r="Z55" i="2"/>
  <c r="AA55" i="2" s="1"/>
  <c r="AB55" i="2" s="1"/>
  <c r="CK55" i="2" s="1"/>
  <c r="V56" i="2" s="1" a="1"/>
  <c r="V56" i="2" s="1"/>
  <c r="AX55" i="2"/>
  <c r="AQ55" i="2"/>
  <c r="AR55" i="2" s="1"/>
  <c r="AS55" i="2" s="1"/>
  <c r="AT55" i="2" s="1"/>
  <c r="AU55" i="2"/>
  <c r="BH55" i="2"/>
  <c r="AK55" i="2"/>
  <c r="AL55" i="2" s="1"/>
  <c r="BS55" i="2"/>
  <c r="R56" i="2" l="1"/>
  <c r="T56" i="2" s="1"/>
  <c r="U56" i="2" s="1"/>
  <c r="AM56" i="2" s="1"/>
  <c r="AN56" i="2" s="1"/>
  <c r="AO56" i="2" s="1"/>
  <c r="AE55" i="2"/>
  <c r="AP55" i="2"/>
  <c r="DJ55" i="2"/>
  <c r="DM55" i="2"/>
  <c r="DH55" i="2"/>
  <c r="DN55" i="2"/>
  <c r="CO55" i="2"/>
  <c r="CX55" i="2"/>
  <c r="DK55" i="2"/>
  <c r="BW55" i="2"/>
  <c r="BX55" i="2"/>
  <c r="BI55" i="2"/>
  <c r="BJ55" i="2" s="1"/>
  <c r="CR55" i="2" s="1"/>
  <c r="BK55" i="2"/>
  <c r="BC55" i="2"/>
  <c r="BD55" i="2" s="1"/>
  <c r="CA55" i="2"/>
  <c r="CN55" i="2"/>
  <c r="BU55" i="2"/>
  <c r="BT55" i="2"/>
  <c r="BO55" i="2"/>
  <c r="BN55" i="2"/>
  <c r="BR55" i="2"/>
  <c r="BQ55" i="2"/>
  <c r="CH55" i="2"/>
  <c r="AY55" i="2"/>
  <c r="AZ55" i="2"/>
  <c r="BF55" i="2"/>
  <c r="CF55" i="2" s="1"/>
  <c r="BG55" i="2"/>
  <c r="BY56" i="2" l="1"/>
  <c r="CA56" i="2" s="1"/>
  <c r="BE56" i="2"/>
  <c r="BF56" i="2" s="1"/>
  <c r="CF56" i="2" s="1"/>
  <c r="AU56" i="2"/>
  <c r="BL56" i="2"/>
  <c r="BO56" i="2" s="1"/>
  <c r="BB56" i="2"/>
  <c r="BA56" i="2"/>
  <c r="BD56" i="2" s="1"/>
  <c r="Z56" i="2"/>
  <c r="AA56" i="2" s="1"/>
  <c r="AB56" i="2" s="1"/>
  <c r="BV56" i="2"/>
  <c r="BW56" i="2" s="1"/>
  <c r="BS56" i="2"/>
  <c r="BU56" i="2" s="1"/>
  <c r="BP56" i="2"/>
  <c r="BR56" i="2" s="1"/>
  <c r="AX56" i="2"/>
  <c r="AY56" i="2" s="1"/>
  <c r="BH56" i="2"/>
  <c r="BI56" i="2" s="1"/>
  <c r="BJ56" i="2" s="1"/>
  <c r="AK56" i="2"/>
  <c r="AL56" i="2" s="1"/>
  <c r="AQ56" i="2"/>
  <c r="AR56" i="2" s="1"/>
  <c r="AS56" i="2" s="1"/>
  <c r="AT56" i="2" s="1"/>
  <c r="CI55" i="2"/>
  <c r="CY55" i="2" s="1"/>
  <c r="AG55" i="2" a="1"/>
  <c r="AG55" i="2" s="1"/>
  <c r="AF55" i="2"/>
  <c r="AH55" i="2" a="1"/>
  <c r="AH55" i="2" s="1"/>
  <c r="CL55" i="2"/>
  <c r="CM55" i="2" s="1"/>
  <c r="DC55" i="2" s="1"/>
  <c r="CG55" i="2"/>
  <c r="CW55" i="2"/>
  <c r="CV55" i="2"/>
  <c r="DI55" i="2"/>
  <c r="DL55" i="2"/>
  <c r="BZ56" i="2" s="1"/>
  <c r="CN56" i="2" s="1"/>
  <c r="DA55" i="2"/>
  <c r="CQ55" i="2"/>
  <c r="CZ55" i="2"/>
  <c r="CS55" i="2"/>
  <c r="CP55" i="2"/>
  <c r="CE55" i="2"/>
  <c r="DF55" i="2" s="1"/>
  <c r="AP56" i="2"/>
  <c r="BG56" i="2" l="1"/>
  <c r="BN56" i="2"/>
  <c r="CG56" i="2" s="1"/>
  <c r="BC56" i="2"/>
  <c r="CE56" i="2" s="1"/>
  <c r="DF56" i="2" s="1"/>
  <c r="BX56" i="2"/>
  <c r="CR56" i="2"/>
  <c r="DJ56" i="2"/>
  <c r="BT56" i="2"/>
  <c r="CI56" i="2" s="1"/>
  <c r="CH56" i="2"/>
  <c r="CV56" i="2" s="1"/>
  <c r="BQ56" i="2"/>
  <c r="AZ56" i="2"/>
  <c r="BK56" i="2"/>
  <c r="DK56" i="2"/>
  <c r="CO56" i="2"/>
  <c r="DN56" i="2"/>
  <c r="DM56" i="2"/>
  <c r="CX56" i="2"/>
  <c r="DH56" i="2"/>
  <c r="CT55" i="2"/>
  <c r="AI55" i="2"/>
  <c r="CJ55" i="2" s="1"/>
  <c r="C55" i="2" s="1"/>
  <c r="A56" i="2" s="1"/>
  <c r="DE55" i="2"/>
  <c r="DG55" i="2"/>
  <c r="DD55" i="2"/>
  <c r="DB55" i="2"/>
  <c r="BM56" i="2" s="1"/>
  <c r="CU55" i="2"/>
  <c r="P56" i="2"/>
  <c r="CB56" i="2"/>
  <c r="CC56" i="2" s="1"/>
  <c r="DA56" i="2"/>
  <c r="CQ56" i="2"/>
  <c r="DL56" i="2"/>
  <c r="CP56" i="2"/>
  <c r="CS56" i="2"/>
  <c r="CZ56" i="2"/>
  <c r="CL56" i="2" l="1"/>
  <c r="CM56" i="2" s="1"/>
  <c r="DC56" i="2" s="1"/>
  <c r="DI56" i="2"/>
  <c r="CW56" i="2"/>
  <c r="CT56" i="2"/>
  <c r="Q57" i="2" s="1" a="1"/>
  <c r="Q57" i="2" s="1"/>
  <c r="CY56" i="2"/>
  <c r="AV56" i="2" a="1"/>
  <c r="AV56" i="2" s="1"/>
  <c r="W56" i="2"/>
  <c r="DE56" i="2"/>
  <c r="DD56" i="2"/>
  <c r="DG56" i="2"/>
  <c r="BZ57" i="2"/>
  <c r="CU56" i="2"/>
  <c r="DB56" i="2" l="1"/>
  <c r="BM57" i="2" s="1"/>
  <c r="X56" i="2"/>
  <c r="Y56" i="2"/>
  <c r="AV57" i="2" l="1" a="1"/>
  <c r="AV57" i="2" s="1"/>
  <c r="AE56" i="2"/>
  <c r="CK56" i="2"/>
  <c r="V57" i="2" l="1" a="1"/>
  <c r="V57" i="2" s="1"/>
  <c r="CB57" i="2"/>
  <c r="CC57" i="2" s="1"/>
  <c r="P57" i="2"/>
  <c r="R57" i="2" s="1"/>
  <c r="T57" i="2" s="1"/>
  <c r="AH56" i="2" a="1"/>
  <c r="AH56" i="2" s="1"/>
  <c r="AG56" i="2" a="1"/>
  <c r="AG56" i="2" s="1"/>
  <c r="AF56" i="2"/>
  <c r="W57" i="2" l="1"/>
  <c r="X57" i="2" s="1"/>
  <c r="U57" i="2"/>
  <c r="BB57" i="2"/>
  <c r="AI56" i="2"/>
  <c r="CJ56" i="2" s="1"/>
  <c r="C56" i="2" s="1"/>
  <c r="A57" i="2" s="1"/>
  <c r="Y57" i="2" l="1"/>
  <c r="BA57" i="2"/>
  <c r="BE57" i="2"/>
  <c r="AM57" i="2"/>
  <c r="AN57" i="2" s="1"/>
  <c r="AO57" i="2" s="1"/>
  <c r="BV57" i="2"/>
  <c r="BW57" i="2" s="1"/>
  <c r="BX57" i="2" s="1"/>
  <c r="BP57" i="2"/>
  <c r="BY57" i="2"/>
  <c r="BH57" i="2"/>
  <c r="AX57" i="2"/>
  <c r="AQ57" i="2"/>
  <c r="AR57" i="2" s="1"/>
  <c r="AS57" i="2" s="1"/>
  <c r="AT57" i="2" s="1"/>
  <c r="BL57" i="2"/>
  <c r="BS57" i="2"/>
  <c r="AK57" i="2"/>
  <c r="AL57" i="2" s="1"/>
  <c r="AU57" i="2"/>
  <c r="Z57" i="2"/>
  <c r="AA57" i="2" s="1"/>
  <c r="AB57" i="2" s="1"/>
  <c r="AY57" i="2" l="1"/>
  <c r="AZ57" i="2"/>
  <c r="BI57" i="2"/>
  <c r="BJ57" i="2" s="1"/>
  <c r="BK57" i="2"/>
  <c r="AE57" i="2"/>
  <c r="CK57" i="2"/>
  <c r="CA57" i="2"/>
  <c r="CN57" i="2"/>
  <c r="CH57" i="2"/>
  <c r="BQ57" i="2"/>
  <c r="BR57" i="2"/>
  <c r="AP57" i="2"/>
  <c r="DJ57" i="2"/>
  <c r="DN57" i="2"/>
  <c r="CX57" i="2"/>
  <c r="DM57" i="2"/>
  <c r="DK57" i="2"/>
  <c r="CO57" i="2"/>
  <c r="DH57" i="2"/>
  <c r="BU57" i="2"/>
  <c r="BT57" i="2"/>
  <c r="CI57" i="2" s="1"/>
  <c r="BG57" i="2"/>
  <c r="BF57" i="2"/>
  <c r="CF57" i="2" s="1"/>
  <c r="BO57" i="2"/>
  <c r="BN57" i="2"/>
  <c r="BC57" i="2"/>
  <c r="BD57" i="2"/>
  <c r="V58" i="2" l="1" a="1"/>
  <c r="V58" i="2" s="1"/>
  <c r="AG57" i="2" a="1"/>
  <c r="AG57" i="2" s="1"/>
  <c r="AH57" i="2" a="1"/>
  <c r="AH57" i="2" s="1"/>
  <c r="AF57" i="2"/>
  <c r="CY57" i="2"/>
  <c r="CT57" i="2"/>
  <c r="Q58" i="2" s="1" a="1"/>
  <c r="Q58" i="2" s="1"/>
  <c r="CR57" i="2"/>
  <c r="CQ57" i="2"/>
  <c r="CZ57" i="2"/>
  <c r="DA57" i="2"/>
  <c r="CS57" i="2"/>
  <c r="DL57" i="2"/>
  <c r="BZ58" i="2" s="1"/>
  <c r="CP57" i="2"/>
  <c r="CL57" i="2"/>
  <c r="CM57" i="2" s="1"/>
  <c r="DC57" i="2" s="1"/>
  <c r="CB58" i="2" s="1"/>
  <c r="CC58" i="2" s="1"/>
  <c r="CG57" i="2"/>
  <c r="CW57" i="2"/>
  <c r="CV57" i="2"/>
  <c r="DI57" i="2"/>
  <c r="CE57" i="2"/>
  <c r="DF57" i="2" s="1"/>
  <c r="AI57" i="2" l="1"/>
  <c r="CJ57" i="2" s="1"/>
  <c r="C57" i="2" s="1"/>
  <c r="A58" i="2" s="1"/>
  <c r="CU57" i="2"/>
  <c r="DB57" i="2"/>
  <c r="BM58" i="2" s="1"/>
  <c r="DG57" i="2"/>
  <c r="P58" i="2"/>
  <c r="R58" i="2" s="1"/>
  <c r="T58" i="2" s="1"/>
  <c r="DD57" i="2"/>
  <c r="DE57" i="2"/>
  <c r="U58" i="2" l="1"/>
  <c r="BE58" i="2" s="1"/>
  <c r="BB58" i="2"/>
  <c r="AV58" i="2" a="1"/>
  <c r="AV58" i="2" s="1"/>
  <c r="W58" i="2"/>
  <c r="X58" i="2" s="1"/>
  <c r="BV58" i="2"/>
  <c r="BW58" i="2" s="1"/>
  <c r="BX58" i="2" s="1"/>
  <c r="Z58" i="2"/>
  <c r="AA58" i="2" s="1"/>
  <c r="AB58" i="2" s="1"/>
  <c r="AM58" i="2"/>
  <c r="AN58" i="2" s="1"/>
  <c r="AO58" i="2" s="1"/>
  <c r="BY58" i="2"/>
  <c r="AK58" i="2"/>
  <c r="AL58" i="2" s="1"/>
  <c r="AU58" i="2"/>
  <c r="AQ58" i="2"/>
  <c r="AR58" i="2" s="1"/>
  <c r="AS58" i="2" s="1"/>
  <c r="AT58" i="2" s="1"/>
  <c r="BH58" i="2"/>
  <c r="BP58" i="2"/>
  <c r="AX58" i="2" l="1"/>
  <c r="BA58" i="2"/>
  <c r="BD58" i="2" s="1"/>
  <c r="BS58" i="2"/>
  <c r="BU58" i="2" s="1"/>
  <c r="Y58" i="2"/>
  <c r="BL58" i="2"/>
  <c r="BO58" i="2" s="1"/>
  <c r="CK58" i="2"/>
  <c r="AE58" i="2"/>
  <c r="AG58" i="2" s="1" a="1"/>
  <c r="AG58" i="2" s="1"/>
  <c r="BQ58" i="2"/>
  <c r="BR58" i="2"/>
  <c r="CH58" i="2"/>
  <c r="CA58" i="2"/>
  <c r="CN58" i="2"/>
  <c r="DH58" i="2"/>
  <c r="CX58" i="2"/>
  <c r="DJ58" i="2"/>
  <c r="Q59" i="2" s="1" a="1"/>
  <c r="Q59" i="2" s="1"/>
  <c r="DN58" i="2"/>
  <c r="DK58" i="2"/>
  <c r="AP58" i="2"/>
  <c r="CO58" i="2"/>
  <c r="DM58" i="2"/>
  <c r="BI58" i="2"/>
  <c r="BJ58" i="2" s="1"/>
  <c r="BK58" i="2"/>
  <c r="AZ58" i="2"/>
  <c r="AY58" i="2"/>
  <c r="BG58" i="2"/>
  <c r="BF58" i="2"/>
  <c r="CF58" i="2" s="1"/>
  <c r="BC58" i="2" l="1"/>
  <c r="BN58" i="2"/>
  <c r="BT58" i="2"/>
  <c r="CI58" i="2" s="1"/>
  <c r="CT58" i="2" s="1"/>
  <c r="V59" i="2" a="1"/>
  <c r="V59" i="2" s="1"/>
  <c r="AF58" i="2"/>
  <c r="AH58" i="2" a="1"/>
  <c r="AH58" i="2" s="1"/>
  <c r="AI58" i="2" s="1"/>
  <c r="CJ58" i="2" s="1"/>
  <c r="C58" i="2" s="1"/>
  <c r="A59" i="2" s="1"/>
  <c r="CS58" i="2"/>
  <c r="DA58" i="2"/>
  <c r="DL58" i="2"/>
  <c r="BZ59" i="2" s="1"/>
  <c r="CZ58" i="2"/>
  <c r="CQ58" i="2"/>
  <c r="CP58" i="2"/>
  <c r="CW58" i="2"/>
  <c r="DI58" i="2"/>
  <c r="CV58" i="2"/>
  <c r="CY58" i="2"/>
  <c r="CE58" i="2"/>
  <c r="DF58" i="2" s="1"/>
  <c r="CR58" i="2"/>
  <c r="CL58" i="2"/>
  <c r="CM58" i="2" s="1"/>
  <c r="DC58" i="2" s="1"/>
  <c r="CG58" i="2"/>
  <c r="CU58" i="2" l="1"/>
  <c r="W59" i="2" s="1"/>
  <c r="DB58" i="2"/>
  <c r="BM59" i="2" s="1"/>
  <c r="CB59" i="2"/>
  <c r="CC59" i="2" s="1"/>
  <c r="P59" i="2"/>
  <c r="R59" i="2" s="1"/>
  <c r="T59" i="2" s="1"/>
  <c r="DD58" i="2"/>
  <c r="DE58" i="2"/>
  <c r="DG58" i="2"/>
  <c r="BB59" i="2" l="1"/>
  <c r="U59" i="2"/>
  <c r="X59" i="2"/>
  <c r="Y59" i="2"/>
  <c r="AV59" i="2" a="1"/>
  <c r="AV59" i="2" s="1"/>
  <c r="BE59" i="2" l="1"/>
  <c r="AQ59" i="2"/>
  <c r="AR59" i="2" s="1"/>
  <c r="AS59" i="2" s="1"/>
  <c r="AT59" i="2" s="1"/>
  <c r="BA59" i="2"/>
  <c r="BY59" i="2"/>
  <c r="AM59" i="2"/>
  <c r="AN59" i="2" s="1"/>
  <c r="AO59" i="2" s="1"/>
  <c r="Z59" i="2"/>
  <c r="AA59" i="2" s="1"/>
  <c r="AB59" i="2" s="1"/>
  <c r="AE59" i="2" s="1"/>
  <c r="AU59" i="2"/>
  <c r="BS59" i="2"/>
  <c r="AK59" i="2"/>
  <c r="AL59" i="2" s="1"/>
  <c r="BP59" i="2"/>
  <c r="BH59" i="2"/>
  <c r="AX59" i="2"/>
  <c r="BL59" i="2"/>
  <c r="BV59" i="2"/>
  <c r="BN59" i="2" l="1"/>
  <c r="BO59" i="2"/>
  <c r="CA59" i="2"/>
  <c r="CN59" i="2"/>
  <c r="CK59" i="2"/>
  <c r="V60" i="2" s="1" a="1"/>
  <c r="V60" i="2" s="1"/>
  <c r="BI59" i="2"/>
  <c r="BJ59" i="2" s="1"/>
  <c r="BK59" i="2"/>
  <c r="BD59" i="2"/>
  <c r="BC59" i="2"/>
  <c r="BU59" i="2"/>
  <c r="BT59" i="2"/>
  <c r="BX59" i="2"/>
  <c r="BW59" i="2"/>
  <c r="DJ59" i="2"/>
  <c r="DN59" i="2"/>
  <c r="CX59" i="2"/>
  <c r="AP59" i="2"/>
  <c r="DM59" i="2"/>
  <c r="DH59" i="2"/>
  <c r="CO59" i="2"/>
  <c r="DK59" i="2"/>
  <c r="AZ59" i="2"/>
  <c r="AY59" i="2"/>
  <c r="CH59" i="2"/>
  <c r="BR59" i="2"/>
  <c r="BQ59" i="2"/>
  <c r="BF59" i="2"/>
  <c r="CF59" i="2" s="1"/>
  <c r="BG59" i="2"/>
  <c r="AH59" i="2" a="1"/>
  <c r="AH59" i="2" s="1"/>
  <c r="AF59" i="2"/>
  <c r="AG59" i="2" a="1"/>
  <c r="AG59" i="2" s="1"/>
  <c r="R60" i="2"/>
  <c r="T60" i="2" s="1"/>
  <c r="CE59" i="2" l="1"/>
  <c r="DF59" i="2" s="1"/>
  <c r="DA59" i="2"/>
  <c r="CP59" i="2"/>
  <c r="DL59" i="2"/>
  <c r="BZ60" i="2" s="1"/>
  <c r="CQ59" i="2"/>
  <c r="CZ59" i="2"/>
  <c r="CS59" i="2"/>
  <c r="CR59" i="2"/>
  <c r="CI59" i="2"/>
  <c r="DI59" i="2"/>
  <c r="CV59" i="2"/>
  <c r="CW59" i="2"/>
  <c r="CG59" i="2"/>
  <c r="CL59" i="2"/>
  <c r="CM59" i="2" s="1"/>
  <c r="DC59" i="2" s="1"/>
  <c r="U60" i="2"/>
  <c r="BB60" i="2"/>
  <c r="AI59" i="2"/>
  <c r="CJ59" i="2" s="1"/>
  <c r="C59" i="2" s="1"/>
  <c r="A60" i="2" s="1"/>
  <c r="DD59" i="2" l="1"/>
  <c r="DE59" i="2"/>
  <c r="DB59" i="2"/>
  <c r="BM60" i="2" s="1"/>
  <c r="CU59" i="2"/>
  <c r="W60" i="2" s="1"/>
  <c r="CB60" i="2"/>
  <c r="CC60" i="2" s="1"/>
  <c r="P60" i="2"/>
  <c r="CY59" i="2"/>
  <c r="DG59" i="2"/>
  <c r="CT59" i="2"/>
  <c r="AX60" i="2"/>
  <c r="AQ60" i="2"/>
  <c r="AR60" i="2" s="1"/>
  <c r="AS60" i="2" s="1"/>
  <c r="AT60" i="2" s="1"/>
  <c r="AM60" i="2"/>
  <c r="AN60" i="2" s="1"/>
  <c r="AO60" i="2" s="1"/>
  <c r="AK60" i="2"/>
  <c r="AL60" i="2" s="1"/>
  <c r="BH60" i="2"/>
  <c r="AU60" i="2"/>
  <c r="BY60" i="2"/>
  <c r="BV60" i="2"/>
  <c r="BL60" i="2"/>
  <c r="BS60" i="2"/>
  <c r="BA60" i="2"/>
  <c r="BP60" i="2"/>
  <c r="BE60" i="2"/>
  <c r="Z60" i="2"/>
  <c r="AA60" i="2" s="1"/>
  <c r="AB60" i="2" s="1"/>
  <c r="S66" i="2"/>
  <c r="AV60" i="2" l="1" a="1"/>
  <c r="AV60" i="2" s="1"/>
  <c r="AW60" i="2" s="1"/>
  <c r="X60" i="2"/>
  <c r="AE60" i="2" s="1"/>
  <c r="Y60" i="2"/>
  <c r="CK60" i="2"/>
  <c r="V61" i="2" s="1" a="1"/>
  <c r="V61" i="2" s="1"/>
  <c r="CA60" i="2"/>
  <c r="CN60" i="2"/>
  <c r="BF60" i="2"/>
  <c r="CF60" i="2" s="1"/>
  <c r="BG60" i="2"/>
  <c r="BK60" i="2"/>
  <c r="BI60" i="2"/>
  <c r="BJ60" i="2" s="1"/>
  <c r="BC60" i="2"/>
  <c r="BD60" i="2"/>
  <c r="DH60" i="2"/>
  <c r="DJ60" i="2"/>
  <c r="DM60" i="2"/>
  <c r="AP60" i="2"/>
  <c r="CO60" i="2"/>
  <c r="DK60" i="2"/>
  <c r="CX60" i="2"/>
  <c r="DN60" i="2"/>
  <c r="BW60" i="2"/>
  <c r="BX60" i="2" s="1"/>
  <c r="BR60" i="2"/>
  <c r="BQ60" i="2"/>
  <c r="CH60" i="2"/>
  <c r="BU60" i="2"/>
  <c r="BT60" i="2"/>
  <c r="BO60" i="2"/>
  <c r="BN60" i="2"/>
  <c r="AZ60" i="2"/>
  <c r="AY60" i="2"/>
  <c r="R61" i="2" l="1"/>
  <c r="T61" i="2" s="1"/>
  <c r="AG60" i="2" a="1"/>
  <c r="AG60" i="2" s="1"/>
  <c r="AF60" i="2"/>
  <c r="AH60" i="2" a="1"/>
  <c r="AH60" i="2" s="1"/>
  <c r="CI60" i="2"/>
  <c r="CT60" i="2" s="1"/>
  <c r="DA60" i="2"/>
  <c r="DL60" i="2"/>
  <c r="BZ61" i="2" s="1"/>
  <c r="CQ60" i="2"/>
  <c r="CS60" i="2"/>
  <c r="CZ60" i="2"/>
  <c r="CP60" i="2"/>
  <c r="CR60" i="2"/>
  <c r="DI60" i="2"/>
  <c r="CV60" i="2"/>
  <c r="CW60" i="2"/>
  <c r="CE60" i="2"/>
  <c r="DF60" i="2" s="1"/>
  <c r="CL60" i="2"/>
  <c r="CM60" i="2" s="1"/>
  <c r="DC60" i="2" s="1"/>
  <c r="CG60" i="2"/>
  <c r="BB61" i="2" l="1"/>
  <c r="U61" i="2"/>
  <c r="AI60" i="2"/>
  <c r="CJ60" i="2" s="1"/>
  <c r="C60" i="2" s="1"/>
  <c r="A61" i="2" s="1"/>
  <c r="CY60" i="2"/>
  <c r="DD60" i="2"/>
  <c r="DB60" i="2"/>
  <c r="BM61" i="2" s="1"/>
  <c r="CU60" i="2"/>
  <c r="W61" i="2" s="1"/>
  <c r="DE60" i="2"/>
  <c r="CB61" i="2"/>
  <c r="CC61" i="2" s="1"/>
  <c r="P61" i="2"/>
  <c r="DG60" i="2"/>
  <c r="AK61" i="2" l="1"/>
  <c r="AL61" i="2" s="1"/>
  <c r="BH61" i="2"/>
  <c r="BE61" i="2"/>
  <c r="AX61" i="2"/>
  <c r="BP61" i="2"/>
  <c r="BS61" i="2"/>
  <c r="AU61" i="2"/>
  <c r="BA61" i="2"/>
  <c r="AQ61" i="2"/>
  <c r="AR61" i="2" s="1"/>
  <c r="AS61" i="2" s="1"/>
  <c r="AT61" i="2" s="1"/>
  <c r="BL61" i="2"/>
  <c r="BV61" i="2"/>
  <c r="BY61" i="2"/>
  <c r="AM61" i="2"/>
  <c r="AN61" i="2" s="1"/>
  <c r="AO61" i="2" s="1"/>
  <c r="Z61" i="2"/>
  <c r="AA61" i="2" s="1"/>
  <c r="AB61" i="2" s="1"/>
  <c r="Y61" i="2"/>
  <c r="X61" i="2"/>
  <c r="AV61" i="2" a="1"/>
  <c r="AV61" i="2" s="1"/>
  <c r="BT61" i="2" l="1"/>
  <c r="BU61" i="2"/>
  <c r="AY61" i="2"/>
  <c r="AZ61" i="2"/>
  <c r="BC61" i="2"/>
  <c r="BD61" i="2"/>
  <c r="BR61" i="2"/>
  <c r="CH61" i="2"/>
  <c r="BQ61" i="2"/>
  <c r="BF61" i="2"/>
  <c r="CF61" i="2" s="1"/>
  <c r="BG61" i="2"/>
  <c r="DM61" i="2"/>
  <c r="DJ61" i="2"/>
  <c r="DN61" i="2"/>
  <c r="CX61" i="2"/>
  <c r="AP61" i="2"/>
  <c r="DH61" i="2"/>
  <c r="CO61" i="2"/>
  <c r="DK61" i="2"/>
  <c r="CA61" i="2"/>
  <c r="CN61" i="2"/>
  <c r="BW61" i="2"/>
  <c r="BX61" i="2"/>
  <c r="BO61" i="2"/>
  <c r="BN61" i="2"/>
  <c r="BI61" i="2"/>
  <c r="BJ61" i="2" s="1"/>
  <c r="BK61" i="2"/>
  <c r="CK61" i="2"/>
  <c r="AE61" i="2"/>
  <c r="CE61" i="2" l="1"/>
  <c r="DA61" i="2"/>
  <c r="CQ61" i="2"/>
  <c r="CP61" i="2"/>
  <c r="DL61" i="2"/>
  <c r="BZ62" i="2" s="1"/>
  <c r="CZ61" i="2"/>
  <c r="CS61" i="2"/>
  <c r="CL61" i="2"/>
  <c r="CM61" i="2" s="1"/>
  <c r="DC61" i="2" s="1"/>
  <c r="CB62" i="2" s="1"/>
  <c r="CC62" i="2" s="1"/>
  <c r="CG61" i="2"/>
  <c r="CI61" i="2"/>
  <c r="DI61" i="2"/>
  <c r="CW61" i="2"/>
  <c r="CV61" i="2"/>
  <c r="CR61" i="2"/>
  <c r="R62" i="2"/>
  <c r="T62" i="2" s="1"/>
  <c r="V62" i="2" a="1"/>
  <c r="V62" i="2" s="1"/>
  <c r="AF61" i="2"/>
  <c r="AG61" i="2" a="1"/>
  <c r="AG61" i="2" s="1"/>
  <c r="AH61" i="2" a="1"/>
  <c r="AH61" i="2" s="1"/>
  <c r="P62" i="2" l="1"/>
  <c r="DG61" i="2"/>
  <c r="CY61" i="2"/>
  <c r="CT61" i="2"/>
  <c r="DB61" i="2"/>
  <c r="BM62" i="2" s="1"/>
  <c r="CU61" i="2"/>
  <c r="W62" i="2" s="1"/>
  <c r="X62" i="2" s="1"/>
  <c r="DF61" i="2"/>
  <c r="DD61" i="2"/>
  <c r="DE61" i="2"/>
  <c r="AI61" i="2"/>
  <c r="CJ61" i="2" s="1"/>
  <c r="C61" i="2" s="1"/>
  <c r="A62" i="2" s="1"/>
  <c r="U62" i="2"/>
  <c r="BB62" i="2"/>
  <c r="Q66" i="2" a="1"/>
  <c r="Q66" i="2" s="1"/>
  <c r="AV62" i="2" l="1" a="1"/>
  <c r="AV62" i="2" s="1"/>
  <c r="Y62" i="2"/>
  <c r="BV62" i="2"/>
  <c r="Z62" i="2"/>
  <c r="AA62" i="2" s="1"/>
  <c r="AB62" i="2" s="1"/>
  <c r="AK62" i="2"/>
  <c r="AL62" i="2" s="1"/>
  <c r="BE62" i="2"/>
  <c r="BH62" i="2"/>
  <c r="AQ62" i="2"/>
  <c r="AR62" i="2" s="1"/>
  <c r="AS62" i="2" s="1"/>
  <c r="AT62" i="2" s="1"/>
  <c r="AX62" i="2"/>
  <c r="BL62" i="2"/>
  <c r="AU62" i="2"/>
  <c r="BS62" i="2"/>
  <c r="BP62" i="2"/>
  <c r="AM62" i="2"/>
  <c r="AN62" i="2" s="1"/>
  <c r="AO62" i="2" s="1"/>
  <c r="BY62" i="2"/>
  <c r="BA62" i="2"/>
  <c r="AE62" i="2" l="1"/>
  <c r="CK62" i="2"/>
  <c r="V63" i="2" s="1" a="1"/>
  <c r="V63" i="2" s="1"/>
  <c r="CA62" i="2"/>
  <c r="CN62" i="2"/>
  <c r="BI62" i="2"/>
  <c r="BJ62" i="2" s="1"/>
  <c r="CR62" i="2" s="1"/>
  <c r="BK62" i="2"/>
  <c r="DH62" i="2"/>
  <c r="CO62" i="2"/>
  <c r="DM62" i="2"/>
  <c r="DK62" i="2"/>
  <c r="AP62" i="2"/>
  <c r="CX62" i="2"/>
  <c r="DJ62" i="2"/>
  <c r="DN62" i="2"/>
  <c r="BG62" i="2"/>
  <c r="BF62" i="2"/>
  <c r="CF62" i="2" s="1"/>
  <c r="CH62" i="2"/>
  <c r="BQ62" i="2"/>
  <c r="BR62" i="2"/>
  <c r="BT62" i="2"/>
  <c r="BU62" i="2"/>
  <c r="BW62" i="2"/>
  <c r="BX62" i="2"/>
  <c r="BC62" i="2"/>
  <c r="BD62" i="2"/>
  <c r="BO62" i="2"/>
  <c r="BN62" i="2"/>
  <c r="AZ62" i="2"/>
  <c r="AY62" i="2"/>
  <c r="AG62" i="2" l="1" a="1"/>
  <c r="AG62" i="2" s="1"/>
  <c r="AH62" i="2" a="1"/>
  <c r="AH62" i="2" s="1"/>
  <c r="AF62" i="2"/>
  <c r="CV62" i="2"/>
  <c r="CW62" i="2"/>
  <c r="DI62" i="2"/>
  <c r="CZ62" i="2"/>
  <c r="CP62" i="2"/>
  <c r="CQ62" i="2"/>
  <c r="DL62" i="2"/>
  <c r="BZ63" i="2" s="1"/>
  <c r="CS62" i="2"/>
  <c r="DA62" i="2"/>
  <c r="CI62" i="2"/>
  <c r="CE62" i="2"/>
  <c r="DF62" i="2" s="1"/>
  <c r="CL62" i="2"/>
  <c r="CM62" i="2" s="1"/>
  <c r="DC62" i="2" s="1"/>
  <c r="CG62" i="2"/>
  <c r="Q67" i="2" a="1"/>
  <c r="Q67" i="2" s="1"/>
  <c r="S67" i="2" s="1"/>
  <c r="AI62" i="2" l="1"/>
  <c r="CJ62" i="2" s="1"/>
  <c r="C62" i="2" s="1"/>
  <c r="A63" i="2" s="1"/>
  <c r="DD62" i="2"/>
  <c r="CY62" i="2"/>
  <c r="DG62" i="2"/>
  <c r="CT62" i="2"/>
  <c r="DE62" i="2"/>
  <c r="Q63" i="2" s="1" a="1"/>
  <c r="Q63" i="2" s="1"/>
  <c r="CU62" i="2"/>
  <c r="W63" i="2" s="1"/>
  <c r="DB62" i="2"/>
  <c r="BM63" i="2" s="1"/>
  <c r="CB63" i="2"/>
  <c r="CC63" i="2" s="1"/>
  <c r="P63" i="2"/>
  <c r="X63" i="2" l="1"/>
  <c r="Y63" i="2"/>
  <c r="AV63" i="2" a="1"/>
  <c r="AV63" i="2" s="1"/>
  <c r="S63" i="2"/>
  <c r="R63" i="2"/>
  <c r="T63" i="2" s="1"/>
  <c r="U63" i="2" l="1"/>
  <c r="BB63" i="2"/>
  <c r="AK63" i="2" l="1"/>
  <c r="AL63" i="2" s="1"/>
  <c r="BY63" i="2"/>
  <c r="BP63" i="2"/>
  <c r="AU63" i="2"/>
  <c r="AX63" i="2"/>
  <c r="BL63" i="2"/>
  <c r="BH63" i="2"/>
  <c r="BS63" i="2"/>
  <c r="Z63" i="2"/>
  <c r="AA63" i="2" s="1"/>
  <c r="AB63" i="2" s="1"/>
  <c r="AQ63" i="2"/>
  <c r="AR63" i="2" s="1"/>
  <c r="BV63" i="2"/>
  <c r="BE63" i="2"/>
  <c r="AM63" i="2"/>
  <c r="AN63" i="2" s="1"/>
  <c r="AO63" i="2" s="1"/>
  <c r="BA63" i="2"/>
  <c r="BO63" i="2" l="1"/>
  <c r="BN63" i="2"/>
  <c r="AZ63" i="2"/>
  <c r="AY63" i="2"/>
  <c r="BU63" i="2"/>
  <c r="BT63" i="2"/>
  <c r="AP63" i="2"/>
  <c r="BF63" i="2"/>
  <c r="CF63" i="2" s="1"/>
  <c r="BG63" i="2"/>
  <c r="BW63" i="2"/>
  <c r="BX63" i="2"/>
  <c r="AS63" i="2"/>
  <c r="DK63" i="2" s="1"/>
  <c r="CD63" i="2"/>
  <c r="CA63" i="2"/>
  <c r="CN63" i="2"/>
  <c r="BI63" i="2"/>
  <c r="BJ63" i="2" s="1"/>
  <c r="BK63" i="2"/>
  <c r="BC63" i="2"/>
  <c r="BD63" i="2"/>
  <c r="BR63" i="2"/>
  <c r="BQ63" i="2"/>
  <c r="CH63" i="2"/>
  <c r="AE63" i="2"/>
  <c r="CK63" i="2"/>
  <c r="CI63" i="2" l="1"/>
  <c r="CY63" i="2" s="1"/>
  <c r="DJ63" i="2"/>
  <c r="DM63" i="2"/>
  <c r="CE63" i="2"/>
  <c r="DF63" i="2" s="1"/>
  <c r="CR63" i="2"/>
  <c r="CX63" i="2"/>
  <c r="V64" i="2" a="1"/>
  <c r="V64" i="2" s="1"/>
  <c r="AF63" i="2"/>
  <c r="AG63" i="2" a="1"/>
  <c r="AG63" i="2" s="1"/>
  <c r="AH63" i="2" a="1"/>
  <c r="AH63" i="2" s="1"/>
  <c r="AT63" i="2"/>
  <c r="DN63" i="2"/>
  <c r="CG63" i="2"/>
  <c r="CL63" i="2"/>
  <c r="CM63" i="2" s="1"/>
  <c r="DC63" i="2" s="1"/>
  <c r="CB64" i="2" s="1"/>
  <c r="CC64" i="2" s="1"/>
  <c r="DL63" i="2"/>
  <c r="CS63" i="2"/>
  <c r="CZ63" i="2"/>
  <c r="DA63" i="2"/>
  <c r="CQ63" i="2"/>
  <c r="CP63" i="2"/>
  <c r="CW63" i="2"/>
  <c r="CV63" i="2"/>
  <c r="DI63" i="2"/>
  <c r="CO63" i="2"/>
  <c r="DH63" i="2"/>
  <c r="CT63" i="2" l="1"/>
  <c r="BZ64" i="2"/>
  <c r="AI63" i="2"/>
  <c r="CJ63" i="2" s="1"/>
  <c r="C63" i="2" s="1"/>
  <c r="A64" i="2" s="1"/>
  <c r="DG63" i="2"/>
  <c r="Q64" i="2" s="1" a="1"/>
  <c r="Q64" i="2" s="1"/>
  <c r="DE63" i="2"/>
  <c r="DD63" i="2"/>
  <c r="P64" i="2"/>
  <c r="DB63" i="2"/>
  <c r="BM64" i="2" s="1"/>
  <c r="CU63" i="2"/>
  <c r="W64" i="2" s="1"/>
  <c r="X64" i="2" s="1"/>
  <c r="Y64" i="2" l="1"/>
  <c r="R64" i="2"/>
  <c r="T64" i="2" s="1"/>
  <c r="BB64" i="2" s="1"/>
  <c r="AV64" i="2" a="1"/>
  <c r="AV64" i="2" s="1"/>
  <c r="U64" i="2" l="1"/>
  <c r="AU64" i="2" s="1"/>
  <c r="BV64" i="2"/>
  <c r="Z64" i="2"/>
  <c r="AA64" i="2" s="1"/>
  <c r="AB64" i="2" s="1"/>
  <c r="AQ64" i="2"/>
  <c r="AR64" i="2" s="1"/>
  <c r="AS64" i="2" s="1"/>
  <c r="AT64" i="2" s="1"/>
  <c r="AM64" i="2"/>
  <c r="AN64" i="2" s="1"/>
  <c r="AO64" i="2" s="1"/>
  <c r="BS64" i="2"/>
  <c r="BL64" i="2"/>
  <c r="BH64" i="2"/>
  <c r="AX64" i="2" l="1"/>
  <c r="AZ64" i="2" s="1"/>
  <c r="BE64" i="2"/>
  <c r="BA64" i="2"/>
  <c r="BD64" i="2" s="1"/>
  <c r="BY64" i="2"/>
  <c r="CA64" i="2" s="1"/>
  <c r="AK64" i="2"/>
  <c r="AL64" i="2" s="1"/>
  <c r="BP64" i="2"/>
  <c r="CH64" i="2" s="1"/>
  <c r="BW64" i="2"/>
  <c r="BX64" i="2"/>
  <c r="AY64" i="2"/>
  <c r="BF64" i="2"/>
  <c r="CF64" i="2" s="1"/>
  <c r="BG64" i="2"/>
  <c r="BK64" i="2"/>
  <c r="BI64" i="2"/>
  <c r="BJ64" i="2" s="1"/>
  <c r="CR64" i="2" s="1"/>
  <c r="BO64" i="2"/>
  <c r="BN64" i="2"/>
  <c r="BU64" i="2"/>
  <c r="BT64" i="2"/>
  <c r="AP64" i="2"/>
  <c r="DK64" i="2"/>
  <c r="DH64" i="2"/>
  <c r="DN64" i="2"/>
  <c r="DM64" i="2"/>
  <c r="CX64" i="2"/>
  <c r="CO64" i="2"/>
  <c r="DJ64" i="2"/>
  <c r="CK64" i="2"/>
  <c r="AE64" i="2"/>
  <c r="CN64" i="2" l="1"/>
  <c r="BQ64" i="2"/>
  <c r="BC64" i="2"/>
  <c r="BR64" i="2"/>
  <c r="CI64" i="2"/>
  <c r="CT64" i="2" s="1"/>
  <c r="CE64" i="2"/>
  <c r="DF64" i="2" s="1"/>
  <c r="AG64" i="2" a="1"/>
  <c r="AG64" i="2" s="1"/>
  <c r="AF64" i="2"/>
  <c r="AH64" i="2" a="1"/>
  <c r="AH64" i="2" s="1"/>
  <c r="R65" i="2"/>
  <c r="T65" i="2" s="1"/>
  <c r="V65" i="2" a="1"/>
  <c r="V65" i="2" s="1"/>
  <c r="CQ64" i="2"/>
  <c r="DL64" i="2"/>
  <c r="BZ65" i="2" s="1"/>
  <c r="CZ64" i="2"/>
  <c r="CS64" i="2"/>
  <c r="CP64" i="2"/>
  <c r="DA64" i="2"/>
  <c r="CL64" i="2"/>
  <c r="CM64" i="2" s="1"/>
  <c r="DC64" i="2" s="1"/>
  <c r="CB65" i="2" s="1"/>
  <c r="CC65" i="2" s="1"/>
  <c r="CG64" i="2"/>
  <c r="CV64" i="2"/>
  <c r="DI64" i="2"/>
  <c r="CW64" i="2"/>
  <c r="AI64" i="2" l="1"/>
  <c r="CJ64" i="2" s="1"/>
  <c r="C64" i="2" s="1"/>
  <c r="A65" i="2" s="1"/>
  <c r="CY64" i="2"/>
  <c r="DD64" i="2"/>
  <c r="DE64" i="2"/>
  <c r="P65" i="2"/>
  <c r="DG64" i="2"/>
  <c r="U65" i="2"/>
  <c r="BB65" i="2"/>
  <c r="CU64" i="2"/>
  <c r="W65" i="2" s="1"/>
  <c r="X65" i="2" s="1"/>
  <c r="DB64" i="2"/>
  <c r="BM65" i="2" s="1"/>
  <c r="AM65" i="2" l="1"/>
  <c r="AN65" i="2" s="1"/>
  <c r="AO65" i="2" s="1"/>
  <c r="BH65" i="2"/>
  <c r="AU65" i="2"/>
  <c r="AK65" i="2"/>
  <c r="AL65" i="2" s="1"/>
  <c r="BA65" i="2"/>
  <c r="Z65" i="2"/>
  <c r="AA65" i="2" s="1"/>
  <c r="AB65" i="2" s="1"/>
  <c r="CK65" i="2" s="1"/>
  <c r="BS65" i="2"/>
  <c r="BE65" i="2"/>
  <c r="BY65" i="2"/>
  <c r="BV65" i="2"/>
  <c r="AQ65" i="2"/>
  <c r="AR65" i="2" s="1"/>
  <c r="AS65" i="2" s="1"/>
  <c r="AT65" i="2" s="1"/>
  <c r="BP65" i="2"/>
  <c r="BL65" i="2"/>
  <c r="AX65" i="2"/>
  <c r="Y65" i="2"/>
  <c r="AV65" i="2" a="1"/>
  <c r="AV65" i="2" s="1"/>
  <c r="AE65" i="2" l="1"/>
  <c r="AF65" i="2" s="1"/>
  <c r="BN65" i="2"/>
  <c r="BO65" i="2"/>
  <c r="BD65" i="2"/>
  <c r="BC65" i="2"/>
  <c r="AZ65" i="2"/>
  <c r="AY65" i="2"/>
  <c r="BK65" i="2"/>
  <c r="BI65" i="2"/>
  <c r="BJ65" i="2" s="1"/>
  <c r="CH65" i="2"/>
  <c r="BQ65" i="2"/>
  <c r="BR65" i="2"/>
  <c r="DH65" i="2"/>
  <c r="DJ65" i="2"/>
  <c r="DN65" i="2"/>
  <c r="CO65" i="2"/>
  <c r="CX65" i="2"/>
  <c r="AP65" i="2"/>
  <c r="DM65" i="2"/>
  <c r="DK65" i="2"/>
  <c r="BG65" i="2"/>
  <c r="BF65" i="2"/>
  <c r="CF65" i="2" s="1"/>
  <c r="BX65" i="2"/>
  <c r="BW65" i="2"/>
  <c r="CA65" i="2"/>
  <c r="CN65" i="2"/>
  <c r="BU65" i="2"/>
  <c r="BT65" i="2"/>
  <c r="R66" i="2"/>
  <c r="T66" i="2" s="1"/>
  <c r="V66" i="2" a="1"/>
  <c r="V66" i="2" s="1"/>
  <c r="CI65" i="2" l="1"/>
  <c r="CT65" i="2" s="1"/>
  <c r="AH65" i="2" a="1"/>
  <c r="AH65" i="2" s="1"/>
  <c r="AG65" i="2" a="1"/>
  <c r="AG65" i="2" s="1"/>
  <c r="AI65" i="2" s="1"/>
  <c r="CJ65" i="2" s="1"/>
  <c r="C65" i="2" s="1"/>
  <c r="A66" i="2" s="1"/>
  <c r="CE65" i="2"/>
  <c r="DF65" i="2" s="1"/>
  <c r="DA65" i="2"/>
  <c r="CS65" i="2"/>
  <c r="CZ65" i="2"/>
  <c r="CP65" i="2"/>
  <c r="DL65" i="2"/>
  <c r="BZ66" i="2" s="1"/>
  <c r="CQ65" i="2"/>
  <c r="U66" i="2"/>
  <c r="BB66" i="2"/>
  <c r="CW65" i="2"/>
  <c r="CV65" i="2"/>
  <c r="DI65" i="2"/>
  <c r="CR65" i="2"/>
  <c r="CL65" i="2"/>
  <c r="CM65" i="2" s="1"/>
  <c r="DC65" i="2" s="1"/>
  <c r="CG65" i="2"/>
  <c r="CY65" i="2" l="1"/>
  <c r="DD65" i="2"/>
  <c r="DG65" i="2"/>
  <c r="DE65" i="2"/>
  <c r="CB66" i="2"/>
  <c r="CC66" i="2" s="1"/>
  <c r="P66" i="2"/>
  <c r="AM66" i="2"/>
  <c r="AN66" i="2" s="1"/>
  <c r="AO66" i="2" s="1"/>
  <c r="BE66" i="2"/>
  <c r="AX66" i="2"/>
  <c r="BS66" i="2"/>
  <c r="BA66" i="2"/>
  <c r="AU66" i="2"/>
  <c r="Z66" i="2"/>
  <c r="AA66" i="2" s="1"/>
  <c r="AB66" i="2" s="1"/>
  <c r="BP66" i="2"/>
  <c r="BV66" i="2"/>
  <c r="BH66" i="2"/>
  <c r="BL66" i="2"/>
  <c r="BY66" i="2"/>
  <c r="CA66" i="2" s="1"/>
  <c r="AQ66" i="2"/>
  <c r="AR66" i="2" s="1"/>
  <c r="AS66" i="2" s="1"/>
  <c r="AT66" i="2" s="1"/>
  <c r="AK66" i="2"/>
  <c r="AL66" i="2" s="1"/>
  <c r="CU65" i="2"/>
  <c r="W66" i="2" s="1"/>
  <c r="DB65" i="2"/>
  <c r="BM66" i="2" s="1"/>
  <c r="BU66" i="2" l="1"/>
  <c r="BT66" i="2"/>
  <c r="BO66" i="2"/>
  <c r="BN66" i="2"/>
  <c r="AZ66" i="2"/>
  <c r="AY66" i="2"/>
  <c r="CE66" i="2" s="1"/>
  <c r="DF66" i="2" s="1"/>
  <c r="BI66" i="2"/>
  <c r="BJ66" i="2" s="1"/>
  <c r="BK66" i="2"/>
  <c r="BF66" i="2"/>
  <c r="CF66" i="2" s="1"/>
  <c r="BG66" i="2"/>
  <c r="BW66" i="2"/>
  <c r="BX66" i="2"/>
  <c r="DK66" i="2"/>
  <c r="AP66" i="2"/>
  <c r="CO66" i="2"/>
  <c r="CX66" i="2"/>
  <c r="DM66" i="2"/>
  <c r="DH66" i="2"/>
  <c r="DJ66" i="2"/>
  <c r="DN66" i="2"/>
  <c r="CH66" i="2"/>
  <c r="BR66" i="2"/>
  <c r="BQ66" i="2"/>
  <c r="CN66" i="2"/>
  <c r="X66" i="2"/>
  <c r="Y66" i="2"/>
  <c r="BD66" i="2"/>
  <c r="BC66" i="2"/>
  <c r="AV66" i="2" a="1"/>
  <c r="AV66" i="2" s="1"/>
  <c r="DA66" i="2" l="1"/>
  <c r="CQ66" i="2"/>
  <c r="CS66" i="2"/>
  <c r="CZ66" i="2"/>
  <c r="DL66" i="2"/>
  <c r="BZ67" i="2" s="1"/>
  <c r="CP66" i="2"/>
  <c r="DI66" i="2"/>
  <c r="CV66" i="2"/>
  <c r="CW66" i="2"/>
  <c r="CG66" i="2"/>
  <c r="CL66" i="2"/>
  <c r="CM66" i="2" s="1"/>
  <c r="DC66" i="2" s="1"/>
  <c r="CR66" i="2"/>
  <c r="CI66" i="2"/>
  <c r="CK66" i="2"/>
  <c r="AE66" i="2"/>
  <c r="DE66" i="2"/>
  <c r="DD66" i="2"/>
  <c r="CB67" i="2" l="1"/>
  <c r="CC67" i="2" s="1"/>
  <c r="CY66" i="2"/>
  <c r="CT66" i="2"/>
  <c r="DG66" i="2"/>
  <c r="CU66" i="2"/>
  <c r="DB66" i="2"/>
  <c r="BM67" i="2" s="1"/>
  <c r="AG66" i="2" a="1"/>
  <c r="AG66" i="2" s="1"/>
  <c r="AF66" i="2"/>
  <c r="AH66" i="2" a="1"/>
  <c r="AH66" i="2" s="1"/>
  <c r="V67" i="2" a="1"/>
  <c r="V67" i="2" s="1"/>
  <c r="P67" i="2"/>
  <c r="R67" i="2" s="1"/>
  <c r="T67" i="2" s="1"/>
  <c r="W67" i="2" l="1"/>
  <c r="X67" i="2" s="1"/>
  <c r="AI66" i="2"/>
  <c r="CJ66" i="2" s="1"/>
  <c r="C66" i="2" s="1"/>
  <c r="A67" i="2" s="1"/>
  <c r="U67" i="2"/>
  <c r="BB67" i="2"/>
  <c r="AV67" i="2" a="1"/>
  <c r="AV67" i="2" s="1"/>
  <c r="Y67" i="2" l="1"/>
  <c r="BH67" i="2"/>
  <c r="AU67" i="2"/>
  <c r="AX67" i="2"/>
  <c r="AM67" i="2"/>
  <c r="AN67" i="2" s="1"/>
  <c r="AO67" i="2" s="1"/>
  <c r="AQ67" i="2"/>
  <c r="AR67" i="2" s="1"/>
  <c r="AS67" i="2" s="1"/>
  <c r="AT67" i="2" s="1"/>
  <c r="BL67" i="2"/>
  <c r="Z67" i="2"/>
  <c r="AA67" i="2" s="1"/>
  <c r="AB67" i="2" s="1"/>
  <c r="AE67" i="2" s="1"/>
  <c r="AK67" i="2"/>
  <c r="AL67" i="2" s="1"/>
  <c r="BE67" i="2"/>
  <c r="BP67" i="2"/>
  <c r="BY67" i="2"/>
  <c r="BV67" i="2"/>
  <c r="BA67" i="2"/>
  <c r="BS67" i="2"/>
  <c r="CK67" i="2" l="1"/>
  <c r="R68" i="2" s="1"/>
  <c r="T68" i="2" s="1"/>
  <c r="AF67" i="2"/>
  <c r="AG67" i="2" a="1"/>
  <c r="AG67" i="2" s="1"/>
  <c r="AH67" i="2" a="1"/>
  <c r="AH67" i="2" s="1"/>
  <c r="BW67" i="2"/>
  <c r="BX67" i="2"/>
  <c r="BO67" i="2"/>
  <c r="BN67" i="2"/>
  <c r="BD67" i="2"/>
  <c r="BC67" i="2"/>
  <c r="BU67" i="2"/>
  <c r="BT67" i="2"/>
  <c r="CO67" i="2"/>
  <c r="DH67" i="2"/>
  <c r="DJ67" i="2"/>
  <c r="DM67" i="2"/>
  <c r="DK67" i="2"/>
  <c r="AP67" i="2"/>
  <c r="CX67" i="2"/>
  <c r="DN67" i="2"/>
  <c r="CA67" i="2"/>
  <c r="CN67" i="2"/>
  <c r="BQ67" i="2"/>
  <c r="BR67" i="2"/>
  <c r="CH67" i="2"/>
  <c r="AZ67" i="2"/>
  <c r="AY67" i="2"/>
  <c r="BG67" i="2"/>
  <c r="BF67" i="2"/>
  <c r="CF67" i="2" s="1"/>
  <c r="BI67" i="2"/>
  <c r="BJ67" i="2" s="1"/>
  <c r="CR67" i="2" s="1"/>
  <c r="BK67" i="2" l="1"/>
  <c r="V68" i="2" a="1"/>
  <c r="V68" i="2" s="1"/>
  <c r="CE67" i="2"/>
  <c r="DF67" i="2" s="1"/>
  <c r="CI67" i="2"/>
  <c r="CT67" i="2" s="1"/>
  <c r="AI67" i="2"/>
  <c r="CJ67" i="2" s="1"/>
  <c r="C67" i="2" s="1"/>
  <c r="A68" i="2" s="1"/>
  <c r="DI67" i="2"/>
  <c r="CV67" i="2"/>
  <c r="CW67" i="2"/>
  <c r="CG67" i="2"/>
  <c r="CL67" i="2"/>
  <c r="CM67" i="2" s="1"/>
  <c r="DC67" i="2" s="1"/>
  <c r="CQ67" i="2"/>
  <c r="CS67" i="2"/>
  <c r="CZ67" i="2"/>
  <c r="CP67" i="2"/>
  <c r="DL67" i="2"/>
  <c r="BZ68" i="2" s="1"/>
  <c r="DA67" i="2"/>
  <c r="U68" i="2"/>
  <c r="BB68" i="2"/>
  <c r="DD67" i="2" l="1"/>
  <c r="DE67" i="2"/>
  <c r="CY67" i="2"/>
  <c r="DG67" i="2"/>
  <c r="AQ68" i="2"/>
  <c r="AR68" i="2" s="1"/>
  <c r="AS68" i="2" s="1"/>
  <c r="Z68" i="2"/>
  <c r="AA68" i="2" s="1"/>
  <c r="AB68" i="2" s="1"/>
  <c r="AK68" i="2"/>
  <c r="AL68" i="2" s="1"/>
  <c r="BY68" i="2"/>
  <c r="CA68" i="2" s="1"/>
  <c r="BE68" i="2"/>
  <c r="BV68" i="2"/>
  <c r="BS68" i="2"/>
  <c r="AM68" i="2"/>
  <c r="AN68" i="2" s="1"/>
  <c r="AO68" i="2" s="1"/>
  <c r="BH68" i="2"/>
  <c r="AX68" i="2"/>
  <c r="BA68" i="2"/>
  <c r="BP68" i="2"/>
  <c r="BL68" i="2"/>
  <c r="AU68" i="2"/>
  <c r="CU67" i="2"/>
  <c r="DB67" i="2"/>
  <c r="BM68" i="2" s="1"/>
  <c r="CB68" i="2"/>
  <c r="CC68" i="2" s="1"/>
  <c r="P68" i="2"/>
  <c r="CN68" i="2" l="1"/>
  <c r="BU68" i="2"/>
  <c r="BT68" i="2"/>
  <c r="BX68" i="2"/>
  <c r="BW68" i="2"/>
  <c r="BN68" i="2"/>
  <c r="BO68" i="2"/>
  <c r="BF68" i="2"/>
  <c r="CF68" i="2" s="1"/>
  <c r="BG68" i="2"/>
  <c r="DM68" i="2"/>
  <c r="DJ68" i="2"/>
  <c r="AP68" i="2"/>
  <c r="CO68" i="2"/>
  <c r="DN68" i="2"/>
  <c r="DH68" i="2"/>
  <c r="CX68" i="2"/>
  <c r="DK68" i="2"/>
  <c r="BQ68" i="2"/>
  <c r="CD68" i="2" s="1"/>
  <c r="AT68" i="2" s="1"/>
  <c r="BC68" i="2"/>
  <c r="BD68" i="2"/>
  <c r="AV68" i="2" a="1"/>
  <c r="AV68" i="2" s="1"/>
  <c r="AW68" i="2" s="1"/>
  <c r="W68" i="2"/>
  <c r="AY68" i="2"/>
  <c r="AZ68" i="2"/>
  <c r="BK68" i="2"/>
  <c r="BI68" i="2"/>
  <c r="BJ68" i="2" s="1"/>
  <c r="Q73" i="2" a="1"/>
  <c r="Q73" i="2" s="1"/>
  <c r="BR68" i="2" l="1"/>
  <c r="CH68" i="2"/>
  <c r="CV68" i="2" s="1"/>
  <c r="CE68" i="2"/>
  <c r="DF68" i="2" s="1"/>
  <c r="CG68" i="2"/>
  <c r="CL68" i="2"/>
  <c r="CM68" i="2" s="1"/>
  <c r="DC68" i="2" s="1"/>
  <c r="X68" i="2"/>
  <c r="Y68" i="2"/>
  <c r="DI68" i="2"/>
  <c r="CI68" i="2"/>
  <c r="CZ68" i="2"/>
  <c r="DL68" i="2"/>
  <c r="BZ69" i="2" s="1"/>
  <c r="CS68" i="2"/>
  <c r="DA68" i="2"/>
  <c r="CQ68" i="2"/>
  <c r="CP68" i="2"/>
  <c r="CR68" i="2"/>
  <c r="Q75" i="2" a="1"/>
  <c r="Q75" i="2" s="1"/>
  <c r="CW68" i="2" l="1"/>
  <c r="DD68" i="2"/>
  <c r="DE68" i="2"/>
  <c r="CT68" i="2"/>
  <c r="CY68" i="2"/>
  <c r="DG68" i="2"/>
  <c r="AE68" i="2"/>
  <c r="CK68" i="2"/>
  <c r="CB69" i="2" s="1"/>
  <c r="CC69" i="2" s="1"/>
  <c r="DB68" i="2"/>
  <c r="BM69" i="2" s="1"/>
  <c r="CU68" i="2"/>
  <c r="AV69" i="2" l="1" a="1"/>
  <c r="AV69" i="2" s="1"/>
  <c r="R69" i="2"/>
  <c r="T69" i="2" s="1"/>
  <c r="P69" i="2"/>
  <c r="V69" i="2" a="1"/>
  <c r="V69" i="2" s="1"/>
  <c r="W69" i="2" s="1"/>
  <c r="X69" i="2" s="1"/>
  <c r="AF68" i="2"/>
  <c r="AG68" i="2" a="1"/>
  <c r="AG68" i="2" s="1"/>
  <c r="AH68" i="2" a="1"/>
  <c r="AH68" i="2" s="1"/>
  <c r="AI68" i="2" l="1"/>
  <c r="CJ68" i="2" s="1"/>
  <c r="C68" i="2" s="1"/>
  <c r="A69" i="2" s="1"/>
  <c r="Y69" i="2"/>
  <c r="U69" i="2"/>
  <c r="BB69" i="2"/>
  <c r="BA69" i="2" l="1"/>
  <c r="BH69" i="2"/>
  <c r="BY69" i="2"/>
  <c r="BS69" i="2"/>
  <c r="AQ69" i="2"/>
  <c r="AR69" i="2" s="1"/>
  <c r="AS69" i="2" s="1"/>
  <c r="AT69" i="2" s="1"/>
  <c r="BE69" i="2"/>
  <c r="AM69" i="2"/>
  <c r="AN69" i="2" s="1"/>
  <c r="AO69" i="2" s="1"/>
  <c r="AK69" i="2"/>
  <c r="AL69" i="2" s="1"/>
  <c r="AX69" i="2"/>
  <c r="AU69" i="2"/>
  <c r="Z69" i="2"/>
  <c r="AA69" i="2" s="1"/>
  <c r="AB69" i="2" s="1"/>
  <c r="BP69" i="2"/>
  <c r="BL69" i="2"/>
  <c r="BV69" i="2"/>
  <c r="CK69" i="2" l="1"/>
  <c r="AE69" i="2"/>
  <c r="DH69" i="2"/>
  <c r="DN69" i="2"/>
  <c r="CX69" i="2"/>
  <c r="DM69" i="2"/>
  <c r="DK69" i="2"/>
  <c r="CO69" i="2"/>
  <c r="DJ69" i="2"/>
  <c r="AP69" i="2"/>
  <c r="BW69" i="2"/>
  <c r="BX69" i="2"/>
  <c r="BF69" i="2"/>
  <c r="CF69" i="2" s="1"/>
  <c r="BG69" i="2"/>
  <c r="BR69" i="2"/>
  <c r="CH69" i="2"/>
  <c r="BQ69" i="2"/>
  <c r="BU69" i="2"/>
  <c r="BT69" i="2"/>
  <c r="CA69" i="2"/>
  <c r="CN69" i="2"/>
  <c r="BO69" i="2"/>
  <c r="BN69" i="2"/>
  <c r="BI69" i="2"/>
  <c r="BJ69" i="2" s="1"/>
  <c r="BK69" i="2"/>
  <c r="AZ69" i="2"/>
  <c r="AY69" i="2"/>
  <c r="BC69" i="2"/>
  <c r="BD69" i="2"/>
  <c r="CI69" i="2" l="1"/>
  <c r="CT69" i="2" s="1"/>
  <c r="AH69" i="2" a="1"/>
  <c r="AH69" i="2" s="1"/>
  <c r="AF69" i="2"/>
  <c r="AG69" i="2" a="1"/>
  <c r="AG69" i="2" s="1"/>
  <c r="R70" i="2"/>
  <c r="T70" i="2" s="1"/>
  <c r="V70" i="2" a="1"/>
  <c r="V70" i="2" s="1"/>
  <c r="DI69" i="2"/>
  <c r="CV69" i="2"/>
  <c r="CW69" i="2"/>
  <c r="CZ69" i="2"/>
  <c r="DL69" i="2"/>
  <c r="BZ70" i="2" s="1"/>
  <c r="DA69" i="2"/>
  <c r="CS69" i="2"/>
  <c r="CQ69" i="2"/>
  <c r="CP69" i="2"/>
  <c r="CY69" i="2"/>
  <c r="CR69" i="2"/>
  <c r="CE69" i="2"/>
  <c r="DF69" i="2" s="1"/>
  <c r="CG69" i="2"/>
  <c r="CL69" i="2"/>
  <c r="CM69" i="2" s="1"/>
  <c r="DC69" i="2" s="1"/>
  <c r="BB70" i="2" l="1"/>
  <c r="U70" i="2"/>
  <c r="AI69" i="2"/>
  <c r="CJ69" i="2" s="1"/>
  <c r="C69" i="2" s="1"/>
  <c r="A70" i="2" s="1"/>
  <c r="DD69" i="2"/>
  <c r="DG69" i="2"/>
  <c r="DE69" i="2"/>
  <c r="CU69" i="2"/>
  <c r="W70" i="2" s="1"/>
  <c r="DB69" i="2"/>
  <c r="BM70" i="2" s="1"/>
  <c r="CB70" i="2"/>
  <c r="CC70" i="2" s="1"/>
  <c r="P70" i="2"/>
  <c r="AU70" i="2" l="1"/>
  <c r="AX70" i="2"/>
  <c r="Z70" i="2"/>
  <c r="AA70" i="2" s="1"/>
  <c r="AB70" i="2" s="1"/>
  <c r="BL70" i="2"/>
  <c r="BY70" i="2"/>
  <c r="BV70" i="2"/>
  <c r="BH70" i="2"/>
  <c r="AQ70" i="2"/>
  <c r="AR70" i="2" s="1"/>
  <c r="AS70" i="2" s="1"/>
  <c r="AT70" i="2" s="1"/>
  <c r="BA70" i="2"/>
  <c r="AM70" i="2"/>
  <c r="AN70" i="2" s="1"/>
  <c r="AO70" i="2" s="1"/>
  <c r="BE70" i="2"/>
  <c r="AK70" i="2"/>
  <c r="AL70" i="2" s="1"/>
  <c r="BS70" i="2"/>
  <c r="BP70" i="2"/>
  <c r="Y70" i="2"/>
  <c r="X70" i="2"/>
  <c r="AV70" i="2" a="1"/>
  <c r="AV70" i="2" s="1"/>
  <c r="BK70" i="2" l="1"/>
  <c r="BI70" i="2"/>
  <c r="BJ70" i="2" s="1"/>
  <c r="CA70" i="2"/>
  <c r="CN70" i="2"/>
  <c r="BX70" i="2"/>
  <c r="BW70" i="2"/>
  <c r="BN70" i="2"/>
  <c r="BO70" i="2"/>
  <c r="BQ70" i="2"/>
  <c r="CH70" i="2"/>
  <c r="BR70" i="2"/>
  <c r="CX70" i="2"/>
  <c r="DK70" i="2"/>
  <c r="DN70" i="2"/>
  <c r="DJ70" i="2"/>
  <c r="CO70" i="2"/>
  <c r="DM70" i="2"/>
  <c r="DH70" i="2"/>
  <c r="AP70" i="2"/>
  <c r="AY70" i="2"/>
  <c r="AZ70" i="2"/>
  <c r="BT70" i="2"/>
  <c r="BU70" i="2"/>
  <c r="BG70" i="2"/>
  <c r="BF70" i="2"/>
  <c r="CF70" i="2" s="1"/>
  <c r="BC70" i="2"/>
  <c r="BD70" i="2"/>
  <c r="CK70" i="2"/>
  <c r="AE70" i="2"/>
  <c r="CE70" i="2" l="1"/>
  <c r="DF70" i="2" s="1"/>
  <c r="CI70" i="2"/>
  <c r="CY70" i="2" s="1"/>
  <c r="DI70" i="2"/>
  <c r="CV70" i="2"/>
  <c r="CW70" i="2"/>
  <c r="CG70" i="2"/>
  <c r="CL70" i="2"/>
  <c r="CM70" i="2" s="1"/>
  <c r="DC70" i="2" s="1"/>
  <c r="CB71" i="2" s="1"/>
  <c r="CC71" i="2" s="1"/>
  <c r="CT70" i="2"/>
  <c r="CP70" i="2"/>
  <c r="CQ70" i="2"/>
  <c r="DA70" i="2"/>
  <c r="CZ70" i="2"/>
  <c r="CS70" i="2"/>
  <c r="DL70" i="2"/>
  <c r="BZ71" i="2" s="1"/>
  <c r="CR70" i="2"/>
  <c r="AG70" i="2" a="1"/>
  <c r="AG70" i="2" s="1"/>
  <c r="AF70" i="2"/>
  <c r="AH70" i="2" a="1"/>
  <c r="AH70" i="2" s="1"/>
  <c r="V71" i="2" a="1"/>
  <c r="V71" i="2" s="1"/>
  <c r="Q76" i="2" a="1"/>
  <c r="Q76" i="2" s="1"/>
  <c r="S76" i="2" s="1"/>
  <c r="DE70" i="2" l="1"/>
  <c r="DD70" i="2"/>
  <c r="DG70" i="2"/>
  <c r="Q71" i="2" s="1" a="1"/>
  <c r="Q71" i="2" s="1"/>
  <c r="S71" i="2" s="1"/>
  <c r="CU70" i="2"/>
  <c r="DB70" i="2"/>
  <c r="BM71" i="2" s="1"/>
  <c r="P71" i="2"/>
  <c r="AI70" i="2"/>
  <c r="CJ70" i="2" s="1"/>
  <c r="C70" i="2" s="1"/>
  <c r="A71" i="2" s="1"/>
  <c r="R71" i="2" l="1"/>
  <c r="T71" i="2" s="1"/>
  <c r="BB71" i="2" s="1"/>
  <c r="AV71" i="2" a="1"/>
  <c r="AV71" i="2" s="1"/>
  <c r="U71" i="2"/>
  <c r="AU71" i="2" s="1"/>
  <c r="W71" i="2"/>
  <c r="X71" i="2" l="1"/>
  <c r="Y71" i="2"/>
  <c r="BS71" i="2"/>
  <c r="BT71" i="2" s="1"/>
  <c r="BL71" i="2"/>
  <c r="BO71" i="2" s="1"/>
  <c r="AK71" i="2"/>
  <c r="AL71" i="2" s="1"/>
  <c r="Z71" i="2"/>
  <c r="AA71" i="2" s="1"/>
  <c r="AB71" i="2" s="1"/>
  <c r="AE71" i="2" s="1"/>
  <c r="AM71" i="2"/>
  <c r="AN71" i="2" s="1"/>
  <c r="AO71" i="2" s="1"/>
  <c r="AP71" i="2" s="1"/>
  <c r="BY71" i="2"/>
  <c r="CA71" i="2" s="1"/>
  <c r="BA71" i="2"/>
  <c r="BC71" i="2" s="1"/>
  <c r="AQ71" i="2"/>
  <c r="AR71" i="2" s="1"/>
  <c r="AS71" i="2" s="1"/>
  <c r="AT71" i="2" s="1"/>
  <c r="BP71" i="2"/>
  <c r="BQ71" i="2" s="1"/>
  <c r="BH71" i="2"/>
  <c r="BI71" i="2" s="1"/>
  <c r="BJ71" i="2" s="1"/>
  <c r="BV71" i="2"/>
  <c r="BW71" i="2" s="1"/>
  <c r="AX71" i="2"/>
  <c r="AZ71" i="2" s="1"/>
  <c r="BE71" i="2"/>
  <c r="BF71" i="2" s="1"/>
  <c r="CF71" i="2" s="1"/>
  <c r="CK71" i="2" l="1"/>
  <c r="V72" i="2" s="1" a="1"/>
  <c r="V72" i="2" s="1"/>
  <c r="BN71" i="2"/>
  <c r="CG71" i="2" s="1"/>
  <c r="CN71" i="2"/>
  <c r="DH71" i="2"/>
  <c r="DK71" i="2"/>
  <c r="Q72" i="2" s="1" a="1"/>
  <c r="Q72" i="2" s="1"/>
  <c r="DJ71" i="2"/>
  <c r="BD71" i="2"/>
  <c r="BR71" i="2"/>
  <c r="CH71" i="2"/>
  <c r="CV71" i="2" s="1"/>
  <c r="DN71" i="2"/>
  <c r="BK71" i="2"/>
  <c r="DM71" i="2"/>
  <c r="CO71" i="2"/>
  <c r="CX71" i="2"/>
  <c r="BG71" i="2"/>
  <c r="AY71" i="2"/>
  <c r="CE71" i="2" s="1"/>
  <c r="DF71" i="2" s="1"/>
  <c r="BX71" i="2"/>
  <c r="CI71" i="2"/>
  <c r="CT71" i="2" s="1"/>
  <c r="CS71" i="2"/>
  <c r="DL71" i="2"/>
  <c r="CZ71" i="2"/>
  <c r="CQ71" i="2"/>
  <c r="DA71" i="2"/>
  <c r="CP71" i="2"/>
  <c r="CR71" i="2"/>
  <c r="BU71" i="2"/>
  <c r="AG71" i="2" a="1"/>
  <c r="AG71" i="2" s="1"/>
  <c r="AF71" i="2"/>
  <c r="AH71" i="2" a="1"/>
  <c r="AH71" i="2" s="1"/>
  <c r="AI71" i="2" l="1"/>
  <c r="CJ71" i="2" s="1"/>
  <c r="C71" i="2" s="1"/>
  <c r="A72" i="2" s="1"/>
  <c r="CL71" i="2"/>
  <c r="CM71" i="2" s="1"/>
  <c r="DC71" i="2" s="1"/>
  <c r="CB72" i="2" s="1"/>
  <c r="CC72" i="2" s="1"/>
  <c r="CW71" i="2"/>
  <c r="DI71" i="2"/>
  <c r="CY71" i="2"/>
  <c r="BZ72" i="2"/>
  <c r="DE71" i="2"/>
  <c r="DD71" i="2"/>
  <c r="DG71" i="2"/>
  <c r="CU71" i="2"/>
  <c r="P72" i="2" l="1"/>
  <c r="R72" i="2" s="1"/>
  <c r="T72" i="2" s="1"/>
  <c r="BB72" i="2" s="1"/>
  <c r="DB71" i="2"/>
  <c r="BM72" i="2" s="1"/>
  <c r="U72" i="2"/>
  <c r="W72" i="2"/>
  <c r="AV72" i="2" l="1" a="1"/>
  <c r="AV72" i="2" s="1"/>
  <c r="X72" i="2"/>
  <c r="Y72" i="2"/>
  <c r="BS72" i="2"/>
  <c r="BA72" i="2"/>
  <c r="BY72" i="2"/>
  <c r="AK72" i="2"/>
  <c r="AL72" i="2" s="1"/>
  <c r="BL72" i="2"/>
  <c r="BV72" i="2"/>
  <c r="BP72" i="2"/>
  <c r="AU72" i="2"/>
  <c r="BH72" i="2"/>
  <c r="BE72" i="2"/>
  <c r="AM72" i="2"/>
  <c r="AN72" i="2" s="1"/>
  <c r="AO72" i="2" s="1"/>
  <c r="Z72" i="2"/>
  <c r="AA72" i="2" s="1"/>
  <c r="AB72" i="2" s="1"/>
  <c r="AQ72" i="2"/>
  <c r="AR72" i="2" s="1"/>
  <c r="AS72" i="2" s="1"/>
  <c r="AT72" i="2" s="1"/>
  <c r="AX72" i="2"/>
  <c r="BX72" i="2" l="1"/>
  <c r="BW72" i="2"/>
  <c r="BO72" i="2"/>
  <c r="BN72" i="2"/>
  <c r="CA72" i="2"/>
  <c r="CN72" i="2"/>
  <c r="AZ72" i="2"/>
  <c r="AY72" i="2"/>
  <c r="BC72" i="2"/>
  <c r="BD72" i="2"/>
  <c r="CK72" i="2"/>
  <c r="DH72" i="2"/>
  <c r="DJ72" i="2"/>
  <c r="AP72" i="2"/>
  <c r="CO72" i="2"/>
  <c r="DM72" i="2"/>
  <c r="DN72" i="2"/>
  <c r="DK72" i="2"/>
  <c r="CX72" i="2"/>
  <c r="BG72" i="2"/>
  <c r="BF72" i="2"/>
  <c r="CF72" i="2" s="1"/>
  <c r="BK72" i="2"/>
  <c r="BI72" i="2"/>
  <c r="BJ72" i="2" s="1"/>
  <c r="BT72" i="2"/>
  <c r="BU72" i="2"/>
  <c r="CH72" i="2"/>
  <c r="BR72" i="2"/>
  <c r="BQ72" i="2"/>
  <c r="AE72" i="2"/>
  <c r="CL72" i="2" l="1"/>
  <c r="CM72" i="2" s="1"/>
  <c r="DC72" i="2" s="1"/>
  <c r="CB73" i="2" s="1"/>
  <c r="CC73" i="2" s="1"/>
  <c r="CG72" i="2"/>
  <c r="CZ72" i="2"/>
  <c r="CS72" i="2"/>
  <c r="CQ72" i="2"/>
  <c r="DL72" i="2"/>
  <c r="BZ73" i="2" s="1"/>
  <c r="DA72" i="2"/>
  <c r="CP72" i="2"/>
  <c r="AF72" i="2"/>
  <c r="AG72" i="2" a="1"/>
  <c r="AG72" i="2" s="1"/>
  <c r="AH72" i="2" a="1"/>
  <c r="AH72" i="2" s="1"/>
  <c r="V73" i="2" a="1"/>
  <c r="V73" i="2" s="1"/>
  <c r="DI72" i="2"/>
  <c r="CV72" i="2"/>
  <c r="CW72" i="2"/>
  <c r="CI72" i="2"/>
  <c r="CE72" i="2"/>
  <c r="DF72" i="2" s="1"/>
  <c r="CR72" i="2"/>
  <c r="AI72" i="2" l="1"/>
  <c r="CJ72" i="2" s="1"/>
  <c r="C72" i="2" s="1"/>
  <c r="A73" i="2" s="1"/>
  <c r="P73" i="2"/>
  <c r="R73" i="2" s="1"/>
  <c r="T73" i="2" s="1"/>
  <c r="BB73" i="2" s="1"/>
  <c r="DE72" i="2"/>
  <c r="DD72" i="2"/>
  <c r="CU72" i="2"/>
  <c r="DB72" i="2"/>
  <c r="BM73" i="2" s="1"/>
  <c r="CT72" i="2"/>
  <c r="DG72" i="2"/>
  <c r="CY72" i="2"/>
  <c r="U73" i="2" l="1"/>
  <c r="AX73" i="2" s="1"/>
  <c r="AV73" i="2" a="1"/>
  <c r="AV73" i="2" s="1"/>
  <c r="W73" i="2"/>
  <c r="BH73" i="2" l="1"/>
  <c r="BK73" i="2" s="1"/>
  <c r="AQ73" i="2"/>
  <c r="AR73" i="2" s="1"/>
  <c r="AS73" i="2" s="1"/>
  <c r="AT73" i="2" s="1"/>
  <c r="BP73" i="2"/>
  <c r="CH73" i="2" s="1"/>
  <c r="AK73" i="2"/>
  <c r="AL73" i="2" s="1"/>
  <c r="BS73" i="2"/>
  <c r="BU73" i="2" s="1"/>
  <c r="BE73" i="2"/>
  <c r="BG73" i="2" s="1"/>
  <c r="Z73" i="2"/>
  <c r="AA73" i="2" s="1"/>
  <c r="AB73" i="2" s="1"/>
  <c r="BY73" i="2"/>
  <c r="CA73" i="2" s="1"/>
  <c r="BV73" i="2"/>
  <c r="BX73" i="2" s="1"/>
  <c r="BL73" i="2"/>
  <c r="BN73" i="2" s="1"/>
  <c r="BA73" i="2"/>
  <c r="AU73" i="2"/>
  <c r="AM73" i="2"/>
  <c r="AN73" i="2" s="1"/>
  <c r="AO73" i="2" s="1"/>
  <c r="AP73" i="2" s="1"/>
  <c r="BC73" i="2"/>
  <c r="BD73" i="2"/>
  <c r="X73" i="2"/>
  <c r="Y73" i="2"/>
  <c r="AY73" i="2"/>
  <c r="AZ73" i="2"/>
  <c r="Q79" i="2" a="1"/>
  <c r="Q79" i="2" s="1"/>
  <c r="S79" i="2" s="1"/>
  <c r="BI73" i="2" l="1"/>
  <c r="BJ73" i="2" s="1"/>
  <c r="BR73" i="2"/>
  <c r="BQ73" i="2"/>
  <c r="BT73" i="2"/>
  <c r="BW73" i="2"/>
  <c r="BO73" i="2"/>
  <c r="CN73" i="2"/>
  <c r="BF73" i="2"/>
  <c r="CF73" i="2" s="1"/>
  <c r="CX73" i="2"/>
  <c r="DK73" i="2"/>
  <c r="CR73" i="2"/>
  <c r="DN73" i="2"/>
  <c r="DH73" i="2"/>
  <c r="DM73" i="2"/>
  <c r="CO73" i="2"/>
  <c r="DJ73" i="2"/>
  <c r="CG73" i="2"/>
  <c r="CL73" i="2"/>
  <c r="CM73" i="2" s="1"/>
  <c r="DC73" i="2" s="1"/>
  <c r="CE73" i="2"/>
  <c r="DF73" i="2" s="1"/>
  <c r="CS73" i="2"/>
  <c r="DL73" i="2"/>
  <c r="CP73" i="2"/>
  <c r="DA73" i="2"/>
  <c r="CQ73" i="2"/>
  <c r="CZ73" i="2"/>
  <c r="CW73" i="2"/>
  <c r="CV73" i="2"/>
  <c r="DI73" i="2"/>
  <c r="CK73" i="2"/>
  <c r="AE73" i="2"/>
  <c r="CI73" i="2" l="1"/>
  <c r="BZ74" i="2"/>
  <c r="CB74" i="2"/>
  <c r="CC74" i="2" s="1"/>
  <c r="V74" i="2" a="1"/>
  <c r="V74" i="2" s="1"/>
  <c r="R74" i="2"/>
  <c r="T74" i="2" s="1"/>
  <c r="P74" i="2"/>
  <c r="DB73" i="2"/>
  <c r="BM74" i="2" s="1"/>
  <c r="CU73" i="2"/>
  <c r="AG73" i="2" a="1"/>
  <c r="AG73" i="2" s="1"/>
  <c r="AF73" i="2"/>
  <c r="AH73" i="2" a="1"/>
  <c r="AH73" i="2" s="1"/>
  <c r="CY73" i="2"/>
  <c r="CT73" i="2"/>
  <c r="DG73" i="2"/>
  <c r="DD73" i="2"/>
  <c r="DE73" i="2"/>
  <c r="W74" i="2" l="1"/>
  <c r="X74" i="2" s="1"/>
  <c r="AV74" i="2" a="1"/>
  <c r="AV74" i="2" s="1"/>
  <c r="U74" i="2"/>
  <c r="BB74" i="2"/>
  <c r="AI73" i="2"/>
  <c r="CJ73" i="2" s="1"/>
  <c r="C73" i="2" s="1"/>
  <c r="A74" i="2" s="1"/>
  <c r="Y74" i="2"/>
  <c r="AU74" i="2" l="1"/>
  <c r="AQ74" i="2"/>
  <c r="AR74" i="2" s="1"/>
  <c r="AS74" i="2" s="1"/>
  <c r="AT74" i="2" s="1"/>
  <c r="BP74" i="2"/>
  <c r="BL74" i="2"/>
  <c r="BA74" i="2"/>
  <c r="BY74" i="2"/>
  <c r="BS74" i="2"/>
  <c r="BV74" i="2"/>
  <c r="BH74" i="2"/>
  <c r="AM74" i="2"/>
  <c r="AN74" i="2" s="1"/>
  <c r="AO74" i="2" s="1"/>
  <c r="Z74" i="2"/>
  <c r="AA74" i="2" s="1"/>
  <c r="AB74" i="2" s="1"/>
  <c r="CK74" i="2" s="1"/>
  <c r="BE74" i="2"/>
  <c r="AK74" i="2"/>
  <c r="AL74" i="2" s="1"/>
  <c r="AX74" i="2"/>
  <c r="AE74" i="2" l="1"/>
  <c r="AG74" i="2" s="1" a="1"/>
  <c r="AG74" i="2" s="1"/>
  <c r="BD74" i="2"/>
  <c r="BC74" i="2"/>
  <c r="AZ74" i="2"/>
  <c r="AY74" i="2"/>
  <c r="BF74" i="2"/>
  <c r="CF74" i="2" s="1"/>
  <c r="BG74" i="2"/>
  <c r="CH74" i="2"/>
  <c r="BQ74" i="2"/>
  <c r="BR74" i="2"/>
  <c r="BN74" i="2"/>
  <c r="BO74" i="2"/>
  <c r="AP74" i="2"/>
  <c r="DK74" i="2"/>
  <c r="CO74" i="2"/>
  <c r="DH74" i="2"/>
  <c r="DN74" i="2"/>
  <c r="DJ74" i="2"/>
  <c r="CX74" i="2"/>
  <c r="DM74" i="2"/>
  <c r="BK74" i="2"/>
  <c r="BI74" i="2"/>
  <c r="BJ74" i="2" s="1"/>
  <c r="BX74" i="2"/>
  <c r="BW74" i="2"/>
  <c r="CA74" i="2"/>
  <c r="CN74" i="2"/>
  <c r="BU74" i="2"/>
  <c r="BT74" i="2"/>
  <c r="V75" i="2" a="1"/>
  <c r="V75" i="2" s="1"/>
  <c r="AF74" i="2" l="1"/>
  <c r="AH74" i="2" a="1"/>
  <c r="AH74" i="2" s="1"/>
  <c r="CE74" i="2"/>
  <c r="DF74" i="2" s="1"/>
  <c r="DI74" i="2"/>
  <c r="CV74" i="2"/>
  <c r="CW74" i="2"/>
  <c r="CI74" i="2"/>
  <c r="DA74" i="2"/>
  <c r="CZ74" i="2"/>
  <c r="DL74" i="2"/>
  <c r="BZ75" i="2" s="1"/>
  <c r="CP74" i="2"/>
  <c r="CQ74" i="2"/>
  <c r="CS74" i="2"/>
  <c r="CG74" i="2"/>
  <c r="CL74" i="2"/>
  <c r="CM74" i="2" s="1"/>
  <c r="DC74" i="2" s="1"/>
  <c r="CR74" i="2"/>
  <c r="AI74" i="2" l="1"/>
  <c r="CJ74" i="2" s="1"/>
  <c r="C74" i="2" s="1"/>
  <c r="A75" i="2" s="1"/>
  <c r="DD74" i="2"/>
  <c r="DE74" i="2"/>
  <c r="CB75" i="2"/>
  <c r="CC75" i="2" s="1"/>
  <c r="P75" i="2"/>
  <c r="R75" i="2" s="1"/>
  <c r="T75" i="2" s="1"/>
  <c r="CY74" i="2"/>
  <c r="CT74" i="2"/>
  <c r="DG74" i="2"/>
  <c r="CU74" i="2"/>
  <c r="W75" i="2" s="1"/>
  <c r="DB74" i="2"/>
  <c r="BM75" i="2" s="1"/>
  <c r="AV75" i="2" l="1" a="1"/>
  <c r="AV75" i="2" s="1"/>
  <c r="X75" i="2"/>
  <c r="Y75" i="2"/>
  <c r="U75" i="2"/>
  <c r="BB75" i="2"/>
  <c r="BP75" i="2" l="1"/>
  <c r="AK75" i="2"/>
  <c r="AL75" i="2" s="1"/>
  <c r="BS75" i="2"/>
  <c r="AQ75" i="2"/>
  <c r="AR75" i="2" s="1"/>
  <c r="AS75" i="2" s="1"/>
  <c r="AT75" i="2" s="1"/>
  <c r="BA75" i="2"/>
  <c r="AM75" i="2"/>
  <c r="AN75" i="2" s="1"/>
  <c r="AO75" i="2" s="1"/>
  <c r="BV75" i="2"/>
  <c r="AX75" i="2"/>
  <c r="BY75" i="2"/>
  <c r="BL75" i="2"/>
  <c r="BH75" i="2"/>
  <c r="Z75" i="2"/>
  <c r="AA75" i="2" s="1"/>
  <c r="AB75" i="2" s="1"/>
  <c r="CK75" i="2" s="1"/>
  <c r="AU75" i="2"/>
  <c r="BE75" i="2"/>
  <c r="AE75" i="2" l="1"/>
  <c r="AH75" i="2" s="1" a="1"/>
  <c r="AH75" i="2" s="1"/>
  <c r="DM75" i="2"/>
  <c r="AP75" i="2"/>
  <c r="DJ75" i="2"/>
  <c r="DH75" i="2"/>
  <c r="CO75" i="2"/>
  <c r="DK75" i="2"/>
  <c r="CX75" i="2"/>
  <c r="DN75" i="2"/>
  <c r="V76" i="2" a="1"/>
  <c r="V76" i="2" s="1"/>
  <c r="BW75" i="2"/>
  <c r="BX75" i="2"/>
  <c r="BG75" i="2"/>
  <c r="BF75" i="2"/>
  <c r="CF75" i="2" s="1"/>
  <c r="BC75" i="2"/>
  <c r="BD75" i="2"/>
  <c r="AZ75" i="2"/>
  <c r="AY75" i="2"/>
  <c r="BK75" i="2"/>
  <c r="BI75" i="2"/>
  <c r="BJ75" i="2" s="1"/>
  <c r="BU75" i="2"/>
  <c r="BT75" i="2"/>
  <c r="BN75" i="2"/>
  <c r="BO75" i="2"/>
  <c r="CA75" i="2"/>
  <c r="CN75" i="2"/>
  <c r="BR75" i="2"/>
  <c r="CH75" i="2"/>
  <c r="BQ75" i="2"/>
  <c r="AG75" i="2" l="1" a="1"/>
  <c r="AG75" i="2" s="1"/>
  <c r="AF75" i="2"/>
  <c r="AI75" i="2" s="1"/>
  <c r="CJ75" i="2" s="1"/>
  <c r="C75" i="2" s="1"/>
  <c r="A76" i="2" s="1"/>
  <c r="CE75" i="2"/>
  <c r="DF75" i="2" s="1"/>
  <c r="DL75" i="2"/>
  <c r="BZ76" i="2" s="1"/>
  <c r="CZ75" i="2"/>
  <c r="DA75" i="2"/>
  <c r="CS75" i="2"/>
  <c r="CQ75" i="2"/>
  <c r="CP75" i="2"/>
  <c r="CW75" i="2"/>
  <c r="DI75" i="2"/>
  <c r="CV75" i="2"/>
  <c r="CR75" i="2"/>
  <c r="CL75" i="2"/>
  <c r="CM75" i="2" s="1"/>
  <c r="DC75" i="2" s="1"/>
  <c r="CG75" i="2"/>
  <c r="CI75" i="2"/>
  <c r="DE75" i="2" l="1"/>
  <c r="DD75" i="2"/>
  <c r="CU75" i="2"/>
  <c r="W76" i="2" s="1"/>
  <c r="DB75" i="2"/>
  <c r="BM76" i="2" s="1"/>
  <c r="CB76" i="2"/>
  <c r="CC76" i="2" s="1"/>
  <c r="P76" i="2"/>
  <c r="R76" i="2" s="1"/>
  <c r="T76" i="2" s="1"/>
  <c r="CY75" i="2"/>
  <c r="DG75" i="2"/>
  <c r="CT75" i="2"/>
  <c r="AV76" i="2" l="1" a="1"/>
  <c r="AV76" i="2" s="1"/>
  <c r="U76" i="2"/>
  <c r="BB76" i="2"/>
  <c r="X76" i="2"/>
  <c r="Y76" i="2"/>
  <c r="AU76" i="2" l="1"/>
  <c r="AQ76" i="2"/>
  <c r="AR76" i="2" s="1"/>
  <c r="AS76" i="2" s="1"/>
  <c r="AT76" i="2" s="1"/>
  <c r="AM76" i="2"/>
  <c r="AN76" i="2" s="1"/>
  <c r="AO76" i="2" s="1"/>
  <c r="Z76" i="2"/>
  <c r="AA76" i="2" s="1"/>
  <c r="AB76" i="2" s="1"/>
  <c r="AE76" i="2" s="1"/>
  <c r="BH76" i="2"/>
  <c r="BP76" i="2"/>
  <c r="BL76" i="2"/>
  <c r="AX76" i="2"/>
  <c r="BV76" i="2"/>
  <c r="BE76" i="2"/>
  <c r="BY76" i="2"/>
  <c r="BA76" i="2"/>
  <c r="AK76" i="2"/>
  <c r="AL76" i="2" s="1"/>
  <c r="BS76" i="2"/>
  <c r="CK76" i="2" l="1"/>
  <c r="R77" i="2" s="1"/>
  <c r="T77" i="2" s="1"/>
  <c r="CA76" i="2"/>
  <c r="CN76" i="2"/>
  <c r="BC76" i="2"/>
  <c r="BD76" i="2"/>
  <c r="BT76" i="2"/>
  <c r="BU76" i="2" s="1"/>
  <c r="BI76" i="2"/>
  <c r="BJ76" i="2" s="1"/>
  <c r="BK76" i="2"/>
  <c r="DJ76" i="2"/>
  <c r="DN76" i="2"/>
  <c r="CX76" i="2"/>
  <c r="AP76" i="2"/>
  <c r="DH76" i="2"/>
  <c r="DK76" i="2"/>
  <c r="CO76" i="2"/>
  <c r="DM76" i="2"/>
  <c r="BG76" i="2"/>
  <c r="BF76" i="2"/>
  <c r="CF76" i="2" s="1"/>
  <c r="BX76" i="2"/>
  <c r="BW76" i="2"/>
  <c r="BR76" i="2"/>
  <c r="BQ76" i="2"/>
  <c r="CH76" i="2"/>
  <c r="AY76" i="2"/>
  <c r="AZ76" i="2"/>
  <c r="BO76" i="2"/>
  <c r="BN76" i="2"/>
  <c r="AF76" i="2"/>
  <c r="AG76" i="2" a="1"/>
  <c r="AG76" i="2" s="1"/>
  <c r="AH76" i="2" a="1"/>
  <c r="AH76" i="2" s="1"/>
  <c r="V77" i="2" l="1" a="1"/>
  <c r="V77" i="2" s="1"/>
  <c r="CI76" i="2"/>
  <c r="CT76" i="2" s="1"/>
  <c r="CE76" i="2"/>
  <c r="DF76" i="2" s="1"/>
  <c r="CL76" i="2"/>
  <c r="CM76" i="2" s="1"/>
  <c r="DC76" i="2" s="1"/>
  <c r="CG76" i="2"/>
  <c r="U77" i="2"/>
  <c r="BB77" i="2"/>
  <c r="CY76" i="2"/>
  <c r="CW76" i="2"/>
  <c r="CV76" i="2"/>
  <c r="DI76" i="2"/>
  <c r="DL76" i="2"/>
  <c r="BZ77" i="2" s="1"/>
  <c r="DA76" i="2"/>
  <c r="CS76" i="2"/>
  <c r="CP76" i="2"/>
  <c r="CZ76" i="2"/>
  <c r="CQ76" i="2"/>
  <c r="AI76" i="2"/>
  <c r="CJ76" i="2" s="1"/>
  <c r="C76" i="2" s="1"/>
  <c r="A77" i="2" s="1"/>
  <c r="CR76" i="2"/>
  <c r="DE76" i="2" l="1"/>
  <c r="DD76" i="2"/>
  <c r="DG76" i="2"/>
  <c r="BS77" i="2"/>
  <c r="BY77" i="2"/>
  <c r="CA77" i="2" s="1"/>
  <c r="AQ77" i="2"/>
  <c r="AR77" i="2" s="1"/>
  <c r="AS77" i="2" s="1"/>
  <c r="AT77" i="2" s="1"/>
  <c r="AU77" i="2"/>
  <c r="BE77" i="2"/>
  <c r="AX77" i="2"/>
  <c r="Z77" i="2"/>
  <c r="AA77" i="2" s="1"/>
  <c r="AB77" i="2" s="1"/>
  <c r="AM77" i="2"/>
  <c r="AN77" i="2" s="1"/>
  <c r="AO77" i="2" s="1"/>
  <c r="BL77" i="2"/>
  <c r="BV77" i="2"/>
  <c r="BH77" i="2"/>
  <c r="BA77" i="2"/>
  <c r="AK77" i="2"/>
  <c r="AL77" i="2" s="1"/>
  <c r="BP77" i="2"/>
  <c r="DB76" i="2"/>
  <c r="BM77" i="2" s="1"/>
  <c r="CU76" i="2"/>
  <c r="W77" i="2" s="1"/>
  <c r="CB77" i="2"/>
  <c r="CC77" i="2" s="1"/>
  <c r="P77" i="2"/>
  <c r="BF77" i="2" l="1"/>
  <c r="CF77" i="2" s="1"/>
  <c r="BG77" i="2"/>
  <c r="BC77" i="2"/>
  <c r="BD77" i="2"/>
  <c r="BW77" i="2"/>
  <c r="BX77" i="2"/>
  <c r="AZ77" i="2"/>
  <c r="AY77" i="2"/>
  <c r="BK77" i="2"/>
  <c r="BI77" i="2"/>
  <c r="BJ77" i="2" s="1"/>
  <c r="CR77" i="2" s="1"/>
  <c r="BO77" i="2"/>
  <c r="BN77" i="2"/>
  <c r="BU77" i="2"/>
  <c r="BT77" i="2"/>
  <c r="CH77" i="2"/>
  <c r="BQ77" i="2"/>
  <c r="BR77" i="2"/>
  <c r="X77" i="2"/>
  <c r="Y77" i="2"/>
  <c r="DM77" i="2"/>
  <c r="DN77" i="2"/>
  <c r="CX77" i="2"/>
  <c r="DK77" i="2"/>
  <c r="CO77" i="2"/>
  <c r="AP77" i="2"/>
  <c r="DH77" i="2"/>
  <c r="DJ77" i="2"/>
  <c r="CN77" i="2"/>
  <c r="AV77" i="2" a="1"/>
  <c r="AV77" i="2" s="1"/>
  <c r="CE77" i="2" l="1"/>
  <c r="DF77" i="2" s="1"/>
  <c r="CI77" i="2"/>
  <c r="CW77" i="2"/>
  <c r="DI77" i="2"/>
  <c r="CV77" i="2"/>
  <c r="CL77" i="2"/>
  <c r="CM77" i="2" s="1"/>
  <c r="DC77" i="2" s="1"/>
  <c r="CG77" i="2"/>
  <c r="CK77" i="2"/>
  <c r="AE77" i="2"/>
  <c r="DL77" i="2"/>
  <c r="BZ78" i="2" s="1"/>
  <c r="CP77" i="2"/>
  <c r="CZ77" i="2"/>
  <c r="DA77" i="2"/>
  <c r="CQ77" i="2"/>
  <c r="CS77" i="2"/>
  <c r="Q78" i="2" s="1" a="1"/>
  <c r="Q78" i="2" s="1"/>
  <c r="DD77" i="2" l="1"/>
  <c r="DE77" i="2"/>
  <c r="DG77" i="2"/>
  <c r="CY77" i="2"/>
  <c r="CT77" i="2"/>
  <c r="CB78" i="2"/>
  <c r="CC78" i="2" s="1"/>
  <c r="P78" i="2"/>
  <c r="R78" i="2" s="1"/>
  <c r="T78" i="2" s="1"/>
  <c r="V78" i="2" a="1"/>
  <c r="V78" i="2" s="1"/>
  <c r="AG77" i="2" a="1"/>
  <c r="AG77" i="2" s="1"/>
  <c r="AF77" i="2"/>
  <c r="AH77" i="2" a="1"/>
  <c r="AH77" i="2" s="1"/>
  <c r="CU77" i="2"/>
  <c r="DB77" i="2"/>
  <c r="BM78" i="2" s="1"/>
  <c r="AV78" i="2" l="1" a="1"/>
  <c r="AV78" i="2" s="1"/>
  <c r="W78" i="2"/>
  <c r="X78" i="2" s="1"/>
  <c r="AI77" i="2"/>
  <c r="CJ77" i="2" s="1"/>
  <c r="C77" i="2" s="1"/>
  <c r="A78" i="2" s="1"/>
  <c r="U78" i="2"/>
  <c r="BB78" i="2"/>
  <c r="Y78" i="2" l="1"/>
  <c r="AU78" i="2"/>
  <c r="AX78" i="2"/>
  <c r="Z78" i="2"/>
  <c r="AA78" i="2" s="1"/>
  <c r="AB78" i="2" s="1"/>
  <c r="CK78" i="2" s="1"/>
  <c r="BL78" i="2"/>
  <c r="AM78" i="2"/>
  <c r="AN78" i="2" s="1"/>
  <c r="AO78" i="2" s="1"/>
  <c r="BY78" i="2"/>
  <c r="BH78" i="2"/>
  <c r="BE78" i="2"/>
  <c r="AQ78" i="2"/>
  <c r="AR78" i="2" s="1"/>
  <c r="AS78" i="2" s="1"/>
  <c r="AT78" i="2" s="1"/>
  <c r="BP78" i="2"/>
  <c r="BS78" i="2"/>
  <c r="BV78" i="2"/>
  <c r="AK78" i="2"/>
  <c r="AL78" i="2" s="1"/>
  <c r="BA78" i="2"/>
  <c r="AE78" i="2" l="1"/>
  <c r="AG78" i="2" s="1" a="1"/>
  <c r="AG78" i="2" s="1"/>
  <c r="V79" i="2" a="1"/>
  <c r="V79" i="2" s="1"/>
  <c r="R79" i="2"/>
  <c r="T79" i="2" s="1"/>
  <c r="BG78" i="2"/>
  <c r="BF78" i="2"/>
  <c r="CF78" i="2" s="1"/>
  <c r="BD78" i="2"/>
  <c r="BC78" i="2"/>
  <c r="BO78" i="2"/>
  <c r="BN78" i="2"/>
  <c r="DH78" i="2"/>
  <c r="AP78" i="2"/>
  <c r="DM78" i="2"/>
  <c r="CO78" i="2"/>
  <c r="DN78" i="2"/>
  <c r="CX78" i="2"/>
  <c r="DJ78" i="2"/>
  <c r="DK78" i="2"/>
  <c r="BT78" i="2"/>
  <c r="BU78" i="2"/>
  <c r="BK78" i="2"/>
  <c r="BI78" i="2"/>
  <c r="BJ78" i="2" s="1"/>
  <c r="CR78" i="2" s="1"/>
  <c r="CA78" i="2"/>
  <c r="CN78" i="2"/>
  <c r="CH78" i="2"/>
  <c r="BQ78" i="2"/>
  <c r="BR78" i="2"/>
  <c r="AY78" i="2"/>
  <c r="AZ78" i="2"/>
  <c r="BW78" i="2"/>
  <c r="BX78" i="2"/>
  <c r="AH78" i="2" l="1" a="1"/>
  <c r="AH78" i="2" s="1"/>
  <c r="AF78" i="2"/>
  <c r="CI78" i="2"/>
  <c r="CT78" i="2" s="1"/>
  <c r="CQ78" i="2"/>
  <c r="CZ78" i="2"/>
  <c r="CP78" i="2"/>
  <c r="DL78" i="2"/>
  <c r="BZ79" i="2" s="1"/>
  <c r="DA78" i="2"/>
  <c r="CS78" i="2"/>
  <c r="U79" i="2"/>
  <c r="BB79" i="2"/>
  <c r="CE78" i="2"/>
  <c r="DF78" i="2" s="1"/>
  <c r="DI78" i="2"/>
  <c r="CW78" i="2"/>
  <c r="CV78" i="2"/>
  <c r="CL78" i="2"/>
  <c r="CM78" i="2" s="1"/>
  <c r="DC78" i="2" s="1"/>
  <c r="CG78" i="2"/>
  <c r="AI78" i="2" l="1"/>
  <c r="CJ78" i="2" s="1"/>
  <c r="C78" i="2" s="1"/>
  <c r="A79" i="2" s="1"/>
  <c r="CY78" i="2"/>
  <c r="CU78" i="2"/>
  <c r="W79" i="2" s="1"/>
  <c r="DB78" i="2"/>
  <c r="BM79" i="2" s="1"/>
  <c r="CB79" i="2"/>
  <c r="CC79" i="2" s="1"/>
  <c r="P79" i="2"/>
  <c r="DD78" i="2"/>
  <c r="BS79" i="2"/>
  <c r="BA79" i="2"/>
  <c r="AK79" i="2"/>
  <c r="AL79" i="2" s="1"/>
  <c r="BH79" i="2"/>
  <c r="AM79" i="2"/>
  <c r="AN79" i="2" s="1"/>
  <c r="AO79" i="2" s="1"/>
  <c r="Z79" i="2"/>
  <c r="AA79" i="2" s="1"/>
  <c r="AB79" i="2" s="1"/>
  <c r="AQ79" i="2"/>
  <c r="AR79" i="2" s="1"/>
  <c r="AS79" i="2" s="1"/>
  <c r="BP79" i="2"/>
  <c r="AX79" i="2"/>
  <c r="BE79" i="2"/>
  <c r="BL79" i="2"/>
  <c r="BV79" i="2"/>
  <c r="AU79" i="2"/>
  <c r="BY79" i="2"/>
  <c r="CA79" i="2" s="1"/>
  <c r="DE78" i="2"/>
  <c r="DG78" i="2"/>
  <c r="AV79" i="2" l="1" a="1"/>
  <c r="AV79" i="2" s="1"/>
  <c r="AZ79" i="2"/>
  <c r="AY79" i="2"/>
  <c r="BT79" i="2"/>
  <c r="BU79" i="2"/>
  <c r="BD79" i="2"/>
  <c r="BC79" i="2"/>
  <c r="BG79" i="2"/>
  <c r="BF79" i="2"/>
  <c r="CF79" i="2" s="1"/>
  <c r="DK79" i="2"/>
  <c r="CX79" i="2"/>
  <c r="CO79" i="2"/>
  <c r="AP79" i="2"/>
  <c r="DN79" i="2"/>
  <c r="DJ79" i="2"/>
  <c r="DM79" i="2"/>
  <c r="DH79" i="2"/>
  <c r="BQ79" i="2"/>
  <c r="CD79" i="2" s="1"/>
  <c r="AT79" i="2" s="1"/>
  <c r="BR79" i="2"/>
  <c r="CH79" i="2"/>
  <c r="BX79" i="2"/>
  <c r="BW79" i="2"/>
  <c r="BI79" i="2"/>
  <c r="BJ79" i="2" s="1"/>
  <c r="BK79" i="2"/>
  <c r="Y79" i="2"/>
  <c r="X79" i="2"/>
  <c r="BN79" i="2"/>
  <c r="BO79" i="2"/>
  <c r="CN79" i="2"/>
  <c r="CL79" i="2" l="1"/>
  <c r="CM79" i="2" s="1"/>
  <c r="DC79" i="2" s="1"/>
  <c r="CG79" i="2"/>
  <c r="CV79" i="2"/>
  <c r="CW79" i="2"/>
  <c r="DI79" i="2"/>
  <c r="CI79" i="2"/>
  <c r="CE79" i="2"/>
  <c r="DF79" i="2" s="1"/>
  <c r="CR79" i="2"/>
  <c r="CS79" i="2"/>
  <c r="DA79" i="2"/>
  <c r="CP79" i="2"/>
  <c r="CQ79" i="2"/>
  <c r="CZ79" i="2"/>
  <c r="DL79" i="2"/>
  <c r="BZ80" i="2" s="1"/>
  <c r="CK79" i="2"/>
  <c r="AE79" i="2"/>
  <c r="DE79" i="2" l="1"/>
  <c r="AG79" i="2" a="1"/>
  <c r="AG79" i="2" s="1"/>
  <c r="AF79" i="2"/>
  <c r="AH79" i="2" a="1"/>
  <c r="AH79" i="2" s="1"/>
  <c r="R80" i="2"/>
  <c r="T80" i="2" s="1"/>
  <c r="V80" i="2" a="1"/>
  <c r="V80" i="2" s="1"/>
  <c r="P80" i="2"/>
  <c r="DB79" i="2"/>
  <c r="BM80" i="2" s="1"/>
  <c r="CU79" i="2"/>
  <c r="CB80" i="2"/>
  <c r="CC80" i="2" s="1"/>
  <c r="CT79" i="2"/>
  <c r="CY79" i="2"/>
  <c r="DG79" i="2"/>
  <c r="DD79" i="2"/>
  <c r="AV80" i="2" l="1" a="1"/>
  <c r="AV80" i="2" s="1"/>
  <c r="U80" i="2"/>
  <c r="BB80" i="2"/>
  <c r="AI79" i="2"/>
  <c r="CJ79" i="2" s="1"/>
  <c r="C79" i="2" s="1"/>
  <c r="A80" i="2" s="1"/>
  <c r="W80" i="2"/>
  <c r="X80" i="2" s="1"/>
  <c r="AM80" i="2" l="1"/>
  <c r="AN80" i="2" s="1"/>
  <c r="AO80" i="2" s="1"/>
  <c r="AQ80" i="2"/>
  <c r="AR80" i="2" s="1"/>
  <c r="AS80" i="2" s="1"/>
  <c r="AT80" i="2" s="1"/>
  <c r="BL80" i="2"/>
  <c r="BS80" i="2"/>
  <c r="AK80" i="2"/>
  <c r="AL80" i="2" s="1"/>
  <c r="BV80" i="2"/>
  <c r="BP80" i="2"/>
  <c r="AX80" i="2"/>
  <c r="BY80" i="2"/>
  <c r="AU80" i="2"/>
  <c r="BA80" i="2"/>
  <c r="BH80" i="2"/>
  <c r="Z80" i="2"/>
  <c r="AA80" i="2" s="1"/>
  <c r="AB80" i="2" s="1"/>
  <c r="CK80" i="2" s="1"/>
  <c r="BE80" i="2"/>
  <c r="Y80" i="2"/>
  <c r="AE80" i="2" l="1"/>
  <c r="AG80" i="2" s="1" a="1"/>
  <c r="AG80" i="2" s="1"/>
  <c r="BW80" i="2"/>
  <c r="BX80" i="2"/>
  <c r="BG80" i="2"/>
  <c r="BF80" i="2"/>
  <c r="CF80" i="2" s="1"/>
  <c r="CO80" i="2"/>
  <c r="CX80" i="2"/>
  <c r="DK80" i="2"/>
  <c r="DH80" i="2"/>
  <c r="AP80" i="2"/>
  <c r="DN80" i="2"/>
  <c r="DM80" i="2"/>
  <c r="DJ80" i="2"/>
  <c r="BK80" i="2"/>
  <c r="BI80" i="2"/>
  <c r="BJ80" i="2" s="1"/>
  <c r="BO80" i="2"/>
  <c r="BN80" i="2"/>
  <c r="CA80" i="2"/>
  <c r="CN80" i="2"/>
  <c r="AY80" i="2"/>
  <c r="AZ80" i="2"/>
  <c r="BU80" i="2"/>
  <c r="BT80" i="2"/>
  <c r="BD80" i="2"/>
  <c r="BC80" i="2"/>
  <c r="BR80" i="2"/>
  <c r="BQ80" i="2"/>
  <c r="CH80" i="2"/>
  <c r="R81" i="2"/>
  <c r="T81" i="2" s="1"/>
  <c r="V81" i="2" a="1"/>
  <c r="V81" i="2" s="1"/>
  <c r="CI80" i="2" l="1"/>
  <c r="CT80" i="2" s="1"/>
  <c r="AH80" i="2" a="1"/>
  <c r="AH80" i="2" s="1"/>
  <c r="AF80" i="2"/>
  <c r="CZ80" i="2"/>
  <c r="CP80" i="2"/>
  <c r="DA80" i="2"/>
  <c r="DL80" i="2"/>
  <c r="BZ81" i="2" s="1"/>
  <c r="CQ80" i="2"/>
  <c r="CS80" i="2"/>
  <c r="BB81" i="2"/>
  <c r="U81" i="2"/>
  <c r="CW80" i="2"/>
  <c r="DI80" i="2"/>
  <c r="CV80" i="2"/>
  <c r="CR80" i="2"/>
  <c r="CE80" i="2"/>
  <c r="DF80" i="2" s="1"/>
  <c r="CL80" i="2"/>
  <c r="CM80" i="2" s="1"/>
  <c r="DC80" i="2" s="1"/>
  <c r="CG80" i="2"/>
  <c r="AI80" i="2" l="1"/>
  <c r="CJ80" i="2" s="1"/>
  <c r="C80" i="2" s="1"/>
  <c r="A81" i="2" s="1"/>
  <c r="CY80" i="2"/>
  <c r="DE80" i="2"/>
  <c r="DD80" i="2"/>
  <c r="DG80" i="2"/>
  <c r="AU81" i="2"/>
  <c r="BP81" i="2"/>
  <c r="BV81" i="2"/>
  <c r="BL81" i="2"/>
  <c r="BH81" i="2"/>
  <c r="AX81" i="2"/>
  <c r="BE81" i="2"/>
  <c r="BY81" i="2"/>
  <c r="CA81" i="2" s="1"/>
  <c r="Z81" i="2"/>
  <c r="AA81" i="2" s="1"/>
  <c r="AB81" i="2" s="1"/>
  <c r="AK81" i="2"/>
  <c r="AL81" i="2" s="1"/>
  <c r="AQ81" i="2"/>
  <c r="AR81" i="2" s="1"/>
  <c r="AS81" i="2" s="1"/>
  <c r="AT81" i="2" s="1"/>
  <c r="BA81" i="2"/>
  <c r="BS81" i="2"/>
  <c r="AM81" i="2"/>
  <c r="AN81" i="2" s="1"/>
  <c r="AO81" i="2" s="1"/>
  <c r="CB81" i="2"/>
  <c r="CC81" i="2" s="1"/>
  <c r="P81" i="2"/>
  <c r="CU80" i="2"/>
  <c r="W81" i="2" s="1"/>
  <c r="DB80" i="2"/>
  <c r="BM81" i="2" s="1"/>
  <c r="CN81" i="2" l="1"/>
  <c r="CO81" i="2"/>
  <c r="DH81" i="2"/>
  <c r="CX81" i="2"/>
  <c r="AP81" i="2"/>
  <c r="DK81" i="2"/>
  <c r="DJ81" i="2"/>
  <c r="DM81" i="2"/>
  <c r="DN81" i="2"/>
  <c r="AY81" i="2"/>
  <c r="AZ81" i="2"/>
  <c r="BU81" i="2"/>
  <c r="BT81" i="2"/>
  <c r="BK81" i="2"/>
  <c r="BI81" i="2"/>
  <c r="BJ81" i="2" s="1"/>
  <c r="BC81" i="2"/>
  <c r="BD81" i="2"/>
  <c r="BO81" i="2"/>
  <c r="BN81" i="2"/>
  <c r="BX81" i="2"/>
  <c r="BW81" i="2"/>
  <c r="CH81" i="2"/>
  <c r="BQ81" i="2"/>
  <c r="BR81" i="2"/>
  <c r="Y81" i="2"/>
  <c r="X81" i="2"/>
  <c r="BF81" i="2"/>
  <c r="CF81" i="2" s="1"/>
  <c r="BG81" i="2"/>
  <c r="AV81" i="2" a="1"/>
  <c r="AV81" i="2" s="1"/>
  <c r="S88" i="2"/>
  <c r="CW81" i="2" l="1"/>
  <c r="DI81" i="2"/>
  <c r="CV81" i="2"/>
  <c r="CI81" i="2"/>
  <c r="CL81" i="2"/>
  <c r="CM81" i="2" s="1"/>
  <c r="DC81" i="2" s="1"/>
  <c r="CG81" i="2"/>
  <c r="CR81" i="2"/>
  <c r="DA81" i="2"/>
  <c r="CZ81" i="2"/>
  <c r="CQ81" i="2"/>
  <c r="CP81" i="2"/>
  <c r="DL81" i="2"/>
  <c r="BZ82" i="2" s="1"/>
  <c r="CS81" i="2"/>
  <c r="CK81" i="2"/>
  <c r="AE81" i="2"/>
  <c r="CE81" i="2"/>
  <c r="DF81" i="2" s="1"/>
  <c r="DD81" i="2" l="1"/>
  <c r="DE81" i="2"/>
  <c r="DB81" i="2"/>
  <c r="BM82" i="2" s="1"/>
  <c r="CU81" i="2"/>
  <c r="CB82" i="2"/>
  <c r="CC82" i="2" s="1"/>
  <c r="R82" i="2"/>
  <c r="T82" i="2" s="1"/>
  <c r="P82" i="2"/>
  <c r="V82" i="2" a="1"/>
  <c r="V82" i="2" s="1"/>
  <c r="DG81" i="2"/>
  <c r="CT81" i="2"/>
  <c r="CY81" i="2"/>
  <c r="AF81" i="2"/>
  <c r="AG81" i="2" a="1"/>
  <c r="AG81" i="2" s="1"/>
  <c r="AH81" i="2" a="1"/>
  <c r="AH81" i="2" s="1"/>
  <c r="W82" i="2" l="1"/>
  <c r="Y82" i="2"/>
  <c r="X82" i="2"/>
  <c r="BB82" i="2"/>
  <c r="U82" i="2"/>
  <c r="AV82" i="2" a="1"/>
  <c r="AV82" i="2" s="1"/>
  <c r="AI81" i="2"/>
  <c r="CJ81" i="2" s="1"/>
  <c r="C81" i="2" s="1"/>
  <c r="A82" i="2" s="1"/>
  <c r="AU82" i="2" l="1"/>
  <c r="BE82" i="2"/>
  <c r="BP82" i="2"/>
  <c r="AM82" i="2"/>
  <c r="AN82" i="2" s="1"/>
  <c r="AO82" i="2" s="1"/>
  <c r="BV82" i="2"/>
  <c r="BS82" i="2"/>
  <c r="BL82" i="2"/>
  <c r="AX82" i="2"/>
  <c r="BY82" i="2"/>
  <c r="BA82" i="2"/>
  <c r="AK82" i="2"/>
  <c r="AL82" i="2" s="1"/>
  <c r="Z82" i="2"/>
  <c r="AA82" i="2" s="1"/>
  <c r="AB82" i="2" s="1"/>
  <c r="AE82" i="2" s="1"/>
  <c r="AQ82" i="2"/>
  <c r="AR82" i="2" s="1"/>
  <c r="AS82" i="2" s="1"/>
  <c r="AT82" i="2" s="1"/>
  <c r="BH82" i="2"/>
  <c r="CK82" i="2" l="1"/>
  <c r="V83" i="2" s="1" a="1"/>
  <c r="V83" i="2" s="1"/>
  <c r="BO82" i="2"/>
  <c r="BN82" i="2"/>
  <c r="BX82" i="2"/>
  <c r="BW82" i="2"/>
  <c r="BT82" i="2"/>
  <c r="BU82" i="2"/>
  <c r="DN82" i="2"/>
  <c r="DJ82" i="2"/>
  <c r="DM82" i="2"/>
  <c r="CO82" i="2"/>
  <c r="AP82" i="2"/>
  <c r="CX82" i="2"/>
  <c r="DK82" i="2"/>
  <c r="DH82" i="2"/>
  <c r="AG82" i="2" a="1"/>
  <c r="AG82" i="2" s="1"/>
  <c r="AF82" i="2"/>
  <c r="AH82" i="2" a="1"/>
  <c r="AH82" i="2" s="1"/>
  <c r="CH82" i="2"/>
  <c r="BQ82" i="2"/>
  <c r="BR82" i="2"/>
  <c r="BI82" i="2"/>
  <c r="BJ82" i="2" s="1"/>
  <c r="CR82" i="2" s="1"/>
  <c r="BK82" i="2"/>
  <c r="BC82" i="2"/>
  <c r="BD82" i="2"/>
  <c r="BG82" i="2"/>
  <c r="BF82" i="2"/>
  <c r="CF82" i="2" s="1"/>
  <c r="AY82" i="2"/>
  <c r="AZ82" i="2"/>
  <c r="CA82" i="2"/>
  <c r="CN82" i="2"/>
  <c r="R83" i="2" l="1"/>
  <c r="T83" i="2" s="1"/>
  <c r="BB83" i="2" s="1"/>
  <c r="CI82" i="2"/>
  <c r="CY82" i="2" s="1"/>
  <c r="AI82" i="2"/>
  <c r="CJ82" i="2" s="1"/>
  <c r="C82" i="2" s="1"/>
  <c r="A83" i="2" s="1"/>
  <c r="CP82" i="2"/>
  <c r="DL82" i="2"/>
  <c r="BZ83" i="2" s="1"/>
  <c r="DA82" i="2"/>
  <c r="CS82" i="2"/>
  <c r="CQ82" i="2"/>
  <c r="CZ82" i="2"/>
  <c r="CE82" i="2"/>
  <c r="DF82" i="2" s="1"/>
  <c r="CV82" i="2"/>
  <c r="CW82" i="2"/>
  <c r="DI82" i="2"/>
  <c r="CL82" i="2"/>
  <c r="CM82" i="2" s="1"/>
  <c r="DC82" i="2" s="1"/>
  <c r="CG82" i="2"/>
  <c r="U83" i="2" l="1"/>
  <c r="AQ83" i="2" s="1"/>
  <c r="AR83" i="2" s="1"/>
  <c r="AS83" i="2" s="1"/>
  <c r="AT83" i="2" s="1"/>
  <c r="CT82" i="2"/>
  <c r="DE82" i="2"/>
  <c r="CU82" i="2"/>
  <c r="DB82" i="2"/>
  <c r="BM83" i="2" s="1"/>
  <c r="DG82" i="2"/>
  <c r="DD82" i="2"/>
  <c r="CB83" i="2"/>
  <c r="CC83" i="2" s="1"/>
  <c r="P83" i="2"/>
  <c r="BL83" i="2"/>
  <c r="AX83" i="2"/>
  <c r="Z83" i="2"/>
  <c r="AA83" i="2" s="1"/>
  <c r="AB83" i="2" s="1"/>
  <c r="BP83" i="2"/>
  <c r="BA83" i="2"/>
  <c r="BH83" i="2"/>
  <c r="BV83" i="2"/>
  <c r="AU83" i="2"/>
  <c r="BE83" i="2"/>
  <c r="AM83" i="2"/>
  <c r="AN83" i="2" s="1"/>
  <c r="AO83" i="2" s="1"/>
  <c r="BS83" i="2" l="1"/>
  <c r="BY83" i="2"/>
  <c r="CA83" i="2" s="1"/>
  <c r="AK83" i="2"/>
  <c r="AL83" i="2" s="1"/>
  <c r="BC83" i="2"/>
  <c r="BD83" i="2"/>
  <c r="CH83" i="2"/>
  <c r="BR83" i="2"/>
  <c r="BQ83" i="2"/>
  <c r="CO83" i="2"/>
  <c r="DH83" i="2"/>
  <c r="DJ83" i="2"/>
  <c r="CX83" i="2"/>
  <c r="DN83" i="2"/>
  <c r="DM83" i="2"/>
  <c r="DK83" i="2"/>
  <c r="AP83" i="2"/>
  <c r="AV83" i="2" a="1"/>
  <c r="AV83" i="2" s="1"/>
  <c r="W83" i="2"/>
  <c r="BG83" i="2"/>
  <c r="BF83" i="2"/>
  <c r="CF83" i="2" s="1"/>
  <c r="BT83" i="2"/>
  <c r="BU83" i="2"/>
  <c r="AY83" i="2"/>
  <c r="AZ83" i="2"/>
  <c r="BW83" i="2"/>
  <c r="BX83" i="2"/>
  <c r="BO83" i="2"/>
  <c r="BN83" i="2"/>
  <c r="BK83" i="2"/>
  <c r="BI83" i="2"/>
  <c r="BJ83" i="2" s="1"/>
  <c r="CR83" i="2" s="1"/>
  <c r="CN83" i="2"/>
  <c r="CE83" i="2" l="1"/>
  <c r="DF83" i="2" s="1"/>
  <c r="X83" i="2"/>
  <c r="Y83" i="2"/>
  <c r="CI83" i="2"/>
  <c r="CV83" i="2"/>
  <c r="DI83" i="2"/>
  <c r="Q84" i="2" s="1" a="1"/>
  <c r="Q84" i="2" s="1"/>
  <c r="CW83" i="2"/>
  <c r="CL83" i="2"/>
  <c r="CM83" i="2" s="1"/>
  <c r="DC83" i="2" s="1"/>
  <c r="CG83" i="2"/>
  <c r="DA83" i="2"/>
  <c r="CS83" i="2"/>
  <c r="CP83" i="2"/>
  <c r="CZ83" i="2"/>
  <c r="CQ83" i="2"/>
  <c r="DL83" i="2"/>
  <c r="BZ84" i="2" s="1"/>
  <c r="DD83" i="2" l="1"/>
  <c r="DE83" i="2"/>
  <c r="S84" i="2"/>
  <c r="CY83" i="2"/>
  <c r="DG83" i="2"/>
  <c r="CT83" i="2"/>
  <c r="DB83" i="2"/>
  <c r="BM84" i="2" s="1"/>
  <c r="CU83" i="2"/>
  <c r="CK83" i="2"/>
  <c r="AE83" i="2"/>
  <c r="AV84" i="2" l="1" a="1"/>
  <c r="AV84" i="2" s="1"/>
  <c r="AG83" i="2" a="1"/>
  <c r="AG83" i="2" s="1"/>
  <c r="AF83" i="2"/>
  <c r="AH83" i="2" a="1"/>
  <c r="AH83" i="2" s="1"/>
  <c r="V84" i="2" a="1"/>
  <c r="V84" i="2" s="1"/>
  <c r="P84" i="2"/>
  <c r="R84" i="2" s="1"/>
  <c r="T84" i="2" s="1"/>
  <c r="CB84" i="2"/>
  <c r="CC84" i="2" s="1"/>
  <c r="W84" i="2" l="1"/>
  <c r="X84" i="2" s="1"/>
  <c r="Y84" i="2"/>
  <c r="U84" i="2"/>
  <c r="BB84" i="2"/>
  <c r="AI83" i="2"/>
  <c r="CJ83" i="2" s="1"/>
  <c r="C83" i="2" s="1"/>
  <c r="A84" i="2" s="1"/>
  <c r="AX84" i="2" l="1"/>
  <c r="AQ84" i="2"/>
  <c r="AR84" i="2" s="1"/>
  <c r="AS84" i="2" s="1"/>
  <c r="AU84" i="2"/>
  <c r="BY84" i="2"/>
  <c r="Z84" i="2"/>
  <c r="AA84" i="2" s="1"/>
  <c r="AB84" i="2" s="1"/>
  <c r="BP84" i="2"/>
  <c r="AM84" i="2"/>
  <c r="AN84" i="2" s="1"/>
  <c r="AO84" i="2" s="1"/>
  <c r="BH84" i="2"/>
  <c r="BS84" i="2"/>
  <c r="BL84" i="2"/>
  <c r="BE84" i="2"/>
  <c r="AK84" i="2"/>
  <c r="AL84" i="2" s="1"/>
  <c r="BV84" i="2"/>
  <c r="BA84" i="2"/>
  <c r="BQ84" i="2" l="1"/>
  <c r="CD84" i="2" s="1"/>
  <c r="CA84" i="2"/>
  <c r="CN84" i="2"/>
  <c r="BW84" i="2"/>
  <c r="BX84" i="2"/>
  <c r="AP84" i="2"/>
  <c r="DK84" i="2"/>
  <c r="DM84" i="2"/>
  <c r="DH84" i="2"/>
  <c r="CX84" i="2"/>
  <c r="DN84" i="2"/>
  <c r="DJ84" i="2"/>
  <c r="CO84" i="2"/>
  <c r="BO84" i="2"/>
  <c r="BN84" i="2"/>
  <c r="AE84" i="2"/>
  <c r="CK84" i="2"/>
  <c r="BF84" i="2"/>
  <c r="CF84" i="2" s="1"/>
  <c r="BG84" i="2"/>
  <c r="BT84" i="2"/>
  <c r="BU84" i="2"/>
  <c r="AZ84" i="2"/>
  <c r="AY84" i="2"/>
  <c r="BD84" i="2"/>
  <c r="BC84" i="2"/>
  <c r="BI84" i="2"/>
  <c r="BJ84" i="2" s="1"/>
  <c r="BK84" i="2"/>
  <c r="CI84" i="2" l="1"/>
  <c r="CT84" i="2" s="1"/>
  <c r="BR84" i="2"/>
  <c r="V85" i="2" a="1"/>
  <c r="V85" i="2" s="1"/>
  <c r="R85" i="2"/>
  <c r="T85" i="2" s="1"/>
  <c r="CQ84" i="2"/>
  <c r="DA84" i="2"/>
  <c r="CP84" i="2"/>
  <c r="DL84" i="2"/>
  <c r="BZ85" i="2" s="1"/>
  <c r="CZ84" i="2"/>
  <c r="CS84" i="2"/>
  <c r="AF84" i="2"/>
  <c r="AI84" i="2" s="1"/>
  <c r="AG84" i="2" a="1"/>
  <c r="AG84" i="2" s="1"/>
  <c r="AH84" i="2" a="1"/>
  <c r="AH84" i="2" s="1"/>
  <c r="CE84" i="2"/>
  <c r="DF84" i="2" s="1"/>
  <c r="CR84" i="2"/>
  <c r="CH84" i="2"/>
  <c r="CL84" i="2"/>
  <c r="CM84" i="2" s="1"/>
  <c r="DC84" i="2" s="1"/>
  <c r="CB85" i="2" s="1"/>
  <c r="CC85" i="2" s="1"/>
  <c r="CG84" i="2"/>
  <c r="AT84" i="2"/>
  <c r="DE84" i="2" l="1"/>
  <c r="DG84" i="2"/>
  <c r="CY84" i="2"/>
  <c r="P85" i="2"/>
  <c r="CJ84" i="2"/>
  <c r="C84" i="2" s="1"/>
  <c r="A85" i="2" s="1"/>
  <c r="BB85" i="2"/>
  <c r="U85" i="2"/>
  <c r="CU84" i="2"/>
  <c r="DB84" i="2"/>
  <c r="BM85" i="2" s="1"/>
  <c r="DI84" i="2"/>
  <c r="CW84" i="2"/>
  <c r="CV84" i="2"/>
  <c r="DD84" i="2"/>
  <c r="W85" i="2" l="1"/>
  <c r="X85" i="2" s="1"/>
  <c r="AV85" i="2" a="1"/>
  <c r="AV85" i="2" s="1"/>
  <c r="Y85" i="2"/>
  <c r="AU85" i="2"/>
  <c r="BL85" i="2"/>
  <c r="AM85" i="2"/>
  <c r="AN85" i="2" s="1"/>
  <c r="AO85" i="2" s="1"/>
  <c r="Z85" i="2"/>
  <c r="AA85" i="2" s="1"/>
  <c r="AB85" i="2" s="1"/>
  <c r="BP85" i="2"/>
  <c r="BE85" i="2"/>
  <c r="BY85" i="2"/>
  <c r="BH85" i="2"/>
  <c r="AX85" i="2"/>
  <c r="BA85" i="2"/>
  <c r="AK85" i="2"/>
  <c r="AL85" i="2" s="1"/>
  <c r="BV85" i="2"/>
  <c r="BS85" i="2"/>
  <c r="AQ85" i="2"/>
  <c r="AR85" i="2" s="1"/>
  <c r="AS85" i="2" s="1"/>
  <c r="AE85" i="2" l="1"/>
  <c r="AG85" i="2" s="1" a="1"/>
  <c r="AG85" i="2" s="1"/>
  <c r="CK85" i="2"/>
  <c r="V86" i="2" s="1" a="1"/>
  <c r="V86" i="2" s="1"/>
  <c r="CX85" i="2"/>
  <c r="DN85" i="2"/>
  <c r="CO85" i="2"/>
  <c r="DH85" i="2"/>
  <c r="AP85" i="2"/>
  <c r="DM85" i="2"/>
  <c r="DK85" i="2"/>
  <c r="DJ85" i="2"/>
  <c r="BW85" i="2"/>
  <c r="BX85" i="2"/>
  <c r="BN85" i="2"/>
  <c r="BO85" i="2"/>
  <c r="AY85" i="2"/>
  <c r="AZ85" i="2"/>
  <c r="BI85" i="2"/>
  <c r="BJ85" i="2" s="1"/>
  <c r="BK85" i="2"/>
  <c r="BG85" i="2"/>
  <c r="BF85" i="2"/>
  <c r="CF85" i="2" s="1"/>
  <c r="BC85" i="2"/>
  <c r="BD85" i="2"/>
  <c r="CA85" i="2"/>
  <c r="CN85" i="2"/>
  <c r="BT85" i="2"/>
  <c r="BU85" i="2"/>
  <c r="BQ85" i="2"/>
  <c r="CD85" i="2" s="1"/>
  <c r="AT85" i="2" s="1"/>
  <c r="BR85" i="2" l="1"/>
  <c r="CH85" i="2"/>
  <c r="DI85" i="2" s="1"/>
  <c r="AF85" i="2"/>
  <c r="AI85" i="2" s="1"/>
  <c r="AH85" i="2" a="1"/>
  <c r="AH85" i="2" s="1"/>
  <c r="CI85" i="2"/>
  <c r="CY85" i="2" s="1"/>
  <c r="CS85" i="2"/>
  <c r="CZ85" i="2"/>
  <c r="DA85" i="2"/>
  <c r="CQ85" i="2"/>
  <c r="CP85" i="2"/>
  <c r="DL85" i="2"/>
  <c r="CE85" i="2"/>
  <c r="DF85" i="2" s="1"/>
  <c r="CR85" i="2"/>
  <c r="CL85" i="2"/>
  <c r="CM85" i="2" s="1"/>
  <c r="DC85" i="2" s="1"/>
  <c r="CG85" i="2"/>
  <c r="CW85" i="2" l="1"/>
  <c r="CV85" i="2"/>
  <c r="CJ85" i="2"/>
  <c r="C85" i="2" s="1"/>
  <c r="A86" i="2" s="1"/>
  <c r="DG85" i="2"/>
  <c r="CT85" i="2"/>
  <c r="BZ86" i="2"/>
  <c r="CU85" i="2"/>
  <c r="W86" i="2" s="1"/>
  <c r="DB85" i="2"/>
  <c r="BM86" i="2" s="1"/>
  <c r="CB86" i="2"/>
  <c r="CC86" i="2" s="1"/>
  <c r="P86" i="2"/>
  <c r="DE85" i="2"/>
  <c r="Q87" i="2" a="1"/>
  <c r="Q87" i="2" s="1"/>
  <c r="DD85" i="2"/>
  <c r="Q86" i="2" a="1"/>
  <c r="Q86" i="2" s="1"/>
  <c r="Q88" i="2" a="1"/>
  <c r="Q88" i="2" s="1"/>
  <c r="X86" i="2" l="1"/>
  <c r="Y86" i="2"/>
  <c r="R86" i="2"/>
  <c r="T86" i="2" s="1"/>
  <c r="U86" i="2" s="1"/>
  <c r="AV86" i="2" a="1"/>
  <c r="AV86" i="2" s="1"/>
  <c r="AU86" i="2" l="1"/>
  <c r="AX86" i="2"/>
  <c r="AK86" i="2"/>
  <c r="AL86" i="2" s="1"/>
  <c r="AQ86" i="2"/>
  <c r="AR86" i="2" s="1"/>
  <c r="AS86" i="2" s="1"/>
  <c r="AT86" i="2" s="1"/>
  <c r="BL86" i="2"/>
  <c r="Z86" i="2"/>
  <c r="AA86" i="2" s="1"/>
  <c r="AB86" i="2" s="1"/>
  <c r="BH86" i="2"/>
  <c r="BE86" i="2"/>
  <c r="BA86" i="2"/>
  <c r="BP86" i="2"/>
  <c r="BS86" i="2"/>
  <c r="BV86" i="2"/>
  <c r="BY86" i="2"/>
  <c r="AM86" i="2"/>
  <c r="AN86" i="2" s="1"/>
  <c r="AO86" i="2" s="1"/>
  <c r="BB86" i="2"/>
  <c r="BK86" i="2" l="1"/>
  <c r="BI86" i="2"/>
  <c r="BJ86" i="2" s="1"/>
  <c r="CR86" i="2" s="1"/>
  <c r="CK86" i="2"/>
  <c r="AE86" i="2"/>
  <c r="CN86" i="2"/>
  <c r="CA86" i="2"/>
  <c r="BO86" i="2"/>
  <c r="BN86" i="2"/>
  <c r="BG86" i="2"/>
  <c r="BF86" i="2"/>
  <c r="CF86" i="2" s="1"/>
  <c r="AP86" i="2"/>
  <c r="DH86" i="2"/>
  <c r="DM86" i="2"/>
  <c r="CO86" i="2"/>
  <c r="CX86" i="2"/>
  <c r="DJ86" i="2"/>
  <c r="DN86" i="2"/>
  <c r="DK86" i="2"/>
  <c r="BU86" i="2"/>
  <c r="BT86" i="2"/>
  <c r="BX86" i="2"/>
  <c r="BW86" i="2"/>
  <c r="CH86" i="2"/>
  <c r="BR86" i="2"/>
  <c r="BQ86" i="2"/>
  <c r="AY86" i="2"/>
  <c r="AZ86" i="2"/>
  <c r="BD86" i="2"/>
  <c r="BC86" i="2"/>
  <c r="CE86" i="2" l="1"/>
  <c r="DF86" i="2" s="1"/>
  <c r="DI86" i="2"/>
  <c r="CV86" i="2"/>
  <c r="CW86" i="2"/>
  <c r="AH86" i="2" a="1"/>
  <c r="AH86" i="2" s="1"/>
  <c r="AF86" i="2"/>
  <c r="AG86" i="2" a="1"/>
  <c r="AG86" i="2" s="1"/>
  <c r="CI86" i="2"/>
  <c r="V87" i="2" a="1"/>
  <c r="V87" i="2" s="1"/>
  <c r="Y87" i="2" s="1"/>
  <c r="R87" i="2"/>
  <c r="T87" i="2" s="1"/>
  <c r="U87" i="2" s="1"/>
  <c r="CQ86" i="2"/>
  <c r="CS86" i="2"/>
  <c r="DA86" i="2"/>
  <c r="CP86" i="2"/>
  <c r="CZ86" i="2"/>
  <c r="DL86" i="2"/>
  <c r="BZ87" i="2" s="1"/>
  <c r="CL86" i="2"/>
  <c r="CM86" i="2" s="1"/>
  <c r="DC86" i="2" s="1"/>
  <c r="CG86" i="2"/>
  <c r="AI86" i="2" l="1"/>
  <c r="CJ86" i="2" s="1"/>
  <c r="C86" i="2" s="1"/>
  <c r="A87" i="2" s="1"/>
  <c r="DE86" i="2"/>
  <c r="DD86" i="2"/>
  <c r="AU87" i="2"/>
  <c r="BE87" i="2"/>
  <c r="BA87" i="2"/>
  <c r="BH87" i="2"/>
  <c r="BL87" i="2"/>
  <c r="Z87" i="2"/>
  <c r="AA87" i="2" s="1"/>
  <c r="AB87" i="2" s="1"/>
  <c r="AK87" i="2"/>
  <c r="AL87" i="2" s="1"/>
  <c r="BP87" i="2"/>
  <c r="AM87" i="2"/>
  <c r="AN87" i="2" s="1"/>
  <c r="AO87" i="2" s="1"/>
  <c r="BY87" i="2"/>
  <c r="CA87" i="2" s="1"/>
  <c r="BS87" i="2"/>
  <c r="AQ87" i="2"/>
  <c r="AR87" i="2" s="1"/>
  <c r="AS87" i="2" s="1"/>
  <c r="AT87" i="2" s="1"/>
  <c r="AX87" i="2"/>
  <c r="BV87" i="2"/>
  <c r="CT86" i="2"/>
  <c r="CY86" i="2"/>
  <c r="DG86" i="2"/>
  <c r="BB87" i="2"/>
  <c r="DB86" i="2"/>
  <c r="BM87" i="2" s="1"/>
  <c r="CU86" i="2"/>
  <c r="W87" i="2" s="1"/>
  <c r="X87" i="2" s="1"/>
  <c r="CB87" i="2"/>
  <c r="CC87" i="2" s="1"/>
  <c r="P87" i="2"/>
  <c r="CK87" i="2" l="1"/>
  <c r="V88" i="2" s="1" a="1"/>
  <c r="V88" i="2" s="1"/>
  <c r="Y88" i="2" s="1"/>
  <c r="CN87" i="2"/>
  <c r="BD87" i="2"/>
  <c r="BC87" i="2"/>
  <c r="BO87" i="2"/>
  <c r="BN87" i="2"/>
  <c r="BI87" i="2"/>
  <c r="BJ87" i="2" s="1"/>
  <c r="CR87" i="2" s="1"/>
  <c r="BK87" i="2"/>
  <c r="BG87" i="2"/>
  <c r="BF87" i="2"/>
  <c r="CF87" i="2" s="1"/>
  <c r="AP87" i="2"/>
  <c r="DM87" i="2"/>
  <c r="DJ87" i="2"/>
  <c r="CX87" i="2"/>
  <c r="DK87" i="2"/>
  <c r="CO87" i="2"/>
  <c r="DH87" i="2"/>
  <c r="DN87" i="2"/>
  <c r="CH87" i="2"/>
  <c r="BQ87" i="2"/>
  <c r="BR87" i="2"/>
  <c r="AY87" i="2"/>
  <c r="CE87" i="2" s="1"/>
  <c r="DF87" i="2" s="1"/>
  <c r="AZ87" i="2"/>
  <c r="BU87" i="2"/>
  <c r="BT87" i="2"/>
  <c r="BW87" i="2"/>
  <c r="BX87" i="2"/>
  <c r="AV87" i="2" a="1"/>
  <c r="AV87" i="2" s="1"/>
  <c r="AE87" i="2"/>
  <c r="AF87" i="2" s="1"/>
  <c r="AI87" i="2" s="1"/>
  <c r="AG87" i="2" l="1" a="1"/>
  <c r="AG87" i="2" s="1"/>
  <c r="AH87" i="2" a="1"/>
  <c r="AH87" i="2" s="1"/>
  <c r="CJ87" i="2"/>
  <c r="C87" i="2" s="1"/>
  <c r="A88" i="2" s="1"/>
  <c r="CS87" i="2"/>
  <c r="CP87" i="2"/>
  <c r="CQ87" i="2"/>
  <c r="DL87" i="2"/>
  <c r="BZ88" i="2" s="1"/>
  <c r="CZ87" i="2"/>
  <c r="DA87" i="2"/>
  <c r="DD87" i="2"/>
  <c r="DE87" i="2"/>
  <c r="CG87" i="2"/>
  <c r="CL87" i="2"/>
  <c r="CM87" i="2" s="1"/>
  <c r="DC87" i="2" s="1"/>
  <c r="DI87" i="2"/>
  <c r="CV87" i="2"/>
  <c r="CW87" i="2"/>
  <c r="CI87" i="2"/>
  <c r="CT87" i="2" l="1"/>
  <c r="DG87" i="2"/>
  <c r="CY87" i="2"/>
  <c r="P88" i="2"/>
  <c r="R88" i="2" s="1"/>
  <c r="T88" i="2" s="1"/>
  <c r="U88" i="2" s="1"/>
  <c r="CB88" i="2"/>
  <c r="CC88" i="2" s="1"/>
  <c r="CU87" i="2"/>
  <c r="W88" i="2" s="1"/>
  <c r="X88" i="2" s="1"/>
  <c r="DB87" i="2"/>
  <c r="BM88" i="2" s="1"/>
  <c r="AU88" i="2" l="1"/>
  <c r="BA88" i="2"/>
  <c r="BV88" i="2"/>
  <c r="Z88" i="2"/>
  <c r="AA88" i="2" s="1"/>
  <c r="AB88" i="2" s="1"/>
  <c r="AE88" i="2" s="1"/>
  <c r="BS88" i="2"/>
  <c r="AX88" i="2"/>
  <c r="AM88" i="2"/>
  <c r="AN88" i="2" s="1"/>
  <c r="AO88" i="2" s="1"/>
  <c r="BL88" i="2"/>
  <c r="BE88" i="2"/>
  <c r="AQ88" i="2"/>
  <c r="AR88" i="2" s="1"/>
  <c r="AS88" i="2" s="1"/>
  <c r="AT88" i="2" s="1"/>
  <c r="BP88" i="2"/>
  <c r="BH88" i="2"/>
  <c r="AK88" i="2"/>
  <c r="AL88" i="2" s="1"/>
  <c r="BY88" i="2"/>
  <c r="BB88" i="2"/>
  <c r="AV88" i="2" a="1"/>
  <c r="AV88" i="2" s="1"/>
  <c r="AP88" i="2" l="1"/>
  <c r="DH88" i="2"/>
  <c r="CX88" i="2"/>
  <c r="CO88" i="2"/>
  <c r="DJ88" i="2"/>
  <c r="DM88" i="2"/>
  <c r="DK88" i="2"/>
  <c r="DN88" i="2"/>
  <c r="CA88" i="2"/>
  <c r="CN88" i="2"/>
  <c r="AY88" i="2"/>
  <c r="AZ88" i="2"/>
  <c r="BT88" i="2"/>
  <c r="BU88" i="2"/>
  <c r="CK88" i="2"/>
  <c r="V89" i="2" s="1" a="1"/>
  <c r="V89" i="2" s="1"/>
  <c r="CH88" i="2"/>
  <c r="BQ88" i="2"/>
  <c r="BR88" i="2"/>
  <c r="BW88" i="2"/>
  <c r="BX88" i="2"/>
  <c r="BC88" i="2"/>
  <c r="BD88" i="2"/>
  <c r="BI88" i="2"/>
  <c r="BJ88" i="2" s="1"/>
  <c r="CR88" i="2" s="1"/>
  <c r="BK88" i="2"/>
  <c r="BF88" i="2"/>
  <c r="CF88" i="2" s="1"/>
  <c r="BG88" i="2"/>
  <c r="BO88" i="2"/>
  <c r="BN88" i="2"/>
  <c r="AH88" i="2" a="1"/>
  <c r="AH88" i="2" s="1"/>
  <c r="AF88" i="2"/>
  <c r="AI88" i="2" s="1"/>
  <c r="AG88" i="2" a="1"/>
  <c r="AG88" i="2" s="1"/>
  <c r="CE88" i="2" l="1"/>
  <c r="DF88" i="2" s="1"/>
  <c r="DA88" i="2"/>
  <c r="DL88" i="2"/>
  <c r="CP88" i="2"/>
  <c r="CZ88" i="2"/>
  <c r="CQ88" i="2"/>
  <c r="CS88" i="2"/>
  <c r="DI88" i="2"/>
  <c r="CW88" i="2"/>
  <c r="CV88" i="2"/>
  <c r="R89" i="2"/>
  <c r="T89" i="2" s="1"/>
  <c r="U89" i="2" s="1"/>
  <c r="CG88" i="2"/>
  <c r="CL88" i="2"/>
  <c r="CM88" i="2" s="1"/>
  <c r="DC88" i="2" s="1"/>
  <c r="CI88" i="2"/>
  <c r="BZ89" i="2"/>
  <c r="CJ88" i="2"/>
  <c r="C88" i="2" s="1"/>
  <c r="A89" i="2" s="1"/>
  <c r="DD88" i="2" l="1"/>
  <c r="DE88" i="2"/>
  <c r="BB89" i="2"/>
  <c r="BY89" i="2"/>
  <c r="CA89" i="2" s="1"/>
  <c r="AM89" i="2"/>
  <c r="AN89" i="2" s="1"/>
  <c r="AO89" i="2" s="1"/>
  <c r="BA89" i="2"/>
  <c r="BH89" i="2"/>
  <c r="AK89" i="2"/>
  <c r="AL89" i="2" s="1"/>
  <c r="BL89" i="2"/>
  <c r="BP89" i="2"/>
  <c r="AX89" i="2"/>
  <c r="BV89" i="2"/>
  <c r="AQ89" i="2"/>
  <c r="AR89" i="2" s="1"/>
  <c r="AS89" i="2" s="1"/>
  <c r="AT89" i="2" s="1"/>
  <c r="BS89" i="2"/>
  <c r="Z89" i="2"/>
  <c r="AA89" i="2" s="1"/>
  <c r="AB89" i="2" s="1"/>
  <c r="AU89" i="2"/>
  <c r="BE89" i="2"/>
  <c r="DG88" i="2"/>
  <c r="CT88" i="2"/>
  <c r="CY88" i="2"/>
  <c r="CB89" i="2"/>
  <c r="CC89" i="2" s="1"/>
  <c r="P89" i="2"/>
  <c r="DB88" i="2"/>
  <c r="BM89" i="2" s="1"/>
  <c r="CU88" i="2"/>
  <c r="AZ89" i="2" l="1"/>
  <c r="AY89" i="2"/>
  <c r="CN89" i="2"/>
  <c r="BG89" i="2"/>
  <c r="BF89" i="2"/>
  <c r="CF89" i="2" s="1"/>
  <c r="BO89" i="2"/>
  <c r="BN89" i="2"/>
  <c r="BX89" i="2"/>
  <c r="BW89" i="2"/>
  <c r="BI89" i="2"/>
  <c r="BJ89" i="2" s="1"/>
  <c r="BK89" i="2"/>
  <c r="BT89" i="2"/>
  <c r="BU89" i="2"/>
  <c r="BD89" i="2"/>
  <c r="BC89" i="2"/>
  <c r="CH89" i="2"/>
  <c r="BQ89" i="2"/>
  <c r="BR89" i="2"/>
  <c r="AP89" i="2"/>
  <c r="CO89" i="2"/>
  <c r="DK89" i="2"/>
  <c r="DH89" i="2"/>
  <c r="CX89" i="2"/>
  <c r="DN89" i="2"/>
  <c r="DJ89" i="2"/>
  <c r="DM89" i="2"/>
  <c r="AV89" i="2" a="1"/>
  <c r="AV89" i="2" s="1"/>
  <c r="W89" i="2"/>
  <c r="CI89" i="2" l="1"/>
  <c r="CY89" i="2" s="1"/>
  <c r="X89" i="2"/>
  <c r="AE89" i="2" s="1"/>
  <c r="Y89" i="2"/>
  <c r="CS89" i="2"/>
  <c r="DA89" i="2"/>
  <c r="CQ89" i="2"/>
  <c r="CP89" i="2"/>
  <c r="CZ89" i="2"/>
  <c r="DL89" i="2"/>
  <c r="BZ90" i="2" s="1"/>
  <c r="DI89" i="2"/>
  <c r="CW89" i="2"/>
  <c r="CV89" i="2"/>
  <c r="CR89" i="2"/>
  <c r="CE89" i="2"/>
  <c r="DF89" i="2" s="1"/>
  <c r="CG89" i="2"/>
  <c r="CL89" i="2"/>
  <c r="CM89" i="2" s="1"/>
  <c r="DC89" i="2" s="1"/>
  <c r="CT89" i="2" l="1"/>
  <c r="CK89" i="2"/>
  <c r="R90" i="2" s="1"/>
  <c r="T90" i="2" s="1"/>
  <c r="U90" i="2" s="1"/>
  <c r="CU89" i="2"/>
  <c r="DB89" i="2"/>
  <c r="BM90" i="2" s="1"/>
  <c r="DD89" i="2"/>
  <c r="DG89" i="2"/>
  <c r="DE89" i="2"/>
  <c r="CB90" i="2"/>
  <c r="CC90" i="2" s="1"/>
  <c r="AF89" i="2"/>
  <c r="AH89" i="2" a="1"/>
  <c r="AH89" i="2" s="1"/>
  <c r="AG89" i="2" a="1"/>
  <c r="AG89" i="2" s="1"/>
  <c r="P90" i="2" l="1"/>
  <c r="V90" i="2" a="1"/>
  <c r="V90" i="2" s="1"/>
  <c r="W90" i="2" s="1"/>
  <c r="X90" i="2" s="1"/>
  <c r="AU90" i="2"/>
  <c r="AQ90" i="2"/>
  <c r="AR90" i="2" s="1"/>
  <c r="AS90" i="2" s="1"/>
  <c r="AT90" i="2" s="1"/>
  <c r="BA90" i="2"/>
  <c r="AK90" i="2"/>
  <c r="AL90" i="2" s="1"/>
  <c r="BL90" i="2"/>
  <c r="AX90" i="2"/>
  <c r="BV90" i="2"/>
  <c r="AM90" i="2"/>
  <c r="AN90" i="2" s="1"/>
  <c r="AO90" i="2" s="1"/>
  <c r="BS90" i="2"/>
  <c r="Z90" i="2"/>
  <c r="AA90" i="2" s="1"/>
  <c r="AB90" i="2" s="1"/>
  <c r="BP90" i="2"/>
  <c r="BH90" i="2"/>
  <c r="BY90" i="2"/>
  <c r="BE90" i="2"/>
  <c r="Y90" i="2"/>
  <c r="AI89" i="2"/>
  <c r="CJ89" i="2" s="1"/>
  <c r="C89" i="2" s="1"/>
  <c r="A90" i="2" s="1"/>
  <c r="AV90" i="2" a="1"/>
  <c r="AV90" i="2" s="1"/>
  <c r="BB90" i="2"/>
  <c r="CK90" i="2" l="1"/>
  <c r="R91" i="2" s="1"/>
  <c r="T91" i="2" s="1"/>
  <c r="U91" i="2" s="1"/>
  <c r="AE90" i="2"/>
  <c r="AF90" i="2" s="1"/>
  <c r="AP90" i="2"/>
  <c r="CX90" i="2"/>
  <c r="DH90" i="2"/>
  <c r="DK90" i="2"/>
  <c r="DN90" i="2"/>
  <c r="CO90" i="2"/>
  <c r="DM90" i="2"/>
  <c r="DJ90" i="2"/>
  <c r="BX90" i="2"/>
  <c r="BW90" i="2"/>
  <c r="BO90" i="2"/>
  <c r="BN90" i="2"/>
  <c r="BI90" i="2"/>
  <c r="BJ90" i="2" s="1"/>
  <c r="BK90" i="2"/>
  <c r="CH90" i="2"/>
  <c r="BQ90" i="2"/>
  <c r="BR90" i="2"/>
  <c r="BC90" i="2"/>
  <c r="BD90" i="2"/>
  <c r="BG90" i="2"/>
  <c r="BF90" i="2"/>
  <c r="CF90" i="2" s="1"/>
  <c r="AY90" i="2"/>
  <c r="AZ90" i="2"/>
  <c r="CA90" i="2"/>
  <c r="CN90" i="2"/>
  <c r="BT90" i="2"/>
  <c r="BU90" i="2"/>
  <c r="V91" i="2" l="1" a="1"/>
  <c r="V91" i="2" s="1"/>
  <c r="AH90" i="2" a="1"/>
  <c r="AH90" i="2" s="1"/>
  <c r="AG90" i="2" a="1"/>
  <c r="AG90" i="2" s="1"/>
  <c r="CI90" i="2"/>
  <c r="CT90" i="2" s="1"/>
  <c r="BV91" i="2"/>
  <c r="AK91" i="2"/>
  <c r="AL91" i="2" s="1"/>
  <c r="BH91" i="2"/>
  <c r="BS91" i="2"/>
  <c r="AM91" i="2"/>
  <c r="AN91" i="2" s="1"/>
  <c r="AO91" i="2" s="1"/>
  <c r="AP91" i="2" s="1"/>
  <c r="AX91" i="2"/>
  <c r="BP91" i="2"/>
  <c r="Z91" i="2"/>
  <c r="AA91" i="2" s="1"/>
  <c r="AB91" i="2" s="1"/>
  <c r="BA91" i="2"/>
  <c r="BE91" i="2"/>
  <c r="BY91" i="2"/>
  <c r="CA91" i="2" s="1"/>
  <c r="AU91" i="2"/>
  <c r="AQ91" i="2"/>
  <c r="AR91" i="2" s="1"/>
  <c r="AS91" i="2" s="1"/>
  <c r="AT91" i="2" s="1"/>
  <c r="BL91" i="2"/>
  <c r="CQ90" i="2"/>
  <c r="CZ90" i="2"/>
  <c r="DA90" i="2"/>
  <c r="DL90" i="2"/>
  <c r="BZ91" i="2" s="1"/>
  <c r="CS90" i="2"/>
  <c r="CP90" i="2"/>
  <c r="CL90" i="2"/>
  <c r="CM90" i="2" s="1"/>
  <c r="DC90" i="2" s="1"/>
  <c r="CG90" i="2"/>
  <c r="AI90" i="2"/>
  <c r="CJ90" i="2" s="1"/>
  <c r="C90" i="2" s="1"/>
  <c r="A91" i="2" s="1"/>
  <c r="CV90" i="2"/>
  <c r="DI90" i="2"/>
  <c r="CW90" i="2"/>
  <c r="CE90" i="2"/>
  <c r="DF90" i="2" s="1"/>
  <c r="CR90" i="2"/>
  <c r="BB91" i="2"/>
  <c r="CY90" i="2" l="1"/>
  <c r="BT91" i="2"/>
  <c r="BU91" i="2"/>
  <c r="BI91" i="2"/>
  <c r="BJ91" i="2" s="1"/>
  <c r="CZ91" i="2" s="1"/>
  <c r="BK91" i="2"/>
  <c r="CX91" i="2"/>
  <c r="BC91" i="2"/>
  <c r="BD91" i="2"/>
  <c r="BX91" i="2"/>
  <c r="BW91" i="2"/>
  <c r="CO91" i="2"/>
  <c r="DH91" i="2"/>
  <c r="DK91" i="2"/>
  <c r="DN91" i="2"/>
  <c r="BG91" i="2"/>
  <c r="BF91" i="2"/>
  <c r="CF91" i="2" s="1"/>
  <c r="CN91" i="2"/>
  <c r="CH91" i="2"/>
  <c r="CV91" i="2" s="1"/>
  <c r="BQ91" i="2"/>
  <c r="BR91" i="2"/>
  <c r="DJ91" i="2"/>
  <c r="BO91" i="2"/>
  <c r="BN91" i="2"/>
  <c r="AZ91" i="2"/>
  <c r="AY91" i="2"/>
  <c r="DM91" i="2"/>
  <c r="DG90" i="2"/>
  <c r="DB90" i="2"/>
  <c r="BM91" i="2" s="1"/>
  <c r="CU90" i="2"/>
  <c r="DE90" i="2"/>
  <c r="CB91" i="2"/>
  <c r="CC91" i="2" s="1"/>
  <c r="P91" i="2"/>
  <c r="DD90" i="2"/>
  <c r="CR91" i="2" l="1"/>
  <c r="DA91" i="2"/>
  <c r="DI91" i="2"/>
  <c r="CE91" i="2"/>
  <c r="DF91" i="2" s="1"/>
  <c r="DL91" i="2"/>
  <c r="BZ92" i="2" s="1"/>
  <c r="CW91" i="2"/>
  <c r="DD91" i="2"/>
  <c r="DE91" i="2"/>
  <c r="CS91" i="2"/>
  <c r="CP91" i="2"/>
  <c r="CG91" i="2"/>
  <c r="CL91" i="2"/>
  <c r="CQ91" i="2"/>
  <c r="CI91" i="2"/>
  <c r="AV91" i="2" a="1"/>
  <c r="AV91" i="2" s="1"/>
  <c r="W91" i="2"/>
  <c r="CT91" i="2" l="1"/>
  <c r="CY91" i="2"/>
  <c r="DG91" i="2"/>
  <c r="CU91" i="2"/>
  <c r="DB91" i="2"/>
  <c r="CM91" i="2"/>
  <c r="DC91" i="2" s="1"/>
  <c r="X91" i="2"/>
  <c r="AE91" i="2" s="1"/>
  <c r="Y91" i="2"/>
  <c r="CK91" i="2" l="1"/>
  <c r="V92" i="2" s="1" a="1"/>
  <c r="V92" i="2" s="1"/>
  <c r="BM92" i="2"/>
  <c r="AV92" i="2" a="1"/>
  <c r="AV92" i="2" s="1"/>
  <c r="AG91" i="2" a="1"/>
  <c r="AG91" i="2" s="1"/>
  <c r="AF91" i="2"/>
  <c r="AH91" i="2" a="1"/>
  <c r="AH91" i="2" s="1"/>
  <c r="R92" i="2" l="1"/>
  <c r="T92" i="2" s="1"/>
  <c r="BB92" i="2" s="1"/>
  <c r="CB92" i="2"/>
  <c r="CC92" i="2" s="1"/>
  <c r="P92" i="2"/>
  <c r="U92" i="2"/>
  <c r="W92" i="2"/>
  <c r="X92" i="2" s="1"/>
  <c r="AI91" i="2"/>
  <c r="CJ91" i="2" s="1"/>
  <c r="C91" i="2" s="1"/>
  <c r="A92" i="2" s="1"/>
  <c r="Y92" i="2" l="1"/>
  <c r="Z92" i="2"/>
  <c r="AA92" i="2" s="1"/>
  <c r="AB92" i="2" s="1"/>
  <c r="AE92" i="2" s="1"/>
  <c r="AM92" i="2"/>
  <c r="AN92" i="2" s="1"/>
  <c r="AO92" i="2" s="1"/>
  <c r="BE92" i="2"/>
  <c r="BH92" i="2"/>
  <c r="AK92" i="2"/>
  <c r="AL92" i="2" s="1"/>
  <c r="BS92" i="2"/>
  <c r="AQ92" i="2"/>
  <c r="AR92" i="2" s="1"/>
  <c r="AS92" i="2" s="1"/>
  <c r="AT92" i="2" s="1"/>
  <c r="BY92" i="2"/>
  <c r="AX92" i="2"/>
  <c r="BL92" i="2"/>
  <c r="AU92" i="2"/>
  <c r="BV92" i="2"/>
  <c r="BP92" i="2"/>
  <c r="BA92" i="2"/>
  <c r="AH92" i="2" l="1" a="1"/>
  <c r="AH92" i="2" s="1"/>
  <c r="AG92" i="2" a="1"/>
  <c r="AG92" i="2" s="1"/>
  <c r="AF92" i="2"/>
  <c r="AI92" i="2" s="1"/>
  <c r="CK92" i="2"/>
  <c r="U93" i="2"/>
  <c r="BD92" i="2"/>
  <c r="BC92" i="2"/>
  <c r="BU92" i="2"/>
  <c r="BT92" i="2"/>
  <c r="BX92" i="2"/>
  <c r="BW92" i="2"/>
  <c r="BF92" i="2"/>
  <c r="CF92" i="2" s="1"/>
  <c r="BG92" i="2"/>
  <c r="BO92" i="2"/>
  <c r="BN92" i="2"/>
  <c r="AP92" i="2"/>
  <c r="DJ92" i="2"/>
  <c r="DK92" i="2"/>
  <c r="DN92" i="2"/>
  <c r="DM92" i="2"/>
  <c r="DH92" i="2"/>
  <c r="CO92" i="2"/>
  <c r="CX92" i="2"/>
  <c r="AY92" i="2"/>
  <c r="AZ92" i="2"/>
  <c r="CH92" i="2"/>
  <c r="BR92" i="2"/>
  <c r="BQ92" i="2"/>
  <c r="BI92" i="2"/>
  <c r="BJ92" i="2" s="1"/>
  <c r="CR92" i="2" s="1"/>
  <c r="BK92" i="2"/>
  <c r="CA92" i="2"/>
  <c r="CN92" i="2"/>
  <c r="CE92" i="2" l="1"/>
  <c r="DF92" i="2" s="1"/>
  <c r="CJ92" i="2"/>
  <c r="C92" i="2" s="1"/>
  <c r="A93" i="2" s="1"/>
  <c r="V93" i="2" a="1"/>
  <c r="V93" i="2" s="1"/>
  <c r="R93" i="2"/>
  <c r="T93" i="2" s="1"/>
  <c r="BB93" i="2" s="1"/>
  <c r="CI92" i="2"/>
  <c r="CT92" i="2" s="1"/>
  <c r="BH93" i="2"/>
  <c r="Z93" i="2"/>
  <c r="AA93" i="2" s="1"/>
  <c r="AB93" i="2" s="1"/>
  <c r="AK93" i="2"/>
  <c r="AL93" i="2" s="1"/>
  <c r="BP93" i="2"/>
  <c r="AX93" i="2"/>
  <c r="BS93" i="2"/>
  <c r="AM93" i="2"/>
  <c r="AN93" i="2" s="1"/>
  <c r="AO93" i="2" s="1"/>
  <c r="AP93" i="2" s="1"/>
  <c r="BL93" i="2"/>
  <c r="BA93" i="2"/>
  <c r="BV93" i="2"/>
  <c r="AQ93" i="2"/>
  <c r="AR93" i="2" s="1"/>
  <c r="AS93" i="2" s="1"/>
  <c r="AT93" i="2" s="1"/>
  <c r="BY93" i="2"/>
  <c r="CA93" i="2" s="1"/>
  <c r="AU93" i="2"/>
  <c r="BE93" i="2"/>
  <c r="CV92" i="2"/>
  <c r="DI92" i="2"/>
  <c r="CW92" i="2"/>
  <c r="CG92" i="2"/>
  <c r="CL92" i="2"/>
  <c r="CZ92" i="2"/>
  <c r="DL92" i="2"/>
  <c r="DA92" i="2"/>
  <c r="CQ92" i="2"/>
  <c r="CP92" i="2"/>
  <c r="CS92" i="2"/>
  <c r="DD92" i="2" l="1"/>
  <c r="DE92" i="2"/>
  <c r="DG92" i="2"/>
  <c r="CY92" i="2"/>
  <c r="CO93" i="2"/>
  <c r="BU93" i="2"/>
  <c r="BT93" i="2"/>
  <c r="AY93" i="2"/>
  <c r="AZ93" i="2"/>
  <c r="CH93" i="2"/>
  <c r="CV93" i="2" s="1"/>
  <c r="BR93" i="2"/>
  <c r="BQ93" i="2"/>
  <c r="DN93" i="2"/>
  <c r="BD93" i="2"/>
  <c r="BC93" i="2"/>
  <c r="BI93" i="2"/>
  <c r="BJ93" i="2" s="1"/>
  <c r="CR93" i="2" s="1"/>
  <c r="BK93" i="2"/>
  <c r="DM93" i="2"/>
  <c r="BX93" i="2"/>
  <c r="BW93" i="2"/>
  <c r="DJ93" i="2"/>
  <c r="DH93" i="2"/>
  <c r="CX93" i="2"/>
  <c r="BO93" i="2"/>
  <c r="BN93" i="2"/>
  <c r="CG93" i="2" s="1"/>
  <c r="BG93" i="2"/>
  <c r="BF93" i="2"/>
  <c r="CF93" i="2" s="1"/>
  <c r="DK93" i="2"/>
  <c r="BZ93" i="2"/>
  <c r="CN93" i="2" s="1"/>
  <c r="CM92" i="2"/>
  <c r="DC92" i="2" s="1"/>
  <c r="CU92" i="2"/>
  <c r="DB92" i="2"/>
  <c r="CI93" i="2" l="1"/>
  <c r="CT93" i="2" s="1"/>
  <c r="CL93" i="2"/>
  <c r="CM93" i="2" s="1"/>
  <c r="DC93" i="2" s="1"/>
  <c r="CP93" i="2"/>
  <c r="DL93" i="2"/>
  <c r="DI93" i="2"/>
  <c r="CW93" i="2"/>
  <c r="CE93" i="2"/>
  <c r="CZ93" i="2"/>
  <c r="DA93" i="2"/>
  <c r="CQ93" i="2"/>
  <c r="CS93" i="2"/>
  <c r="P93" i="2"/>
  <c r="CB93" i="2"/>
  <c r="CC93" i="2" s="1"/>
  <c r="AV93" i="2" a="1"/>
  <c r="AV93" i="2" s="1"/>
  <c r="BM93" i="2"/>
  <c r="CU93" i="2"/>
  <c r="W93" i="2"/>
  <c r="DB93" i="2" l="1"/>
  <c r="CY93" i="2"/>
  <c r="DF93" i="2"/>
  <c r="DD93" i="2"/>
  <c r="DE93" i="2"/>
  <c r="X93" i="2"/>
  <c r="AE93" i="2" s="1"/>
  <c r="Y93" i="2"/>
  <c r="DG93" i="2"/>
  <c r="BZ94" i="2"/>
  <c r="BM94" i="2"/>
  <c r="AV94" i="2" l="1" a="1"/>
  <c r="AV94" i="2" s="1"/>
  <c r="CK93" i="2"/>
  <c r="P94" i="2" s="1"/>
  <c r="AF93" i="2"/>
  <c r="AG93" i="2" a="1"/>
  <c r="AG93" i="2" s="1"/>
  <c r="AH93" i="2" a="1"/>
  <c r="AH93" i="2" s="1"/>
  <c r="CB94" i="2" l="1"/>
  <c r="CC94" i="2" s="1"/>
  <c r="R94" i="2"/>
  <c r="T94" i="2" s="1"/>
  <c r="BB94" i="2" s="1"/>
  <c r="V94" i="2" a="1"/>
  <c r="V94" i="2" s="1"/>
  <c r="W94" i="2" s="1"/>
  <c r="X94" i="2" s="1"/>
  <c r="Y94" i="2"/>
  <c r="U94" i="2"/>
  <c r="AI93" i="2"/>
  <c r="CJ93" i="2" s="1"/>
  <c r="C93" i="2" s="1"/>
  <c r="A94" i="2" s="1"/>
  <c r="AU94" i="2" l="1"/>
  <c r="BY94" i="2"/>
  <c r="BV94" i="2"/>
  <c r="BA94" i="2"/>
  <c r="BH94" i="2"/>
  <c r="AM94" i="2"/>
  <c r="AN94" i="2" s="1"/>
  <c r="AO94" i="2" s="1"/>
  <c r="AK94" i="2"/>
  <c r="AL94" i="2" s="1"/>
  <c r="BE94" i="2"/>
  <c r="AX94" i="2"/>
  <c r="BP94" i="2"/>
  <c r="AQ94" i="2"/>
  <c r="AR94" i="2" s="1"/>
  <c r="AS94" i="2" s="1"/>
  <c r="AT94" i="2" s="1"/>
  <c r="Z94" i="2"/>
  <c r="AA94" i="2" s="1"/>
  <c r="AB94" i="2" s="1"/>
  <c r="BL94" i="2"/>
  <c r="BS94" i="2"/>
  <c r="AP94" i="2" l="1"/>
  <c r="DJ94" i="2"/>
  <c r="CO94" i="2"/>
  <c r="DN94" i="2"/>
  <c r="CX94" i="2"/>
  <c r="DH94" i="2"/>
  <c r="DM94" i="2"/>
  <c r="DK94" i="2"/>
  <c r="BO94" i="2"/>
  <c r="BN94" i="2"/>
  <c r="AE94" i="2"/>
  <c r="BD94" i="2"/>
  <c r="BC94" i="2"/>
  <c r="BX94" i="2"/>
  <c r="BW94" i="2"/>
  <c r="CH94" i="2"/>
  <c r="BQ94" i="2"/>
  <c r="BR94" i="2"/>
  <c r="CA94" i="2"/>
  <c r="CN94" i="2"/>
  <c r="BT94" i="2"/>
  <c r="BU94" i="2"/>
  <c r="AY94" i="2"/>
  <c r="CE94" i="2" s="1"/>
  <c r="DF94" i="2" s="1"/>
  <c r="AZ94" i="2"/>
  <c r="BI94" i="2"/>
  <c r="BJ94" i="2" s="1"/>
  <c r="CR94" i="2" s="1"/>
  <c r="BK94" i="2"/>
  <c r="BG94" i="2"/>
  <c r="BF94" i="2"/>
  <c r="CF94" i="2" s="1"/>
  <c r="CK94" i="2"/>
  <c r="AF94" i="2" l="1"/>
  <c r="AI94" i="2" s="1"/>
  <c r="CJ94" i="2" s="1"/>
  <c r="C94" i="2" s="1"/>
  <c r="A95" i="2" s="1"/>
  <c r="AH94" i="2" a="1"/>
  <c r="AH94" i="2" s="1"/>
  <c r="AG94" i="2" a="1"/>
  <c r="AG94" i="2" s="1"/>
  <c r="CI94" i="2"/>
  <c r="CG94" i="2"/>
  <c r="CL94" i="2"/>
  <c r="V95" i="2" a="1"/>
  <c r="V95" i="2" s="1"/>
  <c r="Y95" i="2" s="1"/>
  <c r="R95" i="2"/>
  <c r="T95" i="2" s="1"/>
  <c r="DE94" i="2"/>
  <c r="DD94" i="2"/>
  <c r="CZ94" i="2"/>
  <c r="DA94" i="2"/>
  <c r="CS94" i="2"/>
  <c r="CP94" i="2"/>
  <c r="DL94" i="2"/>
  <c r="BZ95" i="2" s="1"/>
  <c r="CQ94" i="2"/>
  <c r="CV94" i="2"/>
  <c r="CW94" i="2"/>
  <c r="DI94" i="2"/>
  <c r="BB95" i="2" l="1"/>
  <c r="U95" i="2"/>
  <c r="DB94" i="2"/>
  <c r="CU94" i="2"/>
  <c r="W95" i="2" s="1"/>
  <c r="X95" i="2" s="1"/>
  <c r="CY94" i="2"/>
  <c r="CT94" i="2"/>
  <c r="DG94" i="2"/>
  <c r="CM94" i="2"/>
  <c r="DC94" i="2" s="1"/>
  <c r="AU95" i="2" l="1"/>
  <c r="BL95" i="2"/>
  <c r="BS95" i="2"/>
  <c r="BE95" i="2"/>
  <c r="Z95" i="2"/>
  <c r="AA95" i="2" s="1"/>
  <c r="AB95" i="2" s="1"/>
  <c r="BV95" i="2"/>
  <c r="AK95" i="2"/>
  <c r="AL95" i="2" s="1"/>
  <c r="AX95" i="2"/>
  <c r="AQ95" i="2"/>
  <c r="AR95" i="2" s="1"/>
  <c r="AS95" i="2" s="1"/>
  <c r="AT95" i="2" s="1"/>
  <c r="BP95" i="2"/>
  <c r="BY95" i="2"/>
  <c r="BH95" i="2"/>
  <c r="AM95" i="2"/>
  <c r="AN95" i="2" s="1"/>
  <c r="AO95" i="2" s="1"/>
  <c r="BA95" i="2"/>
  <c r="AV95" i="2" a="1"/>
  <c r="AV95" i="2" s="1"/>
  <c r="CB95" i="2"/>
  <c r="CC95" i="2" s="1"/>
  <c r="P95" i="2"/>
  <c r="BM95" i="2"/>
  <c r="BD95" i="2" l="1"/>
  <c r="BC95" i="2"/>
  <c r="BU95" i="2"/>
  <c r="BT95" i="2"/>
  <c r="BI95" i="2"/>
  <c r="BJ95" i="2" s="1"/>
  <c r="BK95" i="2"/>
  <c r="BF95" i="2"/>
  <c r="CF95" i="2" s="1"/>
  <c r="BG95" i="2"/>
  <c r="CK95" i="2"/>
  <c r="R96" i="2" s="1"/>
  <c r="T96" i="2" s="1"/>
  <c r="CA95" i="2"/>
  <c r="CN95" i="2"/>
  <c r="AE95" i="2"/>
  <c r="AH95" i="2" s="1" a="1"/>
  <c r="AH95" i="2" s="1"/>
  <c r="CH95" i="2"/>
  <c r="BQ95" i="2"/>
  <c r="BR95" i="2"/>
  <c r="BO95" i="2"/>
  <c r="BN95" i="2"/>
  <c r="BX95" i="2"/>
  <c r="BW95" i="2"/>
  <c r="AZ95" i="2"/>
  <c r="AY95" i="2"/>
  <c r="AP95" i="2"/>
  <c r="DM95" i="2"/>
  <c r="DH95" i="2"/>
  <c r="CX95" i="2"/>
  <c r="CO95" i="2"/>
  <c r="DK95" i="2"/>
  <c r="DN95" i="2"/>
  <c r="DJ95" i="2"/>
  <c r="AG95" i="2" a="1"/>
  <c r="AG95" i="2" s="1"/>
  <c r="V96" i="2" l="1" a="1"/>
  <c r="V96" i="2" s="1"/>
  <c r="Y96" i="2" s="1"/>
  <c r="CE95" i="2"/>
  <c r="DF95" i="2" s="1"/>
  <c r="AF95" i="2"/>
  <c r="AI95" i="2" s="1"/>
  <c r="CJ95" i="2" s="1"/>
  <c r="C95" i="2" s="1"/>
  <c r="A96" i="2" s="1"/>
  <c r="BB96" i="2"/>
  <c r="U96" i="2"/>
  <c r="CW95" i="2"/>
  <c r="CV95" i="2"/>
  <c r="DI95" i="2"/>
  <c r="CZ95" i="2"/>
  <c r="CS95" i="2"/>
  <c r="DA95" i="2"/>
  <c r="CQ95" i="2"/>
  <c r="CP95" i="2"/>
  <c r="DL95" i="2"/>
  <c r="BZ96" i="2" s="1"/>
  <c r="CI95" i="2"/>
  <c r="CR95" i="2"/>
  <c r="CG95" i="2"/>
  <c r="CL95" i="2"/>
  <c r="DD95" i="2" l="1"/>
  <c r="DE95" i="2"/>
  <c r="BA96" i="2"/>
  <c r="BV96" i="2"/>
  <c r="AX96" i="2"/>
  <c r="BH96" i="2"/>
  <c r="BL96" i="2"/>
  <c r="AU96" i="2"/>
  <c r="BE96" i="2"/>
  <c r="BY96" i="2"/>
  <c r="CA96" i="2" s="1"/>
  <c r="BP96" i="2"/>
  <c r="AM96" i="2"/>
  <c r="AN96" i="2" s="1"/>
  <c r="AO96" i="2" s="1"/>
  <c r="AK96" i="2"/>
  <c r="AL96" i="2" s="1"/>
  <c r="BS96" i="2"/>
  <c r="Z96" i="2"/>
  <c r="AA96" i="2" s="1"/>
  <c r="AB96" i="2" s="1"/>
  <c r="AQ96" i="2"/>
  <c r="AR96" i="2" s="1"/>
  <c r="AS96" i="2" s="1"/>
  <c r="AT96" i="2" s="1"/>
  <c r="CM95" i="2"/>
  <c r="DC95" i="2" s="1"/>
  <c r="CT95" i="2"/>
  <c r="DG95" i="2"/>
  <c r="CY95" i="2"/>
  <c r="CU95" i="2"/>
  <c r="DB95" i="2"/>
  <c r="BM96" i="2" l="1"/>
  <c r="CH96" i="2"/>
  <c r="BR96" i="2"/>
  <c r="BQ96" i="2"/>
  <c r="BG96" i="2"/>
  <c r="BF96" i="2"/>
  <c r="CF96" i="2" s="1"/>
  <c r="BC96" i="2"/>
  <c r="BD96" i="2"/>
  <c r="BI96" i="2"/>
  <c r="BJ96" i="2" s="1"/>
  <c r="BK96" i="2"/>
  <c r="AY96" i="2"/>
  <c r="AZ96" i="2"/>
  <c r="CN96" i="2"/>
  <c r="BO96" i="2"/>
  <c r="BN96" i="2"/>
  <c r="BU96" i="2"/>
  <c r="BT96" i="2"/>
  <c r="AP96" i="2"/>
  <c r="DH96" i="2"/>
  <c r="CX96" i="2"/>
  <c r="DN96" i="2"/>
  <c r="DM96" i="2"/>
  <c r="DJ96" i="2"/>
  <c r="CO96" i="2"/>
  <c r="DK96" i="2"/>
  <c r="BW96" i="2"/>
  <c r="BX96" i="2"/>
  <c r="P96" i="2"/>
  <c r="CB96" i="2"/>
  <c r="CC96" i="2" s="1"/>
  <c r="W96" i="2"/>
  <c r="X96" i="2" s="1"/>
  <c r="AV96" i="2" a="1"/>
  <c r="AV96" i="2" s="1"/>
  <c r="CG96" i="2" l="1"/>
  <c r="CL96" i="2"/>
  <c r="CE96" i="2"/>
  <c r="DF96" i="2" s="1"/>
  <c r="CI96" i="2"/>
  <c r="CW96" i="2"/>
  <c r="CV96" i="2"/>
  <c r="DI96" i="2"/>
  <c r="CQ96" i="2"/>
  <c r="DL96" i="2"/>
  <c r="CP96" i="2"/>
  <c r="DA96" i="2"/>
  <c r="CS96" i="2"/>
  <c r="CZ96" i="2"/>
  <c r="CR96" i="2"/>
  <c r="CK96" i="2"/>
  <c r="AE96" i="2"/>
  <c r="DE96" i="2" l="1"/>
  <c r="BZ97" i="2"/>
  <c r="CY96" i="2"/>
  <c r="CT96" i="2"/>
  <c r="DG96" i="2"/>
  <c r="DD96" i="2"/>
  <c r="CM96" i="2"/>
  <c r="DC96" i="2" s="1"/>
  <c r="CB97" i="2" s="1"/>
  <c r="CC97" i="2" s="1"/>
  <c r="DB96" i="2"/>
  <c r="CU96" i="2"/>
  <c r="AH96" i="2" a="1"/>
  <c r="AH96" i="2" s="1"/>
  <c r="AF96" i="2"/>
  <c r="AI96" i="2" s="1"/>
  <c r="CJ96" i="2" s="1"/>
  <c r="C96" i="2" s="1"/>
  <c r="A97" i="2" s="1"/>
  <c r="AG96" i="2" a="1"/>
  <c r="AG96" i="2" s="1"/>
  <c r="V97" i="2" a="1"/>
  <c r="V97" i="2" s="1"/>
  <c r="R97" i="2"/>
  <c r="T97" i="2" s="1"/>
  <c r="P97" i="2" l="1"/>
  <c r="AV97" i="2" a="1"/>
  <c r="AV97" i="2" s="1"/>
  <c r="BM97" i="2"/>
  <c r="W97" i="2"/>
  <c r="X97" i="2" s="1"/>
  <c r="Y97" i="2"/>
  <c r="U97" i="2"/>
  <c r="BB97" i="2"/>
  <c r="AU97" i="2" l="1"/>
  <c r="BV97" i="2"/>
  <c r="AQ97" i="2"/>
  <c r="AR97" i="2" s="1"/>
  <c r="AS97" i="2" s="1"/>
  <c r="AT97" i="2" s="1"/>
  <c r="BH97" i="2"/>
  <c r="BS97" i="2"/>
  <c r="BE97" i="2"/>
  <c r="AM97" i="2"/>
  <c r="AN97" i="2" s="1"/>
  <c r="AO97" i="2" s="1"/>
  <c r="BL97" i="2"/>
  <c r="AK97" i="2"/>
  <c r="AL97" i="2" s="1"/>
  <c r="BY97" i="2"/>
  <c r="AX97" i="2"/>
  <c r="BP97" i="2"/>
  <c r="BA97" i="2"/>
  <c r="Z97" i="2"/>
  <c r="AA97" i="2" s="1"/>
  <c r="AB97" i="2" s="1"/>
  <c r="BG97" i="2" l="1"/>
  <c r="BF97" i="2"/>
  <c r="CF97" i="2" s="1"/>
  <c r="BD97" i="2"/>
  <c r="BC97" i="2"/>
  <c r="BT97" i="2"/>
  <c r="BU97" i="2"/>
  <c r="CH97" i="2"/>
  <c r="BR97" i="2"/>
  <c r="BQ97" i="2"/>
  <c r="BI97" i="2"/>
  <c r="BJ97" i="2" s="1"/>
  <c r="BK97" i="2"/>
  <c r="CA97" i="2"/>
  <c r="CN97" i="2"/>
  <c r="BW97" i="2"/>
  <c r="BX97" i="2"/>
  <c r="BO97" i="2"/>
  <c r="BN97" i="2"/>
  <c r="CK97" i="2"/>
  <c r="AY97" i="2"/>
  <c r="AZ97" i="2"/>
  <c r="AP97" i="2"/>
  <c r="CO97" i="2"/>
  <c r="CX97" i="2"/>
  <c r="DK97" i="2"/>
  <c r="DN97" i="2"/>
  <c r="DJ97" i="2"/>
  <c r="DH97" i="2"/>
  <c r="DM97" i="2"/>
  <c r="AE97" i="2"/>
  <c r="CI97" i="2" l="1"/>
  <c r="CT97" i="2" s="1"/>
  <c r="CE97" i="2"/>
  <c r="DF97" i="2" s="1"/>
  <c r="AG97" i="2" a="1"/>
  <c r="AG97" i="2" s="1"/>
  <c r="AF97" i="2"/>
  <c r="AI97" i="2" s="1"/>
  <c r="CJ97" i="2" s="1"/>
  <c r="C97" i="2" s="1"/>
  <c r="A98" i="2" s="1"/>
  <c r="AH97" i="2" a="1"/>
  <c r="AH97" i="2" s="1"/>
  <c r="DI97" i="2"/>
  <c r="CV97" i="2"/>
  <c r="CW97" i="2"/>
  <c r="R98" i="2"/>
  <c r="T98" i="2" s="1"/>
  <c r="V98" i="2" a="1"/>
  <c r="V98" i="2" s="1"/>
  <c r="Y98" i="2" s="1"/>
  <c r="CQ97" i="2"/>
  <c r="CZ97" i="2"/>
  <c r="CS97" i="2"/>
  <c r="DL97" i="2"/>
  <c r="CP97" i="2"/>
  <c r="DA97" i="2"/>
  <c r="CG97" i="2"/>
  <c r="CL97" i="2"/>
  <c r="CR97" i="2"/>
  <c r="DD97" i="2" l="1"/>
  <c r="DE97" i="2"/>
  <c r="CY97" i="2"/>
  <c r="DG97" i="2"/>
  <c r="BB98" i="2"/>
  <c r="U98" i="2"/>
  <c r="BZ98" i="2"/>
  <c r="DB97" i="2"/>
  <c r="CU97" i="2"/>
  <c r="CM97" i="2"/>
  <c r="DC97" i="2" s="1"/>
  <c r="BM98" i="2" l="1"/>
  <c r="BH98" i="2"/>
  <c r="AM98" i="2"/>
  <c r="AN98" i="2" s="1"/>
  <c r="AO98" i="2" s="1"/>
  <c r="Z98" i="2"/>
  <c r="AA98" i="2" s="1"/>
  <c r="AB98" i="2" s="1"/>
  <c r="BY98" i="2"/>
  <c r="CA98" i="2" s="1"/>
  <c r="BP98" i="2"/>
  <c r="AK98" i="2"/>
  <c r="AL98" i="2" s="1"/>
  <c r="BA98" i="2"/>
  <c r="BV98" i="2"/>
  <c r="BE98" i="2"/>
  <c r="BL98" i="2"/>
  <c r="AU98" i="2"/>
  <c r="BS98" i="2"/>
  <c r="AX98" i="2"/>
  <c r="AQ98" i="2"/>
  <c r="AR98" i="2" s="1"/>
  <c r="AS98" i="2" s="1"/>
  <c r="AT98" i="2" s="1"/>
  <c r="CB98" i="2"/>
  <c r="CC98" i="2" s="1"/>
  <c r="P98" i="2"/>
  <c r="AV98" i="2" a="1"/>
  <c r="AV98" i="2" s="1"/>
  <c r="W98" i="2"/>
  <c r="X98" i="2" s="1"/>
  <c r="CN98" i="2" l="1"/>
  <c r="BC98" i="2"/>
  <c r="BD98" i="2"/>
  <c r="AY98" i="2"/>
  <c r="AZ98" i="2"/>
  <c r="CH98" i="2"/>
  <c r="BQ98" i="2"/>
  <c r="BR98" i="2"/>
  <c r="BW98" i="2"/>
  <c r="BX98" i="2"/>
  <c r="AP98" i="2"/>
  <c r="DK98" i="2"/>
  <c r="DJ98" i="2"/>
  <c r="DH98" i="2"/>
  <c r="CX98" i="2"/>
  <c r="DM98" i="2"/>
  <c r="CO98" i="2"/>
  <c r="DN98" i="2"/>
  <c r="BU98" i="2"/>
  <c r="BT98" i="2"/>
  <c r="BO98" i="2"/>
  <c r="BN98" i="2"/>
  <c r="BG98" i="2"/>
  <c r="BF98" i="2"/>
  <c r="CF98" i="2" s="1"/>
  <c r="BI98" i="2"/>
  <c r="BJ98" i="2" s="1"/>
  <c r="CR98" i="2" s="1"/>
  <c r="BK98" i="2"/>
  <c r="CK98" i="2"/>
  <c r="AE98" i="2"/>
  <c r="CE98" i="2" l="1"/>
  <c r="DF98" i="2" s="1"/>
  <c r="CG98" i="2"/>
  <c r="CL98" i="2"/>
  <c r="CW98" i="2"/>
  <c r="CV98" i="2"/>
  <c r="DI98" i="2"/>
  <c r="CI98" i="2"/>
  <c r="CP98" i="2"/>
  <c r="CQ98" i="2"/>
  <c r="DA98" i="2"/>
  <c r="DL98" i="2"/>
  <c r="BZ99" i="2" s="1"/>
  <c r="CZ98" i="2"/>
  <c r="CS98" i="2"/>
  <c r="AH98" i="2" a="1"/>
  <c r="AH98" i="2" s="1"/>
  <c r="AG98" i="2" a="1"/>
  <c r="AG98" i="2" s="1"/>
  <c r="AF98" i="2"/>
  <c r="AI98" i="2" s="1"/>
  <c r="CJ98" i="2" s="1"/>
  <c r="C98" i="2" s="1"/>
  <c r="A99" i="2" s="1"/>
  <c r="R99" i="2"/>
  <c r="T99" i="2" s="1"/>
  <c r="V99" i="2" a="1"/>
  <c r="V99" i="2" s="1"/>
  <c r="Y99" i="2" s="1"/>
  <c r="DE98" i="2" l="1"/>
  <c r="DD98" i="2"/>
  <c r="U99" i="2"/>
  <c r="BB99" i="2"/>
  <c r="CM98" i="2"/>
  <c r="DC98" i="2" s="1"/>
  <c r="CU98" i="2"/>
  <c r="DB98" i="2"/>
  <c r="BM99" i="2" s="1"/>
  <c r="CY98" i="2"/>
  <c r="CT98" i="2"/>
  <c r="DG98" i="2"/>
  <c r="AK99" i="2" l="1"/>
  <c r="AL99" i="2" s="1"/>
  <c r="BV99" i="2"/>
  <c r="Z99" i="2"/>
  <c r="AA99" i="2" s="1"/>
  <c r="AB99" i="2" s="1"/>
  <c r="BH99" i="2"/>
  <c r="BP99" i="2"/>
  <c r="AM99" i="2"/>
  <c r="AN99" i="2" s="1"/>
  <c r="AO99" i="2" s="1"/>
  <c r="BA99" i="2"/>
  <c r="AU99" i="2"/>
  <c r="BY99" i="2"/>
  <c r="BS99" i="2"/>
  <c r="AX99" i="2"/>
  <c r="AQ99" i="2"/>
  <c r="AR99" i="2" s="1"/>
  <c r="AS99" i="2" s="1"/>
  <c r="AT99" i="2" s="1"/>
  <c r="BL99" i="2"/>
  <c r="BE99" i="2"/>
  <c r="AV99" i="2" a="1"/>
  <c r="AV99" i="2" s="1"/>
  <c r="W99" i="2"/>
  <c r="X99" i="2" s="1"/>
  <c r="CB99" i="2"/>
  <c r="CC99" i="2" s="1"/>
  <c r="P99" i="2"/>
  <c r="BD99" i="2" l="1"/>
  <c r="BC99" i="2"/>
  <c r="BF99" i="2"/>
  <c r="CF99" i="2" s="1"/>
  <c r="BG99" i="2"/>
  <c r="CH99" i="2"/>
  <c r="BR99" i="2"/>
  <c r="BQ99" i="2"/>
  <c r="BI99" i="2"/>
  <c r="BJ99" i="2" s="1"/>
  <c r="BK99" i="2"/>
  <c r="AP99" i="2"/>
  <c r="DH99" i="2"/>
  <c r="DK99" i="2"/>
  <c r="CO99" i="2"/>
  <c r="DJ99" i="2"/>
  <c r="CX99" i="2"/>
  <c r="DM99" i="2"/>
  <c r="DN99" i="2"/>
  <c r="BO99" i="2"/>
  <c r="BN99" i="2"/>
  <c r="AZ99" i="2"/>
  <c r="AY99" i="2"/>
  <c r="BT99" i="2"/>
  <c r="BU99" i="2"/>
  <c r="BX99" i="2"/>
  <c r="BW99" i="2"/>
  <c r="CA99" i="2"/>
  <c r="CN99" i="2"/>
  <c r="CK99" i="2"/>
  <c r="AE99" i="2"/>
  <c r="CE99" i="2" l="1"/>
  <c r="DF99" i="2" s="1"/>
  <c r="CI99" i="2"/>
  <c r="CW99" i="2"/>
  <c r="CV99" i="2"/>
  <c r="DI99" i="2"/>
  <c r="CS99" i="2"/>
  <c r="DL99" i="2"/>
  <c r="BZ100" i="2" s="1"/>
  <c r="CP99" i="2"/>
  <c r="DA99" i="2"/>
  <c r="CZ99" i="2"/>
  <c r="CQ99" i="2"/>
  <c r="CG99" i="2"/>
  <c r="CL99" i="2"/>
  <c r="CR99" i="2"/>
  <c r="V100" i="2" a="1"/>
  <c r="V100" i="2" s="1"/>
  <c r="Y100" i="2" s="1"/>
  <c r="R100" i="2"/>
  <c r="T100" i="2" s="1"/>
  <c r="AG99" i="2" a="1"/>
  <c r="AG99" i="2" s="1"/>
  <c r="AF99" i="2"/>
  <c r="AI99" i="2" s="1"/>
  <c r="CJ99" i="2" s="1"/>
  <c r="C99" i="2" s="1"/>
  <c r="A100" i="2" s="1"/>
  <c r="AH99" i="2" a="1"/>
  <c r="AH99" i="2" s="1"/>
  <c r="DG99" i="2" l="1"/>
  <c r="CY99" i="2"/>
  <c r="CT99" i="2"/>
  <c r="DE99" i="2"/>
  <c r="DD99" i="2"/>
  <c r="U100" i="2"/>
  <c r="BB100" i="2"/>
  <c r="CM99" i="2"/>
  <c r="DC99" i="2" s="1"/>
  <c r="DB99" i="2"/>
  <c r="CU99" i="2"/>
  <c r="BM100" i="2" l="1"/>
  <c r="AX100" i="2"/>
  <c r="BS100" i="2"/>
  <c r="BV100" i="2"/>
  <c r="BY100" i="2"/>
  <c r="AQ100" i="2"/>
  <c r="AR100" i="2" s="1"/>
  <c r="AS100" i="2" s="1"/>
  <c r="AT100" i="2" s="1"/>
  <c r="BL100" i="2"/>
  <c r="AU100" i="2"/>
  <c r="BE100" i="2"/>
  <c r="AM100" i="2"/>
  <c r="AN100" i="2" s="1"/>
  <c r="AO100" i="2" s="1"/>
  <c r="Z100" i="2"/>
  <c r="AA100" i="2" s="1"/>
  <c r="AB100" i="2" s="1"/>
  <c r="AK100" i="2"/>
  <c r="AL100" i="2" s="1"/>
  <c r="BA100" i="2"/>
  <c r="BH100" i="2"/>
  <c r="BP100" i="2"/>
  <c r="AV100" i="2" a="1"/>
  <c r="AV100" i="2" s="1"/>
  <c r="P100" i="2"/>
  <c r="CB100" i="2"/>
  <c r="CC100" i="2" s="1"/>
  <c r="W100" i="2"/>
  <c r="X100" i="2" s="1"/>
  <c r="CH100" i="2" l="1"/>
  <c r="BR100" i="2"/>
  <c r="BQ100" i="2"/>
  <c r="BO100" i="2"/>
  <c r="BN100" i="2"/>
  <c r="BX100" i="2"/>
  <c r="BW100" i="2"/>
  <c r="BU100" i="2"/>
  <c r="BT100" i="2"/>
  <c r="AP100" i="2"/>
  <c r="DM100" i="2"/>
  <c r="CO100" i="2"/>
  <c r="DN100" i="2"/>
  <c r="DJ100" i="2"/>
  <c r="DK100" i="2"/>
  <c r="CX100" i="2"/>
  <c r="DH100" i="2"/>
  <c r="AZ100" i="2"/>
  <c r="AY100" i="2"/>
  <c r="BI100" i="2"/>
  <c r="BJ100" i="2" s="1"/>
  <c r="CR100" i="2" s="1"/>
  <c r="BK100" i="2"/>
  <c r="BD100" i="2"/>
  <c r="BC100" i="2"/>
  <c r="CA100" i="2"/>
  <c r="CN100" i="2"/>
  <c r="BF100" i="2"/>
  <c r="CF100" i="2" s="1"/>
  <c r="BG100" i="2"/>
  <c r="AE100" i="2"/>
  <c r="CK100" i="2"/>
  <c r="CE100" i="2" l="1"/>
  <c r="DF100" i="2" s="1"/>
  <c r="DL100" i="2"/>
  <c r="CZ100" i="2"/>
  <c r="CS100" i="2"/>
  <c r="CP100" i="2"/>
  <c r="DA100" i="2"/>
  <c r="CQ100" i="2"/>
  <c r="CG100" i="2"/>
  <c r="CL100" i="2"/>
  <c r="CI100" i="2"/>
  <c r="CV100" i="2"/>
  <c r="DI100" i="2"/>
  <c r="CW100" i="2"/>
  <c r="AH100" i="2" a="1"/>
  <c r="AH100" i="2" s="1"/>
  <c r="AG100" i="2" a="1"/>
  <c r="AG100" i="2" s="1"/>
  <c r="AF100" i="2"/>
  <c r="AI100" i="2" s="1"/>
  <c r="CJ100" i="2" s="1"/>
  <c r="C100" i="2" s="1"/>
  <c r="A101" i="2" s="1"/>
  <c r="V101" i="2" a="1"/>
  <c r="V101" i="2" s="1"/>
  <c r="Y101" i="2" s="1"/>
  <c r="R101" i="2"/>
  <c r="T101" i="2" s="1"/>
  <c r="DD100" i="2" l="1"/>
  <c r="DE100" i="2"/>
  <c r="BB101" i="2"/>
  <c r="U101" i="2"/>
  <c r="CM100" i="2"/>
  <c r="DC100" i="2" s="1"/>
  <c r="BZ101" i="2"/>
  <c r="CY100" i="2"/>
  <c r="DG100" i="2"/>
  <c r="CT100" i="2"/>
  <c r="CU100" i="2"/>
  <c r="W101" i="2" s="1"/>
  <c r="X101" i="2" s="1"/>
  <c r="DB100" i="2"/>
  <c r="AM101" i="2" l="1"/>
  <c r="AN101" i="2" s="1"/>
  <c r="AO101" i="2" s="1"/>
  <c r="BL101" i="2"/>
  <c r="BH101" i="2"/>
  <c r="BS101" i="2"/>
  <c r="BP101" i="2"/>
  <c r="AK101" i="2"/>
  <c r="AL101" i="2" s="1"/>
  <c r="AQ101" i="2"/>
  <c r="AR101" i="2" s="1"/>
  <c r="AS101" i="2" s="1"/>
  <c r="AT101" i="2" s="1"/>
  <c r="BA101" i="2"/>
  <c r="AX101" i="2"/>
  <c r="Z101" i="2"/>
  <c r="AA101" i="2" s="1"/>
  <c r="AB101" i="2" s="1"/>
  <c r="CK101" i="2" s="1"/>
  <c r="AU101" i="2"/>
  <c r="BY101" i="2"/>
  <c r="CA101" i="2" s="1"/>
  <c r="BV101" i="2"/>
  <c r="BE101" i="2"/>
  <c r="AV101" i="2" a="1"/>
  <c r="AV101" i="2" s="1"/>
  <c r="BM101" i="2"/>
  <c r="P101" i="2"/>
  <c r="CB101" i="2"/>
  <c r="CC101" i="2" s="1"/>
  <c r="CN101" i="2" l="1"/>
  <c r="AE101" i="2"/>
  <c r="AG101" i="2" s="1" a="1"/>
  <c r="AG101" i="2" s="1"/>
  <c r="V102" i="2" a="1"/>
  <c r="V102" i="2" s="1"/>
  <c r="Y102" i="2" s="1"/>
  <c r="R102" i="2"/>
  <c r="T102" i="2" s="1"/>
  <c r="BB102" i="2" s="1"/>
  <c r="U102" i="2"/>
  <c r="BC101" i="2"/>
  <c r="BD101" i="2"/>
  <c r="BG101" i="2"/>
  <c r="BF101" i="2"/>
  <c r="CF101" i="2" s="1"/>
  <c r="BW101" i="2"/>
  <c r="BX101" i="2"/>
  <c r="CH101" i="2"/>
  <c r="BR101" i="2"/>
  <c r="BQ101" i="2"/>
  <c r="BU101" i="2"/>
  <c r="BT101" i="2"/>
  <c r="BK101" i="2"/>
  <c r="BI101" i="2"/>
  <c r="BJ101" i="2" s="1"/>
  <c r="CR101" i="2" s="1"/>
  <c r="BO101" i="2"/>
  <c r="BN101" i="2"/>
  <c r="AZ101" i="2"/>
  <c r="AY101" i="2"/>
  <c r="AP101" i="2"/>
  <c r="DK101" i="2"/>
  <c r="DJ101" i="2"/>
  <c r="DN101" i="2"/>
  <c r="CO101" i="2"/>
  <c r="CX101" i="2"/>
  <c r="DM101" i="2"/>
  <c r="DH101" i="2"/>
  <c r="CE101" i="2" l="1"/>
  <c r="DF101" i="2" s="1"/>
  <c r="AF101" i="2"/>
  <c r="AI101" i="2" s="1"/>
  <c r="CJ101" i="2" s="1"/>
  <c r="C101" i="2" s="1"/>
  <c r="A102" i="2" s="1"/>
  <c r="AH101" i="2" a="1"/>
  <c r="AH101" i="2" s="1"/>
  <c r="BH102" i="2"/>
  <c r="Z102" i="2"/>
  <c r="AA102" i="2" s="1"/>
  <c r="AB102" i="2" s="1"/>
  <c r="BP102" i="2"/>
  <c r="AK102" i="2"/>
  <c r="AL102" i="2" s="1"/>
  <c r="BE102" i="2"/>
  <c r="AM102" i="2"/>
  <c r="AN102" i="2" s="1"/>
  <c r="AO102" i="2" s="1"/>
  <c r="AP102" i="2" s="1"/>
  <c r="BY102" i="2"/>
  <c r="CA102" i="2" s="1"/>
  <c r="BL102" i="2"/>
  <c r="AQ102" i="2"/>
  <c r="AR102" i="2" s="1"/>
  <c r="AS102" i="2" s="1"/>
  <c r="AT102" i="2" s="1"/>
  <c r="BA102" i="2"/>
  <c r="BV102" i="2"/>
  <c r="AU102" i="2"/>
  <c r="AX102" i="2"/>
  <c r="BS102" i="2"/>
  <c r="CW101" i="2"/>
  <c r="DI101" i="2"/>
  <c r="CV101" i="2"/>
  <c r="CQ101" i="2"/>
  <c r="DL101" i="2"/>
  <c r="BZ102" i="2" s="1"/>
  <c r="CS101" i="2"/>
  <c r="DA101" i="2"/>
  <c r="CZ101" i="2"/>
  <c r="CP101" i="2"/>
  <c r="DD101" i="2"/>
  <c r="CI101" i="2"/>
  <c r="CG101" i="2"/>
  <c r="CL101" i="2"/>
  <c r="DE101" i="2" l="1"/>
  <c r="CN102" i="2"/>
  <c r="AY102" i="2"/>
  <c r="AZ102" i="2"/>
  <c r="BG102" i="2"/>
  <c r="BF102" i="2"/>
  <c r="CF102" i="2" s="1"/>
  <c r="CO102" i="2"/>
  <c r="CX102" i="2"/>
  <c r="CH102" i="2"/>
  <c r="CV102" i="2" s="1"/>
  <c r="BR102" i="2"/>
  <c r="BQ102" i="2"/>
  <c r="BT102" i="2"/>
  <c r="BU102" i="2"/>
  <c r="BI102" i="2"/>
  <c r="BJ102" i="2" s="1"/>
  <c r="CR102" i="2" s="1"/>
  <c r="BK102" i="2"/>
  <c r="DK102" i="2"/>
  <c r="BO102" i="2"/>
  <c r="BN102" i="2"/>
  <c r="CG102" i="2" s="1"/>
  <c r="BX102" i="2"/>
  <c r="BW102" i="2"/>
  <c r="DM102" i="2"/>
  <c r="BC102" i="2"/>
  <c r="BD102" i="2"/>
  <c r="DH102" i="2"/>
  <c r="DJ102" i="2"/>
  <c r="DN102" i="2"/>
  <c r="CT101" i="2"/>
  <c r="DG101" i="2"/>
  <c r="CY101" i="2"/>
  <c r="CM101" i="2"/>
  <c r="DC101" i="2" s="1"/>
  <c r="DB101" i="2"/>
  <c r="CU101" i="2"/>
  <c r="CW102" i="2" l="1"/>
  <c r="DI102" i="2"/>
  <c r="CQ102" i="2"/>
  <c r="CP102" i="2"/>
  <c r="CS102" i="2"/>
  <c r="DL102" i="2"/>
  <c r="CZ102" i="2"/>
  <c r="BZ103" i="2"/>
  <c r="CI102" i="2"/>
  <c r="CY102" i="2" s="1"/>
  <c r="CL102" i="2"/>
  <c r="CM102" i="2" s="1"/>
  <c r="DC102" i="2" s="1"/>
  <c r="DA102" i="2"/>
  <c r="CE102" i="2"/>
  <c r="BM102" i="2"/>
  <c r="AV102" i="2" a="1"/>
  <c r="AV102" i="2" s="1"/>
  <c r="P102" i="2"/>
  <c r="CB102" i="2"/>
  <c r="CC102" i="2" s="1"/>
  <c r="CU102" i="2"/>
  <c r="W102" i="2"/>
  <c r="X102" i="2" s="1"/>
  <c r="CT102" i="2" l="1"/>
  <c r="DB102" i="2"/>
  <c r="BM103" i="2" s="1"/>
  <c r="DF102" i="2"/>
  <c r="DE102" i="2"/>
  <c r="DD102" i="2"/>
  <c r="DG102" i="2"/>
  <c r="CK102" i="2"/>
  <c r="CB103" i="2" s="1"/>
  <c r="CC103" i="2" s="1"/>
  <c r="AE102" i="2"/>
  <c r="AV103" i="2" l="1" a="1"/>
  <c r="AV103" i="2" s="1"/>
  <c r="AG102" i="2" a="1"/>
  <c r="AG102" i="2" s="1"/>
  <c r="AF102" i="2"/>
  <c r="AI102" i="2" s="1"/>
  <c r="CJ102" i="2" s="1"/>
  <c r="C102" i="2" s="1"/>
  <c r="A103" i="2" s="1"/>
  <c r="AH102" i="2" a="1"/>
  <c r="AH102" i="2" s="1"/>
  <c r="P103" i="2"/>
  <c r="R103" i="2"/>
  <c r="T103" i="2" s="1"/>
  <c r="V103" i="2" a="1"/>
  <c r="V103" i="2" s="1"/>
  <c r="U103" i="2" l="1"/>
  <c r="BB103" i="2"/>
  <c r="W103" i="2"/>
  <c r="X103" i="2" s="1"/>
  <c r="Y103" i="2"/>
  <c r="BE103" i="2" l="1"/>
  <c r="BL103" i="2"/>
  <c r="BS103" i="2"/>
  <c r="BH103" i="2"/>
  <c r="BP103" i="2"/>
  <c r="AQ103" i="2"/>
  <c r="AR103" i="2" s="1"/>
  <c r="AS103" i="2" s="1"/>
  <c r="AT103" i="2" s="1"/>
  <c r="BA103" i="2"/>
  <c r="AX103" i="2"/>
  <c r="BV103" i="2"/>
  <c r="AM103" i="2"/>
  <c r="AN103" i="2" s="1"/>
  <c r="AO103" i="2" s="1"/>
  <c r="BY103" i="2"/>
  <c r="Z103" i="2"/>
  <c r="AA103" i="2" s="1"/>
  <c r="AB103" i="2" s="1"/>
  <c r="AK103" i="2"/>
  <c r="AL103" i="2" s="1"/>
  <c r="AU103" i="2"/>
  <c r="AY103" i="2" l="1"/>
  <c r="AZ103" i="2"/>
  <c r="AE103" i="2"/>
  <c r="CK103" i="2"/>
  <c r="BK103" i="2"/>
  <c r="BI103" i="2"/>
  <c r="BJ103" i="2" s="1"/>
  <c r="BC103" i="2"/>
  <c r="BD103" i="2"/>
  <c r="CH103" i="2"/>
  <c r="BR103" i="2"/>
  <c r="BQ103" i="2"/>
  <c r="CA103" i="2"/>
  <c r="CN103" i="2"/>
  <c r="BU103" i="2"/>
  <c r="BT103" i="2"/>
  <c r="AP103" i="2"/>
  <c r="DJ103" i="2"/>
  <c r="CO103" i="2"/>
  <c r="DK103" i="2"/>
  <c r="DN103" i="2"/>
  <c r="DH103" i="2"/>
  <c r="CX103" i="2"/>
  <c r="DM103" i="2"/>
  <c r="BO103" i="2"/>
  <c r="BN103" i="2"/>
  <c r="BW103" i="2"/>
  <c r="BX103" i="2"/>
  <c r="BF103" i="2"/>
  <c r="CF103" i="2" s="1"/>
  <c r="BG103" i="2"/>
  <c r="CI103" i="2" l="1"/>
  <c r="CY103" i="2" s="1"/>
  <c r="CZ103" i="2"/>
  <c r="CP103" i="2"/>
  <c r="CS103" i="2"/>
  <c r="CQ103" i="2"/>
  <c r="DL103" i="2"/>
  <c r="BZ104" i="2" s="1"/>
  <c r="DA103" i="2"/>
  <c r="AH103" i="2" a="1"/>
  <c r="AH103" i="2" s="1"/>
  <c r="AG103" i="2" a="1"/>
  <c r="AG103" i="2" s="1"/>
  <c r="AF103" i="2"/>
  <c r="AI103" i="2" s="1"/>
  <c r="CJ103" i="2" s="1"/>
  <c r="C103" i="2" s="1"/>
  <c r="A104" i="2" s="1"/>
  <c r="V104" i="2" a="1"/>
  <c r="V104" i="2" s="1"/>
  <c r="Y104" i="2" s="1"/>
  <c r="R104" i="2"/>
  <c r="T104" i="2" s="1"/>
  <c r="CR103" i="2"/>
  <c r="CG103" i="2"/>
  <c r="CL103" i="2"/>
  <c r="DI103" i="2"/>
  <c r="CW103" i="2"/>
  <c r="CV103" i="2"/>
  <c r="CE103" i="2"/>
  <c r="DF103" i="2" s="1"/>
  <c r="CT103" i="2" l="1"/>
  <c r="U104" i="2"/>
  <c r="BB104" i="2"/>
  <c r="DG103" i="2"/>
  <c r="CM103" i="2"/>
  <c r="DC103" i="2" s="1"/>
  <c r="DD103" i="2"/>
  <c r="CU103" i="2"/>
  <c r="DB103" i="2"/>
  <c r="DE103" i="2"/>
  <c r="BM104" i="2" l="1"/>
  <c r="BA104" i="2"/>
  <c r="BY104" i="2"/>
  <c r="BE104" i="2"/>
  <c r="AX104" i="2"/>
  <c r="AU104" i="2"/>
  <c r="BP104" i="2"/>
  <c r="AM104" i="2"/>
  <c r="AN104" i="2" s="1"/>
  <c r="AO104" i="2" s="1"/>
  <c r="BS104" i="2"/>
  <c r="Z104" i="2"/>
  <c r="AA104" i="2" s="1"/>
  <c r="AB104" i="2" s="1"/>
  <c r="AK104" i="2"/>
  <c r="AL104" i="2" s="1"/>
  <c r="AQ104" i="2"/>
  <c r="AR104" i="2" s="1"/>
  <c r="AS104" i="2" s="1"/>
  <c r="AT104" i="2" s="1"/>
  <c r="BV104" i="2"/>
  <c r="BL104" i="2"/>
  <c r="BH104" i="2"/>
  <c r="AV104" i="2" a="1"/>
  <c r="AV104" i="2" s="1"/>
  <c r="W104" i="2"/>
  <c r="X104" i="2" s="1"/>
  <c r="CB104" i="2"/>
  <c r="CC104" i="2" s="1"/>
  <c r="P104" i="2"/>
  <c r="BF104" i="2" l="1"/>
  <c r="CF104" i="2" s="1"/>
  <c r="BG104" i="2"/>
  <c r="CA104" i="2"/>
  <c r="CN104" i="2"/>
  <c r="BD104" i="2"/>
  <c r="BC104" i="2"/>
  <c r="BX104" i="2"/>
  <c r="BW104" i="2"/>
  <c r="AZ104" i="2"/>
  <c r="AY104" i="2"/>
  <c r="AP104" i="2"/>
  <c r="CX104" i="2"/>
  <c r="CO104" i="2"/>
  <c r="DN104" i="2"/>
  <c r="DJ104" i="2"/>
  <c r="DM104" i="2"/>
  <c r="DH104" i="2"/>
  <c r="DK104" i="2"/>
  <c r="BK104" i="2"/>
  <c r="BI104" i="2"/>
  <c r="BJ104" i="2" s="1"/>
  <c r="CH104" i="2"/>
  <c r="BQ104" i="2"/>
  <c r="BR104" i="2"/>
  <c r="CR104" i="2"/>
  <c r="BT104" i="2"/>
  <c r="BU104" i="2"/>
  <c r="BO104" i="2"/>
  <c r="BN104" i="2"/>
  <c r="CK104" i="2"/>
  <c r="AE104" i="2"/>
  <c r="CI104" i="2" l="1"/>
  <c r="CY104" i="2" s="1"/>
  <c r="CV104" i="2"/>
  <c r="DI104" i="2"/>
  <c r="CW104" i="2"/>
  <c r="CG104" i="2"/>
  <c r="CL104" i="2"/>
  <c r="CQ104" i="2"/>
  <c r="DL104" i="2"/>
  <c r="CS104" i="2"/>
  <c r="CP104" i="2"/>
  <c r="DA104" i="2"/>
  <c r="CZ104" i="2"/>
  <c r="CE104" i="2"/>
  <c r="DF104" i="2" s="1"/>
  <c r="R105" i="2"/>
  <c r="T105" i="2" s="1"/>
  <c r="V105" i="2" a="1"/>
  <c r="V105" i="2" s="1"/>
  <c r="AF104" i="2"/>
  <c r="AI104" i="2" s="1"/>
  <c r="CJ104" i="2" s="1"/>
  <c r="C104" i="2" s="1"/>
  <c r="A105" i="2" s="1"/>
  <c r="AH104" i="2" a="1"/>
  <c r="AH104" i="2" s="1"/>
  <c r="AG104" i="2" a="1"/>
  <c r="AG104" i="2" s="1"/>
  <c r="CT104" i="2" l="1"/>
  <c r="DG104" i="2"/>
  <c r="DE104" i="2"/>
  <c r="DD104" i="2"/>
  <c r="U105" i="2"/>
  <c r="BB105" i="2"/>
  <c r="CM104" i="2"/>
  <c r="DC104" i="2" s="1"/>
  <c r="DB104" i="2"/>
  <c r="CU104" i="2"/>
  <c r="BZ105" i="2"/>
  <c r="BM105" i="2" l="1"/>
  <c r="AV105" i="2" a="1"/>
  <c r="AV105" i="2" s="1"/>
  <c r="BP105" i="2"/>
  <c r="AU105" i="2"/>
  <c r="BA105" i="2"/>
  <c r="BS105" i="2"/>
  <c r="BY105" i="2"/>
  <c r="CA105" i="2" s="1"/>
  <c r="BH105" i="2"/>
  <c r="BE105" i="2"/>
  <c r="Z105" i="2"/>
  <c r="AA105" i="2" s="1"/>
  <c r="AB105" i="2" s="1"/>
  <c r="AX105" i="2"/>
  <c r="AK105" i="2"/>
  <c r="AL105" i="2" s="1"/>
  <c r="AQ105" i="2"/>
  <c r="AR105" i="2" s="1"/>
  <c r="AS105" i="2" s="1"/>
  <c r="AT105" i="2" s="1"/>
  <c r="BV105" i="2"/>
  <c r="BL105" i="2"/>
  <c r="AM105" i="2"/>
  <c r="AN105" i="2" s="1"/>
  <c r="AO105" i="2" s="1"/>
  <c r="W105" i="2"/>
  <c r="CB105" i="2"/>
  <c r="CC105" i="2" s="1"/>
  <c r="P105" i="2"/>
  <c r="BO105" i="2" l="1"/>
  <c r="BN105" i="2"/>
  <c r="BW105" i="2"/>
  <c r="BX105" i="2"/>
  <c r="BD105" i="2"/>
  <c r="BC105" i="2"/>
  <c r="BI105" i="2"/>
  <c r="BJ105" i="2" s="1"/>
  <c r="BK105" i="2"/>
  <c r="BU105" i="2"/>
  <c r="BT105" i="2"/>
  <c r="X105" i="2"/>
  <c r="CK105" i="2" s="1"/>
  <c r="Y105" i="2"/>
  <c r="AY105" i="2"/>
  <c r="AZ105" i="2"/>
  <c r="CH105" i="2"/>
  <c r="BQ105" i="2"/>
  <c r="BR105" i="2"/>
  <c r="AP105" i="2"/>
  <c r="DN105" i="2"/>
  <c r="DJ105" i="2"/>
  <c r="CX105" i="2"/>
  <c r="DK105" i="2"/>
  <c r="DM105" i="2"/>
  <c r="CO105" i="2"/>
  <c r="DH105" i="2"/>
  <c r="BG105" i="2"/>
  <c r="BF105" i="2"/>
  <c r="CF105" i="2" s="1"/>
  <c r="CN105" i="2"/>
  <c r="AE105" i="2"/>
  <c r="CE105" i="2" l="1"/>
  <c r="DF105" i="2" s="1"/>
  <c r="CV105" i="2"/>
  <c r="DI105" i="2"/>
  <c r="CW105" i="2"/>
  <c r="CP105" i="2"/>
  <c r="CZ105" i="2"/>
  <c r="CS105" i="2"/>
  <c r="DL105" i="2"/>
  <c r="BZ106" i="2" s="1"/>
  <c r="DA105" i="2"/>
  <c r="CQ105" i="2"/>
  <c r="CR105" i="2"/>
  <c r="CI105" i="2"/>
  <c r="CG105" i="2"/>
  <c r="CL105" i="2"/>
  <c r="AF105" i="2"/>
  <c r="AG105" i="2" a="1"/>
  <c r="AG105" i="2" s="1"/>
  <c r="AH105" i="2" a="1"/>
  <c r="AH105" i="2" s="1"/>
  <c r="R106" i="2"/>
  <c r="T106" i="2" s="1"/>
  <c r="V106" i="2" a="1"/>
  <c r="V106" i="2" s="1"/>
  <c r="DE105" i="2" l="1"/>
  <c r="DD105" i="2"/>
  <c r="U106" i="2"/>
  <c r="BB106" i="2"/>
  <c r="AI105" i="2"/>
  <c r="CJ105" i="2" s="1"/>
  <c r="C105" i="2" s="1"/>
  <c r="A106" i="2" s="1"/>
  <c r="CM105" i="2"/>
  <c r="DC105" i="2" s="1"/>
  <c r="CU105" i="2"/>
  <c r="DB105" i="2"/>
  <c r="DG105" i="2"/>
  <c r="CY105" i="2"/>
  <c r="CT105" i="2"/>
  <c r="Z106" i="2" l="1"/>
  <c r="AA106" i="2" s="1"/>
  <c r="AB106" i="2" s="1"/>
  <c r="BY106" i="2"/>
  <c r="BA106" i="2"/>
  <c r="AQ106" i="2"/>
  <c r="AR106" i="2" s="1"/>
  <c r="AS106" i="2" s="1"/>
  <c r="AT106" i="2" s="1"/>
  <c r="AK106" i="2"/>
  <c r="AL106" i="2" s="1"/>
  <c r="AM106" i="2"/>
  <c r="AN106" i="2" s="1"/>
  <c r="AO106" i="2" s="1"/>
  <c r="BP106" i="2"/>
  <c r="BH106" i="2"/>
  <c r="BS106" i="2"/>
  <c r="AU106" i="2"/>
  <c r="BL106" i="2"/>
  <c r="BE106" i="2"/>
  <c r="AX106" i="2"/>
  <c r="BV106" i="2"/>
  <c r="W106" i="2"/>
  <c r="AV106" i="2" a="1"/>
  <c r="AV106" i="2" s="1"/>
  <c r="CB106" i="2"/>
  <c r="CC106" i="2" s="1"/>
  <c r="P106" i="2"/>
  <c r="BM106" i="2"/>
  <c r="BD106" i="2" l="1"/>
  <c r="BC106" i="2"/>
  <c r="CA106" i="2"/>
  <c r="CN106" i="2"/>
  <c r="AY106" i="2"/>
  <c r="AZ106" i="2"/>
  <c r="BG106" i="2"/>
  <c r="BF106" i="2"/>
  <c r="CF106" i="2" s="1"/>
  <c r="BO106" i="2"/>
  <c r="BN106" i="2"/>
  <c r="BK106" i="2"/>
  <c r="BI106" i="2"/>
  <c r="BJ106" i="2" s="1"/>
  <c r="BU106" i="2"/>
  <c r="BT106" i="2"/>
  <c r="X106" i="2"/>
  <c r="CK106" i="2" s="1"/>
  <c r="Y106" i="2"/>
  <c r="CH106" i="2"/>
  <c r="BQ106" i="2"/>
  <c r="BR106" i="2"/>
  <c r="BX106" i="2"/>
  <c r="BW106" i="2"/>
  <c r="AP106" i="2"/>
  <c r="DM106" i="2"/>
  <c r="DN106" i="2"/>
  <c r="CX106" i="2"/>
  <c r="DJ106" i="2"/>
  <c r="DK106" i="2"/>
  <c r="DH106" i="2"/>
  <c r="CO106" i="2"/>
  <c r="CE106" i="2" l="1"/>
  <c r="DF106" i="2" s="1"/>
  <c r="AE106" i="2"/>
  <c r="AG106" i="2" s="1" a="1"/>
  <c r="AG106" i="2" s="1"/>
  <c r="CI106" i="2"/>
  <c r="CQ106" i="2"/>
  <c r="CS106" i="2"/>
  <c r="DA106" i="2"/>
  <c r="DL106" i="2"/>
  <c r="BZ107" i="2" s="1"/>
  <c r="CZ106" i="2"/>
  <c r="CP106" i="2"/>
  <c r="CR106" i="2"/>
  <c r="CG106" i="2"/>
  <c r="CL106" i="2"/>
  <c r="CV106" i="2"/>
  <c r="CW106" i="2"/>
  <c r="DI106" i="2"/>
  <c r="DE106" i="2"/>
  <c r="DD106" i="2"/>
  <c r="V107" i="2" a="1"/>
  <c r="V107" i="2" s="1"/>
  <c r="R107" i="2"/>
  <c r="T107" i="2" s="1"/>
  <c r="AF106" i="2" l="1"/>
  <c r="AI106" i="2" s="1"/>
  <c r="CJ106" i="2" s="1"/>
  <c r="C106" i="2" s="1"/>
  <c r="A107" i="2" s="1"/>
  <c r="AH106" i="2" a="1"/>
  <c r="AH106" i="2" s="1"/>
  <c r="BB107" i="2"/>
  <c r="U107" i="2"/>
  <c r="CM106" i="2"/>
  <c r="DC106" i="2" s="1"/>
  <c r="CU106" i="2"/>
  <c r="DB106" i="2"/>
  <c r="CT106" i="2"/>
  <c r="CY106" i="2"/>
  <c r="DG106" i="2"/>
  <c r="BM107" i="2" l="1"/>
  <c r="BA107" i="2"/>
  <c r="AX107" i="2"/>
  <c r="BH107" i="2"/>
  <c r="BV107" i="2"/>
  <c r="BY107" i="2"/>
  <c r="BL107" i="2"/>
  <c r="Z107" i="2"/>
  <c r="AA107" i="2" s="1"/>
  <c r="AB107" i="2" s="1"/>
  <c r="AQ107" i="2"/>
  <c r="AR107" i="2" s="1"/>
  <c r="AS107" i="2" s="1"/>
  <c r="AT107" i="2" s="1"/>
  <c r="BP107" i="2"/>
  <c r="AK107" i="2"/>
  <c r="AL107" i="2" s="1"/>
  <c r="BS107" i="2"/>
  <c r="AU107" i="2"/>
  <c r="BE107" i="2"/>
  <c r="AM107" i="2"/>
  <c r="AN107" i="2" s="1"/>
  <c r="AO107" i="2" s="1"/>
  <c r="P107" i="2"/>
  <c r="CB107" i="2"/>
  <c r="CC107" i="2" s="1"/>
  <c r="AV107" i="2" a="1"/>
  <c r="AV107" i="2" s="1"/>
  <c r="W107" i="2"/>
  <c r="AP107" i="2" l="1"/>
  <c r="DM107" i="2"/>
  <c r="DJ107" i="2"/>
  <c r="DK107" i="2"/>
  <c r="DH107" i="2"/>
  <c r="DN107" i="2"/>
  <c r="CO107" i="2"/>
  <c r="CX107" i="2"/>
  <c r="BO107" i="2"/>
  <c r="BN107" i="2"/>
  <c r="BG107" i="2"/>
  <c r="BF107" i="2"/>
  <c r="CF107" i="2" s="1"/>
  <c r="CA107" i="2"/>
  <c r="CN107" i="2"/>
  <c r="AY107" i="2"/>
  <c r="AZ107" i="2"/>
  <c r="X107" i="2"/>
  <c r="CK107" i="2" s="1"/>
  <c r="Y107" i="2"/>
  <c r="CH107" i="2"/>
  <c r="BQ107" i="2"/>
  <c r="BR107" i="2"/>
  <c r="BD107" i="2"/>
  <c r="BC107" i="2"/>
  <c r="BW107" i="2"/>
  <c r="BX107" i="2"/>
  <c r="BT107" i="2"/>
  <c r="BU107" i="2"/>
  <c r="BK107" i="2"/>
  <c r="BI107" i="2"/>
  <c r="BJ107" i="2" s="1"/>
  <c r="CR107" i="2" s="1"/>
  <c r="AE107" i="2" l="1"/>
  <c r="AF107" i="2" s="1"/>
  <c r="AI107" i="2" s="1"/>
  <c r="CJ107" i="2" s="1"/>
  <c r="C107" i="2" s="1"/>
  <c r="A108" i="2" s="1"/>
  <c r="CE107" i="2"/>
  <c r="DF107" i="2" s="1"/>
  <c r="CW107" i="2"/>
  <c r="CV107" i="2"/>
  <c r="DI107" i="2"/>
  <c r="DL107" i="2"/>
  <c r="BZ108" i="2" s="1"/>
  <c r="CZ107" i="2"/>
  <c r="DA107" i="2"/>
  <c r="CS107" i="2"/>
  <c r="CP107" i="2"/>
  <c r="CQ107" i="2"/>
  <c r="CI107" i="2"/>
  <c r="CG107" i="2"/>
  <c r="CL107" i="2"/>
  <c r="V108" i="2" a="1"/>
  <c r="V108" i="2" s="1"/>
  <c r="R108" i="2"/>
  <c r="T108" i="2" s="1"/>
  <c r="AG107" i="2" l="1" a="1"/>
  <c r="AG107" i="2" s="1"/>
  <c r="AH107" i="2" a="1"/>
  <c r="AH107" i="2" s="1"/>
  <c r="DD107" i="2"/>
  <c r="DE107" i="2"/>
  <c r="U108" i="2"/>
  <c r="BB108" i="2"/>
  <c r="CT107" i="2"/>
  <c r="DG107" i="2"/>
  <c r="CY107" i="2"/>
  <c r="CM107" i="2"/>
  <c r="DC107" i="2" s="1"/>
  <c r="CU107" i="2"/>
  <c r="DB107" i="2"/>
  <c r="BM108" i="2" l="1"/>
  <c r="AX108" i="2"/>
  <c r="Z108" i="2"/>
  <c r="AA108" i="2" s="1"/>
  <c r="AB108" i="2" s="1"/>
  <c r="AM108" i="2"/>
  <c r="AN108" i="2" s="1"/>
  <c r="AO108" i="2" s="1"/>
  <c r="BV108" i="2"/>
  <c r="BS108" i="2"/>
  <c r="AK108" i="2"/>
  <c r="AL108" i="2" s="1"/>
  <c r="BY108" i="2"/>
  <c r="BA108" i="2"/>
  <c r="BE108" i="2"/>
  <c r="BH108" i="2"/>
  <c r="BP108" i="2"/>
  <c r="AU108" i="2"/>
  <c r="BL108" i="2"/>
  <c r="AQ108" i="2"/>
  <c r="AR108" i="2" s="1"/>
  <c r="AS108" i="2" s="1"/>
  <c r="AT108" i="2" s="1"/>
  <c r="CB108" i="2"/>
  <c r="CC108" i="2" s="1"/>
  <c r="P108" i="2"/>
  <c r="W108" i="2"/>
  <c r="AV108" i="2" a="1"/>
  <c r="AV108" i="2" s="1"/>
  <c r="CA108" i="2" l="1"/>
  <c r="CN108" i="2"/>
  <c r="BO108" i="2"/>
  <c r="BN108" i="2"/>
  <c r="BU108" i="2"/>
  <c r="BT108" i="2"/>
  <c r="X108" i="2"/>
  <c r="CK108" i="2" s="1"/>
  <c r="Y108" i="2"/>
  <c r="BW108" i="2"/>
  <c r="BX108" i="2"/>
  <c r="CH108" i="2"/>
  <c r="BQ108" i="2"/>
  <c r="BR108" i="2"/>
  <c r="AP108" i="2"/>
  <c r="CO108" i="2"/>
  <c r="DN108" i="2"/>
  <c r="DH108" i="2"/>
  <c r="CX108" i="2"/>
  <c r="DK108" i="2"/>
  <c r="DM108" i="2"/>
  <c r="DJ108" i="2"/>
  <c r="BD108" i="2"/>
  <c r="BC108" i="2"/>
  <c r="BK108" i="2"/>
  <c r="BI108" i="2"/>
  <c r="BJ108" i="2" s="1"/>
  <c r="BF108" i="2"/>
  <c r="CF108" i="2" s="1"/>
  <c r="BG108" i="2"/>
  <c r="AZ108" i="2"/>
  <c r="AY108" i="2"/>
  <c r="CI108" i="2" l="1"/>
  <c r="CY108" i="2" s="1"/>
  <c r="AE108" i="2"/>
  <c r="AH108" i="2" s="1" a="1"/>
  <c r="AH108" i="2" s="1"/>
  <c r="DL108" i="2"/>
  <c r="CQ108" i="2"/>
  <c r="CP108" i="2"/>
  <c r="DA108" i="2"/>
  <c r="CZ108" i="2"/>
  <c r="CS108" i="2"/>
  <c r="CE108" i="2"/>
  <c r="DF108" i="2" s="1"/>
  <c r="CR108" i="2"/>
  <c r="BZ109" i="2"/>
  <c r="CG108" i="2"/>
  <c r="CL108" i="2"/>
  <c r="CW108" i="2"/>
  <c r="DI108" i="2"/>
  <c r="CV108" i="2"/>
  <c r="V109" i="2" a="1"/>
  <c r="V109" i="2" s="1"/>
  <c r="R109" i="2"/>
  <c r="T109" i="2" s="1"/>
  <c r="AF108" i="2" l="1"/>
  <c r="AI108" i="2" s="1"/>
  <c r="CJ108" i="2" s="1"/>
  <c r="C108" i="2" s="1"/>
  <c r="A109" i="2" s="1"/>
  <c r="AG108" i="2" a="1"/>
  <c r="AG108" i="2" s="1"/>
  <c r="CT108" i="2"/>
  <c r="DG108" i="2"/>
  <c r="U109" i="2"/>
  <c r="BB109" i="2"/>
  <c r="CM108" i="2"/>
  <c r="DC108" i="2" s="1"/>
  <c r="CU108" i="2"/>
  <c r="W109" i="2" s="1"/>
  <c r="X109" i="2" s="1"/>
  <c r="DB108" i="2"/>
  <c r="DD108" i="2"/>
  <c r="DE108" i="2"/>
  <c r="BM109" i="2" l="1"/>
  <c r="Y109" i="2"/>
  <c r="BE109" i="2"/>
  <c r="AQ109" i="2"/>
  <c r="AR109" i="2" s="1"/>
  <c r="AS109" i="2" s="1"/>
  <c r="AT109" i="2" s="1"/>
  <c r="BV109" i="2"/>
  <c r="AM109" i="2"/>
  <c r="AN109" i="2" s="1"/>
  <c r="AO109" i="2" s="1"/>
  <c r="BA109" i="2"/>
  <c r="BP109" i="2"/>
  <c r="BY109" i="2"/>
  <c r="BS109" i="2"/>
  <c r="AX109" i="2"/>
  <c r="Z109" i="2"/>
  <c r="AA109" i="2" s="1"/>
  <c r="AB109" i="2" s="1"/>
  <c r="CK109" i="2" s="1"/>
  <c r="AU109" i="2"/>
  <c r="AK109" i="2"/>
  <c r="AL109" i="2" s="1"/>
  <c r="BH109" i="2"/>
  <c r="BL109" i="2"/>
  <c r="AV109" i="2" a="1"/>
  <c r="AV109" i="2" s="1"/>
  <c r="CB109" i="2"/>
  <c r="CC109" i="2" s="1"/>
  <c r="P109" i="2"/>
  <c r="V110" i="2" l="1" a="1"/>
  <c r="V110" i="2" s="1"/>
  <c r="Y110" i="2" s="1"/>
  <c r="R110" i="2"/>
  <c r="T110" i="2" s="1"/>
  <c r="BB110" i="2" s="1"/>
  <c r="AE109" i="2"/>
  <c r="U110" i="2"/>
  <c r="BK109" i="2"/>
  <c r="BI109" i="2"/>
  <c r="BJ109" i="2" s="1"/>
  <c r="CR109" i="2" s="1"/>
  <c r="AP109" i="2"/>
  <c r="DN109" i="2"/>
  <c r="DM109" i="2"/>
  <c r="DJ109" i="2"/>
  <c r="DK109" i="2"/>
  <c r="DH109" i="2"/>
  <c r="CX109" i="2"/>
  <c r="CO109" i="2"/>
  <c r="BW109" i="2"/>
  <c r="BX109" i="2"/>
  <c r="BD109" i="2"/>
  <c r="BC109" i="2"/>
  <c r="AZ109" i="2"/>
  <c r="AY109" i="2"/>
  <c r="BF109" i="2"/>
  <c r="CF109" i="2" s="1"/>
  <c r="BG109" i="2"/>
  <c r="BU109" i="2"/>
  <c r="BT109" i="2"/>
  <c r="CA109" i="2"/>
  <c r="CN109" i="2"/>
  <c r="BO109" i="2"/>
  <c r="BN109" i="2"/>
  <c r="CH109" i="2"/>
  <c r="BQ109" i="2"/>
  <c r="BR109" i="2"/>
  <c r="AG109" i="2" l="1" a="1"/>
  <c r="AG109" i="2" s="1"/>
  <c r="AF109" i="2"/>
  <c r="AI109" i="2" s="1"/>
  <c r="CJ109" i="2" s="1"/>
  <c r="C109" i="2" s="1"/>
  <c r="A110" i="2" s="1"/>
  <c r="AH109" i="2" a="1"/>
  <c r="AH109" i="2" s="1"/>
  <c r="CI109" i="2"/>
  <c r="CY109" i="2" s="1"/>
  <c r="BS110" i="2"/>
  <c r="AK110" i="2"/>
  <c r="AL110" i="2" s="1"/>
  <c r="BE110" i="2"/>
  <c r="BH110" i="2"/>
  <c r="BY110" i="2"/>
  <c r="CA110" i="2" s="1"/>
  <c r="BP110" i="2"/>
  <c r="Z110" i="2"/>
  <c r="AA110" i="2" s="1"/>
  <c r="AB110" i="2" s="1"/>
  <c r="AQ110" i="2"/>
  <c r="AR110" i="2" s="1"/>
  <c r="AS110" i="2" s="1"/>
  <c r="AT110" i="2" s="1"/>
  <c r="BV110" i="2"/>
  <c r="AM110" i="2"/>
  <c r="AN110" i="2" s="1"/>
  <c r="AO110" i="2" s="1"/>
  <c r="AP110" i="2" s="1"/>
  <c r="BL110" i="2"/>
  <c r="AU110" i="2"/>
  <c r="AX110" i="2"/>
  <c r="BA110" i="2"/>
  <c r="DI109" i="2"/>
  <c r="CW109" i="2"/>
  <c r="CV109" i="2"/>
  <c r="CG109" i="2"/>
  <c r="CL109" i="2"/>
  <c r="CE109" i="2"/>
  <c r="DF109" i="2" s="1"/>
  <c r="CP109" i="2"/>
  <c r="CQ109" i="2"/>
  <c r="CS109" i="2"/>
  <c r="DL109" i="2"/>
  <c r="BZ110" i="2" s="1"/>
  <c r="CN110" i="2" s="1"/>
  <c r="CZ109" i="2"/>
  <c r="DA109" i="2"/>
  <c r="CT109" i="2" l="1"/>
  <c r="DH110" i="2"/>
  <c r="CX110" i="2"/>
  <c r="CH110" i="2"/>
  <c r="BR110" i="2"/>
  <c r="BQ110" i="2"/>
  <c r="CV110" i="2"/>
  <c r="AZ110" i="2"/>
  <c r="AY110" i="2"/>
  <c r="DN110" i="2"/>
  <c r="BW110" i="2"/>
  <c r="BX110" i="2"/>
  <c r="BU110" i="2"/>
  <c r="BT110" i="2"/>
  <c r="BK110" i="2"/>
  <c r="BI110" i="2"/>
  <c r="BJ110" i="2" s="1"/>
  <c r="CR110" i="2" s="1"/>
  <c r="DK110" i="2"/>
  <c r="DJ110" i="2"/>
  <c r="BC110" i="2"/>
  <c r="BD110" i="2"/>
  <c r="CO110" i="2"/>
  <c r="CW110" i="2"/>
  <c r="DI110" i="2"/>
  <c r="BO110" i="2"/>
  <c r="BN110" i="2"/>
  <c r="CG110" i="2" s="1"/>
  <c r="BG110" i="2"/>
  <c r="BF110" i="2"/>
  <c r="CF110" i="2" s="1"/>
  <c r="DM110" i="2"/>
  <c r="CU109" i="2"/>
  <c r="DB109" i="2"/>
  <c r="DG109" i="2"/>
  <c r="DD109" i="2"/>
  <c r="CM109" i="2"/>
  <c r="DC109" i="2" s="1"/>
  <c r="DE109" i="2"/>
  <c r="CL110" i="2" l="1"/>
  <c r="CM110" i="2" s="1"/>
  <c r="DC110" i="2" s="1"/>
  <c r="CS110" i="2"/>
  <c r="CQ110" i="2"/>
  <c r="CI110" i="2"/>
  <c r="CZ110" i="2"/>
  <c r="DA110" i="2"/>
  <c r="CP110" i="2"/>
  <c r="DL110" i="2"/>
  <c r="BZ111" i="2" s="1"/>
  <c r="CE110" i="2"/>
  <c r="DF110" i="2" s="1"/>
  <c r="P110" i="2"/>
  <c r="CB110" i="2"/>
  <c r="CC110" i="2" s="1"/>
  <c r="BM110" i="2"/>
  <c r="CU110" i="2"/>
  <c r="W110" i="2"/>
  <c r="X110" i="2" s="1"/>
  <c r="AV110" i="2" a="1"/>
  <c r="AV110" i="2" s="1"/>
  <c r="DB110" i="2" l="1"/>
  <c r="BM111" i="2" s="1"/>
  <c r="DD110" i="2"/>
  <c r="DG110" i="2"/>
  <c r="DE110" i="2"/>
  <c r="CY110" i="2"/>
  <c r="CT110" i="2"/>
  <c r="CK110" i="2"/>
  <c r="CB111" i="2" s="1"/>
  <c r="CC111" i="2" s="1"/>
  <c r="AE110" i="2"/>
  <c r="AV111" i="2" l="1" a="1"/>
  <c r="AV111" i="2" s="1"/>
  <c r="AH110" i="2" a="1"/>
  <c r="AH110" i="2" s="1"/>
  <c r="AG110" i="2" a="1"/>
  <c r="AG110" i="2" s="1"/>
  <c r="AF110" i="2"/>
  <c r="AI110" i="2" s="1"/>
  <c r="CJ110" i="2" s="1"/>
  <c r="C110" i="2" s="1"/>
  <c r="A111" i="2" s="1"/>
  <c r="P111" i="2"/>
  <c r="R111" i="2"/>
  <c r="T111" i="2" s="1"/>
  <c r="V111" i="2" a="1"/>
  <c r="V111" i="2" s="1"/>
  <c r="W111" i="2" l="1"/>
  <c r="X111" i="2" s="1"/>
  <c r="Y111" i="2"/>
  <c r="BB111" i="2"/>
  <c r="U111" i="2"/>
  <c r="BL111" i="2" l="1"/>
  <c r="BS111" i="2"/>
  <c r="BY111" i="2"/>
  <c r="BH111" i="2"/>
  <c r="AQ111" i="2"/>
  <c r="AR111" i="2" s="1"/>
  <c r="AS111" i="2" s="1"/>
  <c r="AT111" i="2" s="1"/>
  <c r="AK111" i="2"/>
  <c r="AL111" i="2" s="1"/>
  <c r="BA111" i="2"/>
  <c r="Z111" i="2"/>
  <c r="AA111" i="2" s="1"/>
  <c r="AB111" i="2" s="1"/>
  <c r="BV111" i="2"/>
  <c r="BP111" i="2"/>
  <c r="BE111" i="2"/>
  <c r="AM111" i="2"/>
  <c r="AN111" i="2" s="1"/>
  <c r="AO111" i="2" s="1"/>
  <c r="AU111" i="2"/>
  <c r="AX111" i="2"/>
  <c r="CK111" i="2" l="1"/>
  <c r="AE111" i="2"/>
  <c r="BD111" i="2"/>
  <c r="BC111" i="2"/>
  <c r="BK111" i="2"/>
  <c r="BI111" i="2"/>
  <c r="BJ111" i="2" s="1"/>
  <c r="BG111" i="2"/>
  <c r="BF111" i="2"/>
  <c r="CF111" i="2" s="1"/>
  <c r="CA111" i="2"/>
  <c r="CN111" i="2"/>
  <c r="AZ111" i="2"/>
  <c r="AY111" i="2"/>
  <c r="CH111" i="2"/>
  <c r="BQ111" i="2"/>
  <c r="BR111" i="2"/>
  <c r="BU111" i="2"/>
  <c r="BT111" i="2"/>
  <c r="AP111" i="2"/>
  <c r="DJ111" i="2"/>
  <c r="DN111" i="2"/>
  <c r="DM111" i="2"/>
  <c r="DH111" i="2"/>
  <c r="CO111" i="2"/>
  <c r="DK111" i="2"/>
  <c r="CX111" i="2"/>
  <c r="BW111" i="2"/>
  <c r="BX111" i="2"/>
  <c r="BO111" i="2"/>
  <c r="BN111" i="2"/>
  <c r="CE111" i="2" l="1"/>
  <c r="DF111" i="2" s="1"/>
  <c r="CI111" i="2"/>
  <c r="CT111" i="2" s="1"/>
  <c r="CG111" i="2"/>
  <c r="CL111" i="2"/>
  <c r="CS111" i="2"/>
  <c r="CQ111" i="2"/>
  <c r="CZ111" i="2"/>
  <c r="CP111" i="2"/>
  <c r="DA111" i="2"/>
  <c r="DL111" i="2"/>
  <c r="BZ112" i="2" s="1"/>
  <c r="DI111" i="2"/>
  <c r="CV111" i="2"/>
  <c r="CW111" i="2"/>
  <c r="AG111" i="2" a="1"/>
  <c r="AG111" i="2" s="1"/>
  <c r="AH111" i="2" a="1"/>
  <c r="AH111" i="2" s="1"/>
  <c r="AF111" i="2"/>
  <c r="AI111" i="2" s="1"/>
  <c r="CJ111" i="2" s="1"/>
  <c r="C111" i="2" s="1"/>
  <c r="A112" i="2" s="1"/>
  <c r="V112" i="2" a="1"/>
  <c r="V112" i="2" s="1"/>
  <c r="Y112" i="2" s="1"/>
  <c r="R112" i="2"/>
  <c r="T112" i="2" s="1"/>
  <c r="CR111" i="2"/>
  <c r="CY111" i="2" l="1"/>
  <c r="DD111" i="2"/>
  <c r="DE111" i="2"/>
  <c r="DG111" i="2"/>
  <c r="U112" i="2"/>
  <c r="BB112" i="2"/>
  <c r="CM111" i="2"/>
  <c r="DC111" i="2" s="1"/>
  <c r="DB111" i="2"/>
  <c r="CU111" i="2"/>
  <c r="W112" i="2" s="1"/>
  <c r="X112" i="2" s="1"/>
  <c r="AU112" i="2" l="1"/>
  <c r="BE112" i="2"/>
  <c r="BS112" i="2"/>
  <c r="AM112" i="2"/>
  <c r="AN112" i="2" s="1"/>
  <c r="AO112" i="2" s="1"/>
  <c r="AQ112" i="2"/>
  <c r="AR112" i="2" s="1"/>
  <c r="AS112" i="2" s="1"/>
  <c r="AT112" i="2" s="1"/>
  <c r="BA112" i="2"/>
  <c r="BV112" i="2"/>
  <c r="BH112" i="2"/>
  <c r="BP112" i="2"/>
  <c r="BL112" i="2"/>
  <c r="BY112" i="2"/>
  <c r="AK112" i="2"/>
  <c r="AL112" i="2" s="1"/>
  <c r="Z112" i="2"/>
  <c r="AA112" i="2" s="1"/>
  <c r="AB112" i="2" s="1"/>
  <c r="AE112" i="2" s="1"/>
  <c r="AX112" i="2"/>
  <c r="CB112" i="2"/>
  <c r="CC112" i="2" s="1"/>
  <c r="P112" i="2"/>
  <c r="AV112" i="2" a="1"/>
  <c r="AV112" i="2" s="1"/>
  <c r="BM112" i="2"/>
  <c r="BI112" i="2" l="1"/>
  <c r="BJ112" i="2" s="1"/>
  <c r="BK112" i="2"/>
  <c r="BX112" i="2"/>
  <c r="BW112" i="2"/>
  <c r="AZ112" i="2"/>
  <c r="AY112" i="2"/>
  <c r="BD112" i="2"/>
  <c r="BC112" i="2"/>
  <c r="CA112" i="2"/>
  <c r="CN112" i="2"/>
  <c r="BT112" i="2"/>
  <c r="BU112" i="2"/>
  <c r="BO112" i="2"/>
  <c r="BN112" i="2"/>
  <c r="BF112" i="2"/>
  <c r="CF112" i="2" s="1"/>
  <c r="BG112" i="2"/>
  <c r="CR112" i="2"/>
  <c r="CR113" i="2" s="1"/>
  <c r="CR114" i="2" s="1"/>
  <c r="CR115" i="2" s="1"/>
  <c r="CR116" i="2" s="1"/>
  <c r="CR117" i="2" s="1"/>
  <c r="CR118" i="2" s="1"/>
  <c r="CR119" i="2" s="1"/>
  <c r="CR120" i="2" s="1"/>
  <c r="CR121" i="2" s="1"/>
  <c r="CR122" i="2" s="1"/>
  <c r="CR123" i="2" s="1"/>
  <c r="CR124" i="2" s="1"/>
  <c r="CR125" i="2" s="1"/>
  <c r="CR126" i="2" s="1"/>
  <c r="CR127" i="2" s="1"/>
  <c r="CR128" i="2" s="1"/>
  <c r="CR129" i="2" s="1"/>
  <c r="CR130" i="2" s="1"/>
  <c r="CR131" i="2" s="1"/>
  <c r="CR132" i="2" s="1"/>
  <c r="CR133" i="2" s="1"/>
  <c r="CR134" i="2" s="1"/>
  <c r="CR135" i="2" s="1"/>
  <c r="CR136" i="2" s="1"/>
  <c r="CR137" i="2" s="1"/>
  <c r="CR138" i="2" s="1"/>
  <c r="CR139" i="2" s="1"/>
  <c r="CR140" i="2" s="1"/>
  <c r="CR141" i="2" s="1"/>
  <c r="CR142" i="2" s="1"/>
  <c r="CR143" i="2" s="1"/>
  <c r="CR144" i="2" s="1"/>
  <c r="CR145" i="2" s="1"/>
  <c r="CR146" i="2" s="1"/>
  <c r="CR147" i="2" s="1"/>
  <c r="CR148" i="2" s="1"/>
  <c r="CR149" i="2" s="1"/>
  <c r="CR150" i="2" s="1"/>
  <c r="CR151" i="2" s="1"/>
  <c r="CR152" i="2" s="1"/>
  <c r="CR153" i="2" s="1"/>
  <c r="CR154" i="2" s="1"/>
  <c r="CR155" i="2" s="1"/>
  <c r="CR156" i="2" s="1"/>
  <c r="CR157" i="2" s="1"/>
  <c r="CR158" i="2" s="1"/>
  <c r="CR159" i="2" s="1"/>
  <c r="CR160" i="2" s="1"/>
  <c r="CR161" i="2" s="1"/>
  <c r="CR162" i="2" s="1"/>
  <c r="CR163" i="2" s="1"/>
  <c r="CR164" i="2" s="1"/>
  <c r="CR165" i="2" s="1"/>
  <c r="CR166" i="2" s="1"/>
  <c r="CR167" i="2" s="1"/>
  <c r="CR168" i="2" s="1"/>
  <c r="CR169" i="2" s="1"/>
  <c r="CR170" i="2" s="1"/>
  <c r="CR171" i="2" s="1"/>
  <c r="CR172" i="2" s="1"/>
  <c r="CR173" i="2" s="1"/>
  <c r="CR174" i="2" s="1"/>
  <c r="CR175" i="2" s="1"/>
  <c r="CR176" i="2" s="1"/>
  <c r="CR177" i="2" s="1"/>
  <c r="CR178" i="2" s="1"/>
  <c r="CR179" i="2" s="1"/>
  <c r="CR180" i="2" s="1"/>
  <c r="CR181" i="2" s="1"/>
  <c r="CR182" i="2" s="1"/>
  <c r="CR183" i="2" s="1"/>
  <c r="CR184" i="2" s="1"/>
  <c r="CR185" i="2" s="1"/>
  <c r="CR186" i="2" s="1"/>
  <c r="CR187" i="2" s="1"/>
  <c r="CR188" i="2" s="1"/>
  <c r="CR189" i="2" s="1"/>
  <c r="CR190" i="2" s="1"/>
  <c r="CR191" i="2" s="1"/>
  <c r="CR192" i="2" s="1"/>
  <c r="CR193" i="2" s="1"/>
  <c r="CR194" i="2" s="1"/>
  <c r="CR195" i="2" s="1"/>
  <c r="CR196" i="2" s="1"/>
  <c r="CR197" i="2" s="1"/>
  <c r="CR198" i="2" s="1"/>
  <c r="CR199" i="2" s="1"/>
  <c r="CR200" i="2" s="1"/>
  <c r="CR201" i="2" s="1"/>
  <c r="CR202" i="2" s="1"/>
  <c r="CR203" i="2" s="1"/>
  <c r="CR204" i="2" s="1"/>
  <c r="CR205" i="2" s="1"/>
  <c r="CR206" i="2" s="1"/>
  <c r="CR207" i="2" s="1"/>
  <c r="CR208" i="2" s="1"/>
  <c r="CR209" i="2" s="1"/>
  <c r="CR210" i="2" s="1"/>
  <c r="CR211" i="2" s="1"/>
  <c r="CR212" i="2" s="1"/>
  <c r="CR213" i="2" s="1"/>
  <c r="CR214" i="2" s="1"/>
  <c r="CR215" i="2" s="1"/>
  <c r="CR216" i="2" s="1"/>
  <c r="CR217" i="2" s="1"/>
  <c r="CR218" i="2" s="1"/>
  <c r="CR219" i="2" s="1"/>
  <c r="CR220" i="2" s="1"/>
  <c r="CR221" i="2" s="1"/>
  <c r="CR222" i="2" s="1"/>
  <c r="CR223" i="2" s="1"/>
  <c r="CR224" i="2" s="1"/>
  <c r="CR225" i="2" s="1"/>
  <c r="CR226" i="2" s="1"/>
  <c r="CR227" i="2" s="1"/>
  <c r="CR228" i="2" s="1"/>
  <c r="CR229" i="2" s="1"/>
  <c r="CR230" i="2" s="1"/>
  <c r="CR231" i="2" s="1"/>
  <c r="CR232" i="2" s="1"/>
  <c r="CR233" i="2" s="1"/>
  <c r="CR234" i="2" s="1"/>
  <c r="CR235" i="2" s="1"/>
  <c r="CR236" i="2" s="1"/>
  <c r="CR237" i="2" s="1"/>
  <c r="CR238" i="2" s="1"/>
  <c r="CR239" i="2" s="1"/>
  <c r="CR240" i="2" s="1"/>
  <c r="CR241" i="2" s="1"/>
  <c r="CR242" i="2" s="1"/>
  <c r="CR243" i="2" s="1"/>
  <c r="CR244" i="2" s="1"/>
  <c r="CR245" i="2" s="1"/>
  <c r="CR246" i="2" s="1"/>
  <c r="CR247" i="2" s="1"/>
  <c r="CR248" i="2" s="1"/>
  <c r="CR249" i="2" s="1"/>
  <c r="CR250" i="2" s="1"/>
  <c r="CR251" i="2" s="1"/>
  <c r="CR252" i="2" s="1"/>
  <c r="CR253" i="2" s="1"/>
  <c r="CR254" i="2" s="1"/>
  <c r="CR255" i="2" s="1"/>
  <c r="CR256" i="2" s="1"/>
  <c r="CR257" i="2" s="1"/>
  <c r="CR258" i="2" s="1"/>
  <c r="CR259" i="2" s="1"/>
  <c r="CR260" i="2" s="1"/>
  <c r="CR261" i="2" s="1"/>
  <c r="CR262" i="2" s="1"/>
  <c r="CR263" i="2" s="1"/>
  <c r="CR264" i="2" s="1"/>
  <c r="CR265" i="2" s="1"/>
  <c r="CR266" i="2" s="1"/>
  <c r="CR267" i="2" s="1"/>
  <c r="CR268" i="2" s="1"/>
  <c r="CR269" i="2" s="1"/>
  <c r="CR270" i="2" s="1"/>
  <c r="CR271" i="2" s="1"/>
  <c r="CR272" i="2" s="1"/>
  <c r="CR273" i="2" s="1"/>
  <c r="CR274" i="2" s="1"/>
  <c r="CR275" i="2" s="1"/>
  <c r="CR276" i="2" s="1"/>
  <c r="CR277" i="2" s="1"/>
  <c r="CR278" i="2" s="1"/>
  <c r="CR279" i="2" s="1"/>
  <c r="CR280" i="2" s="1"/>
  <c r="CR281" i="2" s="1"/>
  <c r="CR282" i="2" s="1"/>
  <c r="CR283" i="2" s="1"/>
  <c r="CR284" i="2" s="1"/>
  <c r="CR285" i="2" s="1"/>
  <c r="CR286" i="2" s="1"/>
  <c r="CR287" i="2" s="1"/>
  <c r="CR288" i="2" s="1"/>
  <c r="CR289" i="2" s="1"/>
  <c r="CR290" i="2" s="1"/>
  <c r="CR291" i="2" s="1"/>
  <c r="CR292" i="2" s="1"/>
  <c r="CR293" i="2" s="1"/>
  <c r="CR294" i="2" s="1"/>
  <c r="CR295" i="2" s="1"/>
  <c r="CR296" i="2" s="1"/>
  <c r="CR297" i="2" s="1"/>
  <c r="CR298" i="2" s="1"/>
  <c r="CR299" i="2" s="1"/>
  <c r="CR300" i="2" s="1"/>
  <c r="CR301" i="2" s="1"/>
  <c r="CR302" i="2" s="1"/>
  <c r="CR303" i="2" s="1"/>
  <c r="CR304" i="2" s="1"/>
  <c r="CR305" i="2" s="1"/>
  <c r="CR306" i="2" s="1"/>
  <c r="CR307" i="2" s="1"/>
  <c r="CR308" i="2" s="1"/>
  <c r="CR309" i="2" s="1"/>
  <c r="CR310" i="2" s="1"/>
  <c r="CR311" i="2" s="1"/>
  <c r="CR312" i="2" s="1"/>
  <c r="CR313" i="2" s="1"/>
  <c r="CR314" i="2" s="1"/>
  <c r="CR315" i="2" s="1"/>
  <c r="CR316" i="2" s="1"/>
  <c r="CR317" i="2" s="1"/>
  <c r="CR318" i="2" s="1"/>
  <c r="CR319" i="2" s="1"/>
  <c r="CR320" i="2" s="1"/>
  <c r="CR321" i="2" s="1"/>
  <c r="CR322" i="2" s="1"/>
  <c r="CR323" i="2" s="1"/>
  <c r="CR324" i="2" s="1"/>
  <c r="CR325" i="2" s="1"/>
  <c r="CR326" i="2" s="1"/>
  <c r="CR327" i="2" s="1"/>
  <c r="CR328" i="2" s="1"/>
  <c r="CR329" i="2" s="1"/>
  <c r="CR330" i="2" s="1"/>
  <c r="CR331" i="2" s="1"/>
  <c r="CR332" i="2" s="1"/>
  <c r="CR333" i="2" s="1"/>
  <c r="CR334" i="2" s="1"/>
  <c r="CR335" i="2" s="1"/>
  <c r="CR336" i="2" s="1"/>
  <c r="CR337" i="2" s="1"/>
  <c r="CR338" i="2" s="1"/>
  <c r="CR339" i="2" s="1"/>
  <c r="CR340" i="2" s="1"/>
  <c r="CR341" i="2" s="1"/>
  <c r="CR342" i="2" s="1"/>
  <c r="CR343" i="2" s="1"/>
  <c r="CR344" i="2" s="1"/>
  <c r="CR345" i="2" s="1"/>
  <c r="CR346" i="2" s="1"/>
  <c r="CR347" i="2" s="1"/>
  <c r="CR348" i="2" s="1"/>
  <c r="CR349" i="2" s="1"/>
  <c r="CR350" i="2" s="1"/>
  <c r="CR351" i="2" s="1"/>
  <c r="CR352" i="2" s="1"/>
  <c r="CR353" i="2" s="1"/>
  <c r="CR354" i="2" s="1"/>
  <c r="CR355" i="2" s="1"/>
  <c r="CR356" i="2" s="1"/>
  <c r="CR357" i="2" s="1"/>
  <c r="CR358" i="2" s="1"/>
  <c r="CR359" i="2" s="1"/>
  <c r="CR360" i="2" s="1"/>
  <c r="CR361" i="2" s="1"/>
  <c r="CR362" i="2" s="1"/>
  <c r="CR363" i="2" s="1"/>
  <c r="CR364" i="2" s="1"/>
  <c r="CR365" i="2" s="1"/>
  <c r="CR366" i="2" s="1"/>
  <c r="CR367" i="2" s="1"/>
  <c r="CR368" i="2" s="1"/>
  <c r="CR369" i="2" s="1"/>
  <c r="CR370" i="2" s="1"/>
  <c r="CR371" i="2" s="1"/>
  <c r="CR372" i="2" s="1"/>
  <c r="CR373" i="2" s="1"/>
  <c r="CR374" i="2" s="1"/>
  <c r="CR375" i="2" s="1"/>
  <c r="CR376" i="2" s="1"/>
  <c r="CR377" i="2" s="1"/>
  <c r="CR378" i="2" s="1"/>
  <c r="CR379" i="2" s="1"/>
  <c r="CR380" i="2" s="1"/>
  <c r="CR381" i="2" s="1"/>
  <c r="CR382" i="2" s="1"/>
  <c r="CR383" i="2" s="1"/>
  <c r="CR384" i="2" s="1"/>
  <c r="CR385" i="2" s="1"/>
  <c r="CR386" i="2" s="1"/>
  <c r="CR387" i="2" s="1"/>
  <c r="CR388" i="2" s="1"/>
  <c r="CR389" i="2" s="1"/>
  <c r="CR390" i="2" s="1"/>
  <c r="CR391" i="2" s="1"/>
  <c r="CR392" i="2" s="1"/>
  <c r="CR393" i="2" s="1"/>
  <c r="CR394" i="2" s="1"/>
  <c r="CR395" i="2" s="1"/>
  <c r="CR396" i="2" s="1"/>
  <c r="CR397" i="2" s="1"/>
  <c r="CR398" i="2" s="1"/>
  <c r="CR399" i="2" s="1"/>
  <c r="CR400" i="2" s="1"/>
  <c r="AP112" i="2"/>
  <c r="DM112" i="2"/>
  <c r="DM113" i="2" s="1"/>
  <c r="DM114" i="2" s="1"/>
  <c r="DM115" i="2" s="1"/>
  <c r="DM116" i="2" s="1"/>
  <c r="DM117" i="2" s="1"/>
  <c r="DM118" i="2" s="1"/>
  <c r="DM119" i="2" s="1"/>
  <c r="DM120" i="2" s="1"/>
  <c r="DM121" i="2" s="1"/>
  <c r="DM122" i="2" s="1"/>
  <c r="DM123" i="2" s="1"/>
  <c r="DM124" i="2" s="1"/>
  <c r="DM125" i="2" s="1"/>
  <c r="DM126" i="2" s="1"/>
  <c r="DM127" i="2" s="1"/>
  <c r="DM128" i="2" s="1"/>
  <c r="DM129" i="2" s="1"/>
  <c r="DM130" i="2" s="1"/>
  <c r="DM131" i="2" s="1"/>
  <c r="DM132" i="2" s="1"/>
  <c r="DM133" i="2" s="1"/>
  <c r="DM134" i="2" s="1"/>
  <c r="DM135" i="2" s="1"/>
  <c r="DM136" i="2" s="1"/>
  <c r="DM137" i="2" s="1"/>
  <c r="DM138" i="2" s="1"/>
  <c r="DM139" i="2" s="1"/>
  <c r="DM140" i="2" s="1"/>
  <c r="DM141" i="2" s="1"/>
  <c r="DM142" i="2" s="1"/>
  <c r="DM143" i="2" s="1"/>
  <c r="DM144" i="2" s="1"/>
  <c r="DM145" i="2" s="1"/>
  <c r="DM146" i="2" s="1"/>
  <c r="DM147" i="2" s="1"/>
  <c r="DM148" i="2" s="1"/>
  <c r="DM149" i="2" s="1"/>
  <c r="DM150" i="2" s="1"/>
  <c r="DM151" i="2" s="1"/>
  <c r="DM152" i="2" s="1"/>
  <c r="DM153" i="2" s="1"/>
  <c r="DM154" i="2" s="1"/>
  <c r="DM155" i="2" s="1"/>
  <c r="DM156" i="2" s="1"/>
  <c r="DM157" i="2" s="1"/>
  <c r="DM158" i="2" s="1"/>
  <c r="DM159" i="2" s="1"/>
  <c r="DM160" i="2" s="1"/>
  <c r="DM161" i="2" s="1"/>
  <c r="DM162" i="2" s="1"/>
  <c r="DM163" i="2" s="1"/>
  <c r="DM164" i="2" s="1"/>
  <c r="DM165" i="2" s="1"/>
  <c r="DM166" i="2" s="1"/>
  <c r="DM167" i="2" s="1"/>
  <c r="DM168" i="2" s="1"/>
  <c r="DM169" i="2" s="1"/>
  <c r="DM170" i="2" s="1"/>
  <c r="DM171" i="2" s="1"/>
  <c r="DM172" i="2" s="1"/>
  <c r="DM173" i="2" s="1"/>
  <c r="DM174" i="2" s="1"/>
  <c r="DM175" i="2" s="1"/>
  <c r="DM176" i="2" s="1"/>
  <c r="DM177" i="2" s="1"/>
  <c r="DM178" i="2" s="1"/>
  <c r="DM179" i="2" s="1"/>
  <c r="DM180" i="2" s="1"/>
  <c r="DM181" i="2" s="1"/>
  <c r="DM182" i="2" s="1"/>
  <c r="DM183" i="2" s="1"/>
  <c r="DM184" i="2" s="1"/>
  <c r="DM185" i="2" s="1"/>
  <c r="DM186" i="2" s="1"/>
  <c r="DM187" i="2" s="1"/>
  <c r="DM188" i="2" s="1"/>
  <c r="DM189" i="2" s="1"/>
  <c r="DM190" i="2" s="1"/>
  <c r="DM191" i="2" s="1"/>
  <c r="DM192" i="2" s="1"/>
  <c r="DM193" i="2" s="1"/>
  <c r="DM194" i="2" s="1"/>
  <c r="DM195" i="2" s="1"/>
  <c r="DM196" i="2" s="1"/>
  <c r="DM197" i="2" s="1"/>
  <c r="DM198" i="2" s="1"/>
  <c r="DM199" i="2" s="1"/>
  <c r="DM200" i="2" s="1"/>
  <c r="DM201" i="2" s="1"/>
  <c r="DM202" i="2" s="1"/>
  <c r="DM203" i="2" s="1"/>
  <c r="DM204" i="2" s="1"/>
  <c r="DM205" i="2" s="1"/>
  <c r="DM206" i="2" s="1"/>
  <c r="DM207" i="2" s="1"/>
  <c r="DM208" i="2" s="1"/>
  <c r="DM209" i="2" s="1"/>
  <c r="DM210" i="2" s="1"/>
  <c r="DM211" i="2" s="1"/>
  <c r="DM212" i="2" s="1"/>
  <c r="DM213" i="2" s="1"/>
  <c r="DM214" i="2" s="1"/>
  <c r="DM215" i="2" s="1"/>
  <c r="DM216" i="2" s="1"/>
  <c r="DM217" i="2" s="1"/>
  <c r="DM218" i="2" s="1"/>
  <c r="DM219" i="2" s="1"/>
  <c r="DM220" i="2" s="1"/>
  <c r="DM221" i="2" s="1"/>
  <c r="DM222" i="2" s="1"/>
  <c r="DM223" i="2" s="1"/>
  <c r="DM224" i="2" s="1"/>
  <c r="DM225" i="2" s="1"/>
  <c r="DM226" i="2" s="1"/>
  <c r="DM227" i="2" s="1"/>
  <c r="DM228" i="2" s="1"/>
  <c r="DM229" i="2" s="1"/>
  <c r="DM230" i="2" s="1"/>
  <c r="DM231" i="2" s="1"/>
  <c r="DM232" i="2" s="1"/>
  <c r="DM233" i="2" s="1"/>
  <c r="DM234" i="2" s="1"/>
  <c r="DM235" i="2" s="1"/>
  <c r="DM236" i="2" s="1"/>
  <c r="DM237" i="2" s="1"/>
  <c r="DM238" i="2" s="1"/>
  <c r="DM239" i="2" s="1"/>
  <c r="DM240" i="2" s="1"/>
  <c r="DM241" i="2" s="1"/>
  <c r="DM242" i="2" s="1"/>
  <c r="DM243" i="2" s="1"/>
  <c r="DM244" i="2" s="1"/>
  <c r="DM245" i="2" s="1"/>
  <c r="DM246" i="2" s="1"/>
  <c r="DM247" i="2" s="1"/>
  <c r="DM248" i="2" s="1"/>
  <c r="DM249" i="2" s="1"/>
  <c r="DM250" i="2" s="1"/>
  <c r="DM251" i="2" s="1"/>
  <c r="DM252" i="2" s="1"/>
  <c r="DM253" i="2" s="1"/>
  <c r="DM254" i="2" s="1"/>
  <c r="DM255" i="2" s="1"/>
  <c r="DM256" i="2" s="1"/>
  <c r="DM257" i="2" s="1"/>
  <c r="DM258" i="2" s="1"/>
  <c r="DM259" i="2" s="1"/>
  <c r="DM260" i="2" s="1"/>
  <c r="DM261" i="2" s="1"/>
  <c r="DM262" i="2" s="1"/>
  <c r="DM263" i="2" s="1"/>
  <c r="DM264" i="2" s="1"/>
  <c r="DM265" i="2" s="1"/>
  <c r="DM266" i="2" s="1"/>
  <c r="DM267" i="2" s="1"/>
  <c r="DM268" i="2" s="1"/>
  <c r="DM269" i="2" s="1"/>
  <c r="DM270" i="2" s="1"/>
  <c r="DM271" i="2" s="1"/>
  <c r="DM272" i="2" s="1"/>
  <c r="DM273" i="2" s="1"/>
  <c r="DM274" i="2" s="1"/>
  <c r="DM275" i="2" s="1"/>
  <c r="DM276" i="2" s="1"/>
  <c r="DM277" i="2" s="1"/>
  <c r="DM278" i="2" s="1"/>
  <c r="DM279" i="2" s="1"/>
  <c r="DM280" i="2" s="1"/>
  <c r="DM281" i="2" s="1"/>
  <c r="DM282" i="2" s="1"/>
  <c r="DM283" i="2" s="1"/>
  <c r="DM284" i="2" s="1"/>
  <c r="DM285" i="2" s="1"/>
  <c r="DM286" i="2" s="1"/>
  <c r="DM287" i="2" s="1"/>
  <c r="DM288" i="2" s="1"/>
  <c r="DM289" i="2" s="1"/>
  <c r="DM290" i="2" s="1"/>
  <c r="DM291" i="2" s="1"/>
  <c r="DM292" i="2" s="1"/>
  <c r="DM293" i="2" s="1"/>
  <c r="DM294" i="2" s="1"/>
  <c r="DM295" i="2" s="1"/>
  <c r="DM296" i="2" s="1"/>
  <c r="DM297" i="2" s="1"/>
  <c r="DM298" i="2" s="1"/>
  <c r="DM299" i="2" s="1"/>
  <c r="DM300" i="2" s="1"/>
  <c r="DM301" i="2" s="1"/>
  <c r="DM302" i="2" s="1"/>
  <c r="DM303" i="2" s="1"/>
  <c r="DM304" i="2" s="1"/>
  <c r="DM305" i="2" s="1"/>
  <c r="DM306" i="2" s="1"/>
  <c r="DM307" i="2" s="1"/>
  <c r="DM308" i="2" s="1"/>
  <c r="DM309" i="2" s="1"/>
  <c r="DM310" i="2" s="1"/>
  <c r="DM311" i="2" s="1"/>
  <c r="DM312" i="2" s="1"/>
  <c r="DM313" i="2" s="1"/>
  <c r="DM314" i="2" s="1"/>
  <c r="DM315" i="2" s="1"/>
  <c r="DM316" i="2" s="1"/>
  <c r="DM317" i="2" s="1"/>
  <c r="DM318" i="2" s="1"/>
  <c r="DM319" i="2" s="1"/>
  <c r="DM320" i="2" s="1"/>
  <c r="DM321" i="2" s="1"/>
  <c r="DM322" i="2" s="1"/>
  <c r="DM323" i="2" s="1"/>
  <c r="DM324" i="2" s="1"/>
  <c r="DM325" i="2" s="1"/>
  <c r="DM326" i="2" s="1"/>
  <c r="DM327" i="2" s="1"/>
  <c r="DM328" i="2" s="1"/>
  <c r="DM329" i="2" s="1"/>
  <c r="DM330" i="2" s="1"/>
  <c r="DM331" i="2" s="1"/>
  <c r="DM332" i="2" s="1"/>
  <c r="DM333" i="2" s="1"/>
  <c r="DM334" i="2" s="1"/>
  <c r="DM335" i="2" s="1"/>
  <c r="DM336" i="2" s="1"/>
  <c r="DM337" i="2" s="1"/>
  <c r="DM338" i="2" s="1"/>
  <c r="DM339" i="2" s="1"/>
  <c r="DM340" i="2" s="1"/>
  <c r="DM341" i="2" s="1"/>
  <c r="DM342" i="2" s="1"/>
  <c r="DM343" i="2" s="1"/>
  <c r="DM344" i="2" s="1"/>
  <c r="DM345" i="2" s="1"/>
  <c r="DM346" i="2" s="1"/>
  <c r="DM347" i="2" s="1"/>
  <c r="DM348" i="2" s="1"/>
  <c r="DM349" i="2" s="1"/>
  <c r="DM350" i="2" s="1"/>
  <c r="DM351" i="2" s="1"/>
  <c r="DM352" i="2" s="1"/>
  <c r="DM353" i="2" s="1"/>
  <c r="DM354" i="2" s="1"/>
  <c r="DM355" i="2" s="1"/>
  <c r="DM356" i="2" s="1"/>
  <c r="DM357" i="2" s="1"/>
  <c r="DM358" i="2" s="1"/>
  <c r="DM359" i="2" s="1"/>
  <c r="DM360" i="2" s="1"/>
  <c r="DM361" i="2" s="1"/>
  <c r="DM362" i="2" s="1"/>
  <c r="DM363" i="2" s="1"/>
  <c r="DM364" i="2" s="1"/>
  <c r="DM365" i="2" s="1"/>
  <c r="DM366" i="2" s="1"/>
  <c r="DM367" i="2" s="1"/>
  <c r="DM368" i="2" s="1"/>
  <c r="DM369" i="2" s="1"/>
  <c r="DM370" i="2" s="1"/>
  <c r="DM371" i="2" s="1"/>
  <c r="DM372" i="2" s="1"/>
  <c r="DM373" i="2" s="1"/>
  <c r="DM374" i="2" s="1"/>
  <c r="DM375" i="2" s="1"/>
  <c r="DM376" i="2" s="1"/>
  <c r="DM377" i="2" s="1"/>
  <c r="DM378" i="2" s="1"/>
  <c r="DM379" i="2" s="1"/>
  <c r="DM380" i="2" s="1"/>
  <c r="DM381" i="2" s="1"/>
  <c r="DM382" i="2" s="1"/>
  <c r="DM383" i="2" s="1"/>
  <c r="DM384" i="2" s="1"/>
  <c r="DM385" i="2" s="1"/>
  <c r="DM386" i="2" s="1"/>
  <c r="DM387" i="2" s="1"/>
  <c r="DM388" i="2" s="1"/>
  <c r="DM389" i="2" s="1"/>
  <c r="DM390" i="2" s="1"/>
  <c r="DM391" i="2" s="1"/>
  <c r="DM392" i="2" s="1"/>
  <c r="DM393" i="2" s="1"/>
  <c r="DM394" i="2" s="1"/>
  <c r="DM395" i="2" s="1"/>
  <c r="DM396" i="2" s="1"/>
  <c r="DM397" i="2" s="1"/>
  <c r="DM398" i="2" s="1"/>
  <c r="DM399" i="2" s="1"/>
  <c r="DM400" i="2" s="1"/>
  <c r="CO112" i="2"/>
  <c r="CO113" i="2" s="1"/>
  <c r="CO114" i="2" s="1"/>
  <c r="CO115" i="2" s="1"/>
  <c r="DH112" i="2"/>
  <c r="DH113" i="2" s="1"/>
  <c r="DH114" i="2" s="1"/>
  <c r="DH115" i="2" s="1"/>
  <c r="DH116" i="2" s="1"/>
  <c r="DH117" i="2" s="1"/>
  <c r="DH118" i="2" s="1"/>
  <c r="DH119" i="2" s="1"/>
  <c r="DH120" i="2" s="1"/>
  <c r="DH121" i="2" s="1"/>
  <c r="DH122" i="2" s="1"/>
  <c r="DH123" i="2" s="1"/>
  <c r="DH124" i="2" s="1"/>
  <c r="DH125" i="2" s="1"/>
  <c r="DH126" i="2" s="1"/>
  <c r="DH127" i="2" s="1"/>
  <c r="DH128" i="2" s="1"/>
  <c r="DH129" i="2" s="1"/>
  <c r="DH130" i="2" s="1"/>
  <c r="DH131" i="2" s="1"/>
  <c r="DH132" i="2" s="1"/>
  <c r="DH133" i="2" s="1"/>
  <c r="DH134" i="2" s="1"/>
  <c r="DH135" i="2" s="1"/>
  <c r="DH136" i="2" s="1"/>
  <c r="DH137" i="2" s="1"/>
  <c r="DH138" i="2" s="1"/>
  <c r="DH139" i="2" s="1"/>
  <c r="DH140" i="2" s="1"/>
  <c r="DH141" i="2" s="1"/>
  <c r="DH142" i="2" s="1"/>
  <c r="DH143" i="2" s="1"/>
  <c r="DH144" i="2" s="1"/>
  <c r="DH145" i="2" s="1"/>
  <c r="DH146" i="2" s="1"/>
  <c r="DH147" i="2" s="1"/>
  <c r="DH148" i="2" s="1"/>
  <c r="DH149" i="2" s="1"/>
  <c r="DH150" i="2" s="1"/>
  <c r="DH151" i="2" s="1"/>
  <c r="DH152" i="2" s="1"/>
  <c r="DH153" i="2" s="1"/>
  <c r="DH154" i="2" s="1"/>
  <c r="DH155" i="2" s="1"/>
  <c r="DH156" i="2" s="1"/>
  <c r="DH157" i="2" s="1"/>
  <c r="DH158" i="2" s="1"/>
  <c r="DH159" i="2" s="1"/>
  <c r="DH160" i="2" s="1"/>
  <c r="DH161" i="2" s="1"/>
  <c r="DH162" i="2" s="1"/>
  <c r="DH163" i="2" s="1"/>
  <c r="DH164" i="2" s="1"/>
  <c r="DH165" i="2" s="1"/>
  <c r="DH166" i="2" s="1"/>
  <c r="DH167" i="2" s="1"/>
  <c r="DH168" i="2" s="1"/>
  <c r="DH169" i="2" s="1"/>
  <c r="DH170" i="2" s="1"/>
  <c r="DH171" i="2" s="1"/>
  <c r="DH172" i="2" s="1"/>
  <c r="DH173" i="2" s="1"/>
  <c r="DH174" i="2" s="1"/>
  <c r="DH175" i="2" s="1"/>
  <c r="DH176" i="2" s="1"/>
  <c r="DH177" i="2" s="1"/>
  <c r="DH178" i="2" s="1"/>
  <c r="DH179" i="2" s="1"/>
  <c r="DH180" i="2" s="1"/>
  <c r="DH181" i="2" s="1"/>
  <c r="DH182" i="2" s="1"/>
  <c r="DH183" i="2" s="1"/>
  <c r="DH184" i="2" s="1"/>
  <c r="DH185" i="2" s="1"/>
  <c r="DH186" i="2" s="1"/>
  <c r="DH187" i="2" s="1"/>
  <c r="DH188" i="2" s="1"/>
  <c r="DH189" i="2" s="1"/>
  <c r="DH190" i="2" s="1"/>
  <c r="DH191" i="2" s="1"/>
  <c r="DH192" i="2" s="1"/>
  <c r="DH193" i="2" s="1"/>
  <c r="DH194" i="2" s="1"/>
  <c r="DH195" i="2" s="1"/>
  <c r="DH196" i="2" s="1"/>
  <c r="DH197" i="2" s="1"/>
  <c r="DH198" i="2" s="1"/>
  <c r="DH199" i="2" s="1"/>
  <c r="DH200" i="2" s="1"/>
  <c r="DH201" i="2" s="1"/>
  <c r="DH202" i="2" s="1"/>
  <c r="DH203" i="2" s="1"/>
  <c r="DH204" i="2" s="1"/>
  <c r="DH205" i="2" s="1"/>
  <c r="DH206" i="2" s="1"/>
  <c r="DH207" i="2" s="1"/>
  <c r="DH208" i="2" s="1"/>
  <c r="DH209" i="2" s="1"/>
  <c r="DH210" i="2" s="1"/>
  <c r="DH211" i="2" s="1"/>
  <c r="DH212" i="2" s="1"/>
  <c r="DH213" i="2" s="1"/>
  <c r="DH214" i="2" s="1"/>
  <c r="DH215" i="2" s="1"/>
  <c r="DH216" i="2" s="1"/>
  <c r="DH217" i="2" s="1"/>
  <c r="DH218" i="2" s="1"/>
  <c r="DH219" i="2" s="1"/>
  <c r="DH220" i="2" s="1"/>
  <c r="DH221" i="2" s="1"/>
  <c r="DH222" i="2" s="1"/>
  <c r="DH223" i="2" s="1"/>
  <c r="DH224" i="2" s="1"/>
  <c r="DH225" i="2" s="1"/>
  <c r="DH226" i="2" s="1"/>
  <c r="DH227" i="2" s="1"/>
  <c r="DH228" i="2" s="1"/>
  <c r="DH229" i="2" s="1"/>
  <c r="DH230" i="2" s="1"/>
  <c r="DH231" i="2" s="1"/>
  <c r="DH232" i="2" s="1"/>
  <c r="DH233" i="2" s="1"/>
  <c r="DH234" i="2" s="1"/>
  <c r="DH235" i="2" s="1"/>
  <c r="DH236" i="2" s="1"/>
  <c r="DH237" i="2" s="1"/>
  <c r="DH238" i="2" s="1"/>
  <c r="DH239" i="2" s="1"/>
  <c r="DH240" i="2" s="1"/>
  <c r="DH241" i="2" s="1"/>
  <c r="DH242" i="2" s="1"/>
  <c r="DH243" i="2" s="1"/>
  <c r="DH244" i="2" s="1"/>
  <c r="DH245" i="2" s="1"/>
  <c r="DH246" i="2" s="1"/>
  <c r="DH247" i="2" s="1"/>
  <c r="DH248" i="2" s="1"/>
  <c r="DH249" i="2" s="1"/>
  <c r="DH250" i="2" s="1"/>
  <c r="DH251" i="2" s="1"/>
  <c r="DH252" i="2" s="1"/>
  <c r="DH253" i="2" s="1"/>
  <c r="DH254" i="2" s="1"/>
  <c r="DH255" i="2" s="1"/>
  <c r="DH256" i="2" s="1"/>
  <c r="DH257" i="2" s="1"/>
  <c r="DH258" i="2" s="1"/>
  <c r="DH259" i="2" s="1"/>
  <c r="DH260" i="2" s="1"/>
  <c r="DH261" i="2" s="1"/>
  <c r="DH262" i="2" s="1"/>
  <c r="DH263" i="2" s="1"/>
  <c r="DH264" i="2" s="1"/>
  <c r="DH265" i="2" s="1"/>
  <c r="DH266" i="2" s="1"/>
  <c r="DH267" i="2" s="1"/>
  <c r="DH268" i="2" s="1"/>
  <c r="DH269" i="2" s="1"/>
  <c r="DH270" i="2" s="1"/>
  <c r="DH271" i="2" s="1"/>
  <c r="DH272" i="2" s="1"/>
  <c r="DH273" i="2" s="1"/>
  <c r="DH274" i="2" s="1"/>
  <c r="DH275" i="2" s="1"/>
  <c r="DH276" i="2" s="1"/>
  <c r="DH277" i="2" s="1"/>
  <c r="DH278" i="2" s="1"/>
  <c r="DH279" i="2" s="1"/>
  <c r="DH280" i="2" s="1"/>
  <c r="DH281" i="2" s="1"/>
  <c r="DH282" i="2" s="1"/>
  <c r="DH283" i="2" s="1"/>
  <c r="DH284" i="2" s="1"/>
  <c r="DH285" i="2" s="1"/>
  <c r="DH286" i="2" s="1"/>
  <c r="DH287" i="2" s="1"/>
  <c r="DH288" i="2" s="1"/>
  <c r="DH289" i="2" s="1"/>
  <c r="DH290" i="2" s="1"/>
  <c r="DH291" i="2" s="1"/>
  <c r="DH292" i="2" s="1"/>
  <c r="DH293" i="2" s="1"/>
  <c r="DH294" i="2" s="1"/>
  <c r="DH295" i="2" s="1"/>
  <c r="DH296" i="2" s="1"/>
  <c r="DH297" i="2" s="1"/>
  <c r="DH298" i="2" s="1"/>
  <c r="DH299" i="2" s="1"/>
  <c r="DH300" i="2" s="1"/>
  <c r="DH301" i="2" s="1"/>
  <c r="DH302" i="2" s="1"/>
  <c r="DH303" i="2" s="1"/>
  <c r="DH304" i="2" s="1"/>
  <c r="DH305" i="2" s="1"/>
  <c r="DH306" i="2" s="1"/>
  <c r="DH307" i="2" s="1"/>
  <c r="DH308" i="2" s="1"/>
  <c r="DH309" i="2" s="1"/>
  <c r="DH310" i="2" s="1"/>
  <c r="DH311" i="2" s="1"/>
  <c r="DH312" i="2" s="1"/>
  <c r="DH313" i="2" s="1"/>
  <c r="DH314" i="2" s="1"/>
  <c r="DH315" i="2" s="1"/>
  <c r="DH316" i="2" s="1"/>
  <c r="DH317" i="2" s="1"/>
  <c r="DH318" i="2" s="1"/>
  <c r="DH319" i="2" s="1"/>
  <c r="DH320" i="2" s="1"/>
  <c r="DH321" i="2" s="1"/>
  <c r="DH322" i="2" s="1"/>
  <c r="DH323" i="2" s="1"/>
  <c r="DH324" i="2" s="1"/>
  <c r="DH325" i="2" s="1"/>
  <c r="DH326" i="2" s="1"/>
  <c r="DH327" i="2" s="1"/>
  <c r="DH328" i="2" s="1"/>
  <c r="DH329" i="2" s="1"/>
  <c r="DH330" i="2" s="1"/>
  <c r="DH331" i="2" s="1"/>
  <c r="DH332" i="2" s="1"/>
  <c r="DH333" i="2" s="1"/>
  <c r="DH334" i="2" s="1"/>
  <c r="DH335" i="2" s="1"/>
  <c r="DH336" i="2" s="1"/>
  <c r="DH337" i="2" s="1"/>
  <c r="DH338" i="2" s="1"/>
  <c r="DH339" i="2" s="1"/>
  <c r="DH340" i="2" s="1"/>
  <c r="DH341" i="2" s="1"/>
  <c r="DH342" i="2" s="1"/>
  <c r="DH343" i="2" s="1"/>
  <c r="DH344" i="2" s="1"/>
  <c r="DH345" i="2" s="1"/>
  <c r="DH346" i="2" s="1"/>
  <c r="DH347" i="2" s="1"/>
  <c r="DH348" i="2" s="1"/>
  <c r="DH349" i="2" s="1"/>
  <c r="DH350" i="2" s="1"/>
  <c r="DH351" i="2" s="1"/>
  <c r="DH352" i="2" s="1"/>
  <c r="DH353" i="2" s="1"/>
  <c r="DH354" i="2" s="1"/>
  <c r="DH355" i="2" s="1"/>
  <c r="DH356" i="2" s="1"/>
  <c r="DH357" i="2" s="1"/>
  <c r="DH358" i="2" s="1"/>
  <c r="DH359" i="2" s="1"/>
  <c r="DH360" i="2" s="1"/>
  <c r="DH361" i="2" s="1"/>
  <c r="DH362" i="2" s="1"/>
  <c r="DH363" i="2" s="1"/>
  <c r="DH364" i="2" s="1"/>
  <c r="DH365" i="2" s="1"/>
  <c r="DH366" i="2" s="1"/>
  <c r="DH367" i="2" s="1"/>
  <c r="DH368" i="2" s="1"/>
  <c r="DH369" i="2" s="1"/>
  <c r="DH370" i="2" s="1"/>
  <c r="DH371" i="2" s="1"/>
  <c r="DH372" i="2" s="1"/>
  <c r="DH373" i="2" s="1"/>
  <c r="DH374" i="2" s="1"/>
  <c r="DH375" i="2" s="1"/>
  <c r="DH376" i="2" s="1"/>
  <c r="DH377" i="2" s="1"/>
  <c r="DH378" i="2" s="1"/>
  <c r="DH379" i="2" s="1"/>
  <c r="DH380" i="2" s="1"/>
  <c r="DH381" i="2" s="1"/>
  <c r="DH382" i="2" s="1"/>
  <c r="DH383" i="2" s="1"/>
  <c r="DH384" i="2" s="1"/>
  <c r="DH385" i="2" s="1"/>
  <c r="DH386" i="2" s="1"/>
  <c r="DH387" i="2" s="1"/>
  <c r="DH388" i="2" s="1"/>
  <c r="DH389" i="2" s="1"/>
  <c r="DH390" i="2" s="1"/>
  <c r="DH391" i="2" s="1"/>
  <c r="DH392" i="2" s="1"/>
  <c r="DH393" i="2" s="1"/>
  <c r="DH394" i="2" s="1"/>
  <c r="DH395" i="2" s="1"/>
  <c r="DH396" i="2" s="1"/>
  <c r="DH397" i="2" s="1"/>
  <c r="DH398" i="2" s="1"/>
  <c r="DH399" i="2" s="1"/>
  <c r="DH400" i="2" s="1"/>
  <c r="DN112" i="2"/>
  <c r="DN113" i="2" s="1"/>
  <c r="DN114" i="2" s="1"/>
  <c r="DN115" i="2" s="1"/>
  <c r="DN116" i="2" s="1"/>
  <c r="DN117" i="2" s="1"/>
  <c r="DN118" i="2" s="1"/>
  <c r="DN119" i="2" s="1"/>
  <c r="DN120" i="2" s="1"/>
  <c r="DN121" i="2" s="1"/>
  <c r="DN122" i="2" s="1"/>
  <c r="DN123" i="2" s="1"/>
  <c r="DN124" i="2" s="1"/>
  <c r="DN125" i="2" s="1"/>
  <c r="DN126" i="2" s="1"/>
  <c r="DN127" i="2" s="1"/>
  <c r="DN128" i="2" s="1"/>
  <c r="DN129" i="2" s="1"/>
  <c r="DN130" i="2" s="1"/>
  <c r="DN131" i="2" s="1"/>
  <c r="DN132" i="2" s="1"/>
  <c r="DN133" i="2" s="1"/>
  <c r="DN134" i="2" s="1"/>
  <c r="DN135" i="2" s="1"/>
  <c r="DN136" i="2" s="1"/>
  <c r="DN137" i="2" s="1"/>
  <c r="DN138" i="2" s="1"/>
  <c r="DN139" i="2" s="1"/>
  <c r="DN140" i="2" s="1"/>
  <c r="DN141" i="2" s="1"/>
  <c r="DN142" i="2" s="1"/>
  <c r="DN143" i="2" s="1"/>
  <c r="DN144" i="2" s="1"/>
  <c r="DN145" i="2" s="1"/>
  <c r="DN146" i="2" s="1"/>
  <c r="DN147" i="2" s="1"/>
  <c r="DN148" i="2" s="1"/>
  <c r="DN149" i="2" s="1"/>
  <c r="DN150" i="2" s="1"/>
  <c r="DN151" i="2" s="1"/>
  <c r="DN152" i="2" s="1"/>
  <c r="DN153" i="2" s="1"/>
  <c r="DN154" i="2" s="1"/>
  <c r="DN155" i="2" s="1"/>
  <c r="DN156" i="2" s="1"/>
  <c r="DN157" i="2" s="1"/>
  <c r="DN158" i="2" s="1"/>
  <c r="DN159" i="2" s="1"/>
  <c r="DN160" i="2" s="1"/>
  <c r="DN161" i="2" s="1"/>
  <c r="DN162" i="2" s="1"/>
  <c r="DN163" i="2" s="1"/>
  <c r="DN164" i="2" s="1"/>
  <c r="DN165" i="2" s="1"/>
  <c r="DN166" i="2" s="1"/>
  <c r="DN167" i="2" s="1"/>
  <c r="DN168" i="2" s="1"/>
  <c r="DN169" i="2" s="1"/>
  <c r="DN170" i="2" s="1"/>
  <c r="DN171" i="2" s="1"/>
  <c r="DN172" i="2" s="1"/>
  <c r="DN173" i="2" s="1"/>
  <c r="DN174" i="2" s="1"/>
  <c r="DN175" i="2" s="1"/>
  <c r="DN176" i="2" s="1"/>
  <c r="DN177" i="2" s="1"/>
  <c r="DN178" i="2" s="1"/>
  <c r="DN179" i="2" s="1"/>
  <c r="DN180" i="2" s="1"/>
  <c r="DN181" i="2" s="1"/>
  <c r="DN182" i="2" s="1"/>
  <c r="DN183" i="2" s="1"/>
  <c r="DN184" i="2" s="1"/>
  <c r="DN185" i="2" s="1"/>
  <c r="DN186" i="2" s="1"/>
  <c r="DN187" i="2" s="1"/>
  <c r="DN188" i="2" s="1"/>
  <c r="DN189" i="2" s="1"/>
  <c r="DN190" i="2" s="1"/>
  <c r="DN191" i="2" s="1"/>
  <c r="DN192" i="2" s="1"/>
  <c r="DN193" i="2" s="1"/>
  <c r="DN194" i="2" s="1"/>
  <c r="DN195" i="2" s="1"/>
  <c r="DN196" i="2" s="1"/>
  <c r="DN197" i="2" s="1"/>
  <c r="DN198" i="2" s="1"/>
  <c r="DN199" i="2" s="1"/>
  <c r="DN200" i="2" s="1"/>
  <c r="DN201" i="2" s="1"/>
  <c r="DN202" i="2" s="1"/>
  <c r="DN203" i="2" s="1"/>
  <c r="DN204" i="2" s="1"/>
  <c r="DN205" i="2" s="1"/>
  <c r="DN206" i="2" s="1"/>
  <c r="DN207" i="2" s="1"/>
  <c r="DN208" i="2" s="1"/>
  <c r="DN209" i="2" s="1"/>
  <c r="DN210" i="2" s="1"/>
  <c r="DN211" i="2" s="1"/>
  <c r="DN212" i="2" s="1"/>
  <c r="DN213" i="2" s="1"/>
  <c r="DN214" i="2" s="1"/>
  <c r="DN215" i="2" s="1"/>
  <c r="DN216" i="2" s="1"/>
  <c r="DN217" i="2" s="1"/>
  <c r="DN218" i="2" s="1"/>
  <c r="DN219" i="2" s="1"/>
  <c r="DN220" i="2" s="1"/>
  <c r="DN221" i="2" s="1"/>
  <c r="DN222" i="2" s="1"/>
  <c r="DN223" i="2" s="1"/>
  <c r="DN224" i="2" s="1"/>
  <c r="DN225" i="2" s="1"/>
  <c r="DN226" i="2" s="1"/>
  <c r="DN227" i="2" s="1"/>
  <c r="DN228" i="2" s="1"/>
  <c r="DN229" i="2" s="1"/>
  <c r="DN230" i="2" s="1"/>
  <c r="DN231" i="2" s="1"/>
  <c r="DN232" i="2" s="1"/>
  <c r="DN233" i="2" s="1"/>
  <c r="DN234" i="2" s="1"/>
  <c r="DN235" i="2" s="1"/>
  <c r="DN236" i="2" s="1"/>
  <c r="DN237" i="2" s="1"/>
  <c r="DN238" i="2" s="1"/>
  <c r="DN239" i="2" s="1"/>
  <c r="DN240" i="2" s="1"/>
  <c r="DN241" i="2" s="1"/>
  <c r="DN242" i="2" s="1"/>
  <c r="DN243" i="2" s="1"/>
  <c r="DN244" i="2" s="1"/>
  <c r="DN245" i="2" s="1"/>
  <c r="DN246" i="2" s="1"/>
  <c r="DN247" i="2" s="1"/>
  <c r="DN248" i="2" s="1"/>
  <c r="DN249" i="2" s="1"/>
  <c r="DN250" i="2" s="1"/>
  <c r="DN251" i="2" s="1"/>
  <c r="DN252" i="2" s="1"/>
  <c r="DN253" i="2" s="1"/>
  <c r="DN254" i="2" s="1"/>
  <c r="DN255" i="2" s="1"/>
  <c r="DN256" i="2" s="1"/>
  <c r="DN257" i="2" s="1"/>
  <c r="DN258" i="2" s="1"/>
  <c r="DN259" i="2" s="1"/>
  <c r="DN260" i="2" s="1"/>
  <c r="DN261" i="2" s="1"/>
  <c r="DN262" i="2" s="1"/>
  <c r="DN263" i="2" s="1"/>
  <c r="DN264" i="2" s="1"/>
  <c r="DN265" i="2" s="1"/>
  <c r="DN266" i="2" s="1"/>
  <c r="DN267" i="2" s="1"/>
  <c r="DN268" i="2" s="1"/>
  <c r="DN269" i="2" s="1"/>
  <c r="DN270" i="2" s="1"/>
  <c r="DN271" i="2" s="1"/>
  <c r="DN272" i="2" s="1"/>
  <c r="DN273" i="2" s="1"/>
  <c r="DN274" i="2" s="1"/>
  <c r="DN275" i="2" s="1"/>
  <c r="DN276" i="2" s="1"/>
  <c r="DN277" i="2" s="1"/>
  <c r="DN278" i="2" s="1"/>
  <c r="DN279" i="2" s="1"/>
  <c r="DN280" i="2" s="1"/>
  <c r="DN281" i="2" s="1"/>
  <c r="DN282" i="2" s="1"/>
  <c r="DN283" i="2" s="1"/>
  <c r="DN284" i="2" s="1"/>
  <c r="DN285" i="2" s="1"/>
  <c r="DN286" i="2" s="1"/>
  <c r="DN287" i="2" s="1"/>
  <c r="DN288" i="2" s="1"/>
  <c r="DN289" i="2" s="1"/>
  <c r="DN290" i="2" s="1"/>
  <c r="DN291" i="2" s="1"/>
  <c r="DN292" i="2" s="1"/>
  <c r="DN293" i="2" s="1"/>
  <c r="DN294" i="2" s="1"/>
  <c r="DN295" i="2" s="1"/>
  <c r="DN296" i="2" s="1"/>
  <c r="DN297" i="2" s="1"/>
  <c r="DN298" i="2" s="1"/>
  <c r="DN299" i="2" s="1"/>
  <c r="DN300" i="2" s="1"/>
  <c r="DN301" i="2" s="1"/>
  <c r="DN302" i="2" s="1"/>
  <c r="DN303" i="2" s="1"/>
  <c r="DN304" i="2" s="1"/>
  <c r="DN305" i="2" s="1"/>
  <c r="DN306" i="2" s="1"/>
  <c r="DN307" i="2" s="1"/>
  <c r="DN308" i="2" s="1"/>
  <c r="DN309" i="2" s="1"/>
  <c r="DN310" i="2" s="1"/>
  <c r="DN311" i="2" s="1"/>
  <c r="DN312" i="2" s="1"/>
  <c r="DN313" i="2" s="1"/>
  <c r="DN314" i="2" s="1"/>
  <c r="DN315" i="2" s="1"/>
  <c r="DN316" i="2" s="1"/>
  <c r="DN317" i="2" s="1"/>
  <c r="DN318" i="2" s="1"/>
  <c r="DN319" i="2" s="1"/>
  <c r="DN320" i="2" s="1"/>
  <c r="DN321" i="2" s="1"/>
  <c r="DN322" i="2" s="1"/>
  <c r="DN323" i="2" s="1"/>
  <c r="DN324" i="2" s="1"/>
  <c r="DN325" i="2" s="1"/>
  <c r="DN326" i="2" s="1"/>
  <c r="DN327" i="2" s="1"/>
  <c r="DN328" i="2" s="1"/>
  <c r="DN329" i="2" s="1"/>
  <c r="DN330" i="2" s="1"/>
  <c r="DN331" i="2" s="1"/>
  <c r="DN332" i="2" s="1"/>
  <c r="DN333" i="2" s="1"/>
  <c r="DN334" i="2" s="1"/>
  <c r="DN335" i="2" s="1"/>
  <c r="DN336" i="2" s="1"/>
  <c r="DN337" i="2" s="1"/>
  <c r="DN338" i="2" s="1"/>
  <c r="DN339" i="2" s="1"/>
  <c r="DN340" i="2" s="1"/>
  <c r="DN341" i="2" s="1"/>
  <c r="DN342" i="2" s="1"/>
  <c r="DN343" i="2" s="1"/>
  <c r="DN344" i="2" s="1"/>
  <c r="DN345" i="2" s="1"/>
  <c r="DN346" i="2" s="1"/>
  <c r="DN347" i="2" s="1"/>
  <c r="DN348" i="2" s="1"/>
  <c r="DN349" i="2" s="1"/>
  <c r="DN350" i="2" s="1"/>
  <c r="DN351" i="2" s="1"/>
  <c r="DN352" i="2" s="1"/>
  <c r="DN353" i="2" s="1"/>
  <c r="DN354" i="2" s="1"/>
  <c r="DN355" i="2" s="1"/>
  <c r="DN356" i="2" s="1"/>
  <c r="DN357" i="2" s="1"/>
  <c r="DN358" i="2" s="1"/>
  <c r="DN359" i="2" s="1"/>
  <c r="DN360" i="2" s="1"/>
  <c r="DN361" i="2" s="1"/>
  <c r="DN362" i="2" s="1"/>
  <c r="DN363" i="2" s="1"/>
  <c r="DN364" i="2" s="1"/>
  <c r="DN365" i="2" s="1"/>
  <c r="DN366" i="2" s="1"/>
  <c r="DN367" i="2" s="1"/>
  <c r="DN368" i="2" s="1"/>
  <c r="DN369" i="2" s="1"/>
  <c r="DN370" i="2" s="1"/>
  <c r="DN371" i="2" s="1"/>
  <c r="DN372" i="2" s="1"/>
  <c r="DN373" i="2" s="1"/>
  <c r="DN374" i="2" s="1"/>
  <c r="DN375" i="2" s="1"/>
  <c r="DN376" i="2" s="1"/>
  <c r="DN377" i="2" s="1"/>
  <c r="DN378" i="2" s="1"/>
  <c r="DN379" i="2" s="1"/>
  <c r="DN380" i="2" s="1"/>
  <c r="DN381" i="2" s="1"/>
  <c r="DN382" i="2" s="1"/>
  <c r="DN383" i="2" s="1"/>
  <c r="DN384" i="2" s="1"/>
  <c r="DN385" i="2" s="1"/>
  <c r="DN386" i="2" s="1"/>
  <c r="DN387" i="2" s="1"/>
  <c r="DN388" i="2" s="1"/>
  <c r="DN389" i="2" s="1"/>
  <c r="DN390" i="2" s="1"/>
  <c r="DN391" i="2" s="1"/>
  <c r="DN392" i="2" s="1"/>
  <c r="DN393" i="2" s="1"/>
  <c r="DN394" i="2" s="1"/>
  <c r="DN395" i="2" s="1"/>
  <c r="DN396" i="2" s="1"/>
  <c r="DN397" i="2" s="1"/>
  <c r="DN398" i="2" s="1"/>
  <c r="DN399" i="2" s="1"/>
  <c r="DN400" i="2" s="1"/>
  <c r="DK112" i="2"/>
  <c r="DK113" i="2" s="1"/>
  <c r="DK114" i="2" s="1"/>
  <c r="DK115" i="2" s="1"/>
  <c r="DK116" i="2" s="1"/>
  <c r="DK117" i="2" s="1"/>
  <c r="DK118" i="2" s="1"/>
  <c r="DK119" i="2" s="1"/>
  <c r="DK120" i="2" s="1"/>
  <c r="DK121" i="2" s="1"/>
  <c r="DK122" i="2" s="1"/>
  <c r="DK123" i="2" s="1"/>
  <c r="DK124" i="2" s="1"/>
  <c r="DK125" i="2" s="1"/>
  <c r="DK126" i="2" s="1"/>
  <c r="DK127" i="2" s="1"/>
  <c r="DK128" i="2" s="1"/>
  <c r="DK129" i="2" s="1"/>
  <c r="DK130" i="2" s="1"/>
  <c r="DK131" i="2" s="1"/>
  <c r="DK132" i="2" s="1"/>
  <c r="DK133" i="2" s="1"/>
  <c r="DK134" i="2" s="1"/>
  <c r="DK135" i="2" s="1"/>
  <c r="DK136" i="2" s="1"/>
  <c r="DK137" i="2" s="1"/>
  <c r="DK138" i="2" s="1"/>
  <c r="DK139" i="2" s="1"/>
  <c r="DK140" i="2" s="1"/>
  <c r="DK141" i="2" s="1"/>
  <c r="DK142" i="2" s="1"/>
  <c r="DK143" i="2" s="1"/>
  <c r="DK144" i="2" s="1"/>
  <c r="DK145" i="2" s="1"/>
  <c r="DK146" i="2" s="1"/>
  <c r="DK147" i="2" s="1"/>
  <c r="DK148" i="2" s="1"/>
  <c r="DK149" i="2" s="1"/>
  <c r="DK150" i="2" s="1"/>
  <c r="DK151" i="2" s="1"/>
  <c r="DK152" i="2" s="1"/>
  <c r="DK153" i="2" s="1"/>
  <c r="DK154" i="2" s="1"/>
  <c r="DK155" i="2" s="1"/>
  <c r="DK156" i="2" s="1"/>
  <c r="DK157" i="2" s="1"/>
  <c r="DK158" i="2" s="1"/>
  <c r="DK159" i="2" s="1"/>
  <c r="DK160" i="2" s="1"/>
  <c r="DK161" i="2" s="1"/>
  <c r="DK162" i="2" s="1"/>
  <c r="DK163" i="2" s="1"/>
  <c r="DK164" i="2" s="1"/>
  <c r="DK165" i="2" s="1"/>
  <c r="DK166" i="2" s="1"/>
  <c r="DK167" i="2" s="1"/>
  <c r="DK168" i="2" s="1"/>
  <c r="DK169" i="2" s="1"/>
  <c r="DK170" i="2" s="1"/>
  <c r="DK171" i="2" s="1"/>
  <c r="DK172" i="2" s="1"/>
  <c r="DK173" i="2" s="1"/>
  <c r="DK174" i="2" s="1"/>
  <c r="DK175" i="2" s="1"/>
  <c r="DK176" i="2" s="1"/>
  <c r="DK177" i="2" s="1"/>
  <c r="DK178" i="2" s="1"/>
  <c r="DK179" i="2" s="1"/>
  <c r="DK180" i="2" s="1"/>
  <c r="DK181" i="2" s="1"/>
  <c r="DK182" i="2" s="1"/>
  <c r="DK183" i="2" s="1"/>
  <c r="DK184" i="2" s="1"/>
  <c r="DK185" i="2" s="1"/>
  <c r="DK186" i="2" s="1"/>
  <c r="DK187" i="2" s="1"/>
  <c r="DK188" i="2" s="1"/>
  <c r="DK189" i="2" s="1"/>
  <c r="DK190" i="2" s="1"/>
  <c r="DK191" i="2" s="1"/>
  <c r="DK192" i="2" s="1"/>
  <c r="DK193" i="2" s="1"/>
  <c r="DK194" i="2" s="1"/>
  <c r="DK195" i="2" s="1"/>
  <c r="DK196" i="2" s="1"/>
  <c r="DK197" i="2" s="1"/>
  <c r="DK198" i="2" s="1"/>
  <c r="DK199" i="2" s="1"/>
  <c r="DK200" i="2" s="1"/>
  <c r="DK201" i="2" s="1"/>
  <c r="DK202" i="2" s="1"/>
  <c r="DK203" i="2" s="1"/>
  <c r="DK204" i="2" s="1"/>
  <c r="DK205" i="2" s="1"/>
  <c r="DK206" i="2" s="1"/>
  <c r="DK207" i="2" s="1"/>
  <c r="DK208" i="2" s="1"/>
  <c r="DK209" i="2" s="1"/>
  <c r="DK210" i="2" s="1"/>
  <c r="DK211" i="2" s="1"/>
  <c r="DK212" i="2" s="1"/>
  <c r="DK213" i="2" s="1"/>
  <c r="DK214" i="2" s="1"/>
  <c r="DK215" i="2" s="1"/>
  <c r="DK216" i="2" s="1"/>
  <c r="DK217" i="2" s="1"/>
  <c r="DK218" i="2" s="1"/>
  <c r="DK219" i="2" s="1"/>
  <c r="DK220" i="2" s="1"/>
  <c r="DK221" i="2" s="1"/>
  <c r="DK222" i="2" s="1"/>
  <c r="DK223" i="2" s="1"/>
  <c r="DK224" i="2" s="1"/>
  <c r="DK225" i="2" s="1"/>
  <c r="DK226" i="2" s="1"/>
  <c r="DK227" i="2" s="1"/>
  <c r="DK228" i="2" s="1"/>
  <c r="DK229" i="2" s="1"/>
  <c r="DK230" i="2" s="1"/>
  <c r="DK231" i="2" s="1"/>
  <c r="DK232" i="2" s="1"/>
  <c r="DK233" i="2" s="1"/>
  <c r="DK234" i="2" s="1"/>
  <c r="DK235" i="2" s="1"/>
  <c r="DK236" i="2" s="1"/>
  <c r="DK237" i="2" s="1"/>
  <c r="DK238" i="2" s="1"/>
  <c r="DK239" i="2" s="1"/>
  <c r="DK240" i="2" s="1"/>
  <c r="DK241" i="2" s="1"/>
  <c r="DK242" i="2" s="1"/>
  <c r="DK243" i="2" s="1"/>
  <c r="DK244" i="2" s="1"/>
  <c r="DK245" i="2" s="1"/>
  <c r="DK246" i="2" s="1"/>
  <c r="DK247" i="2" s="1"/>
  <c r="DK248" i="2" s="1"/>
  <c r="DK249" i="2" s="1"/>
  <c r="DK250" i="2" s="1"/>
  <c r="DK251" i="2" s="1"/>
  <c r="DK252" i="2" s="1"/>
  <c r="DK253" i="2" s="1"/>
  <c r="DK254" i="2" s="1"/>
  <c r="DK255" i="2" s="1"/>
  <c r="DK256" i="2" s="1"/>
  <c r="DK257" i="2" s="1"/>
  <c r="DK258" i="2" s="1"/>
  <c r="DK259" i="2" s="1"/>
  <c r="DK260" i="2" s="1"/>
  <c r="DK261" i="2" s="1"/>
  <c r="DK262" i="2" s="1"/>
  <c r="DK263" i="2" s="1"/>
  <c r="DK264" i="2" s="1"/>
  <c r="DK265" i="2" s="1"/>
  <c r="DK266" i="2" s="1"/>
  <c r="DK267" i="2" s="1"/>
  <c r="DK268" i="2" s="1"/>
  <c r="DK269" i="2" s="1"/>
  <c r="DK270" i="2" s="1"/>
  <c r="DK271" i="2" s="1"/>
  <c r="DK272" i="2" s="1"/>
  <c r="DK273" i="2" s="1"/>
  <c r="DK274" i="2" s="1"/>
  <c r="DK275" i="2" s="1"/>
  <c r="DK276" i="2" s="1"/>
  <c r="DK277" i="2" s="1"/>
  <c r="DK278" i="2" s="1"/>
  <c r="DK279" i="2" s="1"/>
  <c r="DK280" i="2" s="1"/>
  <c r="DK281" i="2" s="1"/>
  <c r="DK282" i="2" s="1"/>
  <c r="DK283" i="2" s="1"/>
  <c r="DK284" i="2" s="1"/>
  <c r="DK285" i="2" s="1"/>
  <c r="DK286" i="2" s="1"/>
  <c r="DK287" i="2" s="1"/>
  <c r="DK288" i="2" s="1"/>
  <c r="DK289" i="2" s="1"/>
  <c r="DK290" i="2" s="1"/>
  <c r="DK291" i="2" s="1"/>
  <c r="DK292" i="2" s="1"/>
  <c r="DK293" i="2" s="1"/>
  <c r="DK294" i="2" s="1"/>
  <c r="DK295" i="2" s="1"/>
  <c r="DK296" i="2" s="1"/>
  <c r="DK297" i="2" s="1"/>
  <c r="DK298" i="2" s="1"/>
  <c r="DK299" i="2" s="1"/>
  <c r="DK300" i="2" s="1"/>
  <c r="DK301" i="2" s="1"/>
  <c r="DK302" i="2" s="1"/>
  <c r="DK303" i="2" s="1"/>
  <c r="DK304" i="2" s="1"/>
  <c r="DK305" i="2" s="1"/>
  <c r="DK306" i="2" s="1"/>
  <c r="DK307" i="2" s="1"/>
  <c r="DK308" i="2" s="1"/>
  <c r="DK309" i="2" s="1"/>
  <c r="DK310" i="2" s="1"/>
  <c r="DK311" i="2" s="1"/>
  <c r="DK312" i="2" s="1"/>
  <c r="DK313" i="2" s="1"/>
  <c r="DK314" i="2" s="1"/>
  <c r="DK315" i="2" s="1"/>
  <c r="DK316" i="2" s="1"/>
  <c r="DK317" i="2" s="1"/>
  <c r="DK318" i="2" s="1"/>
  <c r="DK319" i="2" s="1"/>
  <c r="DK320" i="2" s="1"/>
  <c r="DK321" i="2" s="1"/>
  <c r="DK322" i="2" s="1"/>
  <c r="DK323" i="2" s="1"/>
  <c r="DK324" i="2" s="1"/>
  <c r="DK325" i="2" s="1"/>
  <c r="DK326" i="2" s="1"/>
  <c r="DK327" i="2" s="1"/>
  <c r="DK328" i="2" s="1"/>
  <c r="DK329" i="2" s="1"/>
  <c r="DK330" i="2" s="1"/>
  <c r="DK331" i="2" s="1"/>
  <c r="DK332" i="2" s="1"/>
  <c r="DK333" i="2" s="1"/>
  <c r="DK334" i="2" s="1"/>
  <c r="DK335" i="2" s="1"/>
  <c r="DK336" i="2" s="1"/>
  <c r="DK337" i="2" s="1"/>
  <c r="DK338" i="2" s="1"/>
  <c r="DK339" i="2" s="1"/>
  <c r="DK340" i="2" s="1"/>
  <c r="DK341" i="2" s="1"/>
  <c r="DK342" i="2" s="1"/>
  <c r="DK343" i="2" s="1"/>
  <c r="DK344" i="2" s="1"/>
  <c r="DK345" i="2" s="1"/>
  <c r="DK346" i="2" s="1"/>
  <c r="DK347" i="2" s="1"/>
  <c r="DK348" i="2" s="1"/>
  <c r="DK349" i="2" s="1"/>
  <c r="DK350" i="2" s="1"/>
  <c r="DK351" i="2" s="1"/>
  <c r="DK352" i="2" s="1"/>
  <c r="DK353" i="2" s="1"/>
  <c r="DK354" i="2" s="1"/>
  <c r="DK355" i="2" s="1"/>
  <c r="DK356" i="2" s="1"/>
  <c r="DK357" i="2" s="1"/>
  <c r="DK358" i="2" s="1"/>
  <c r="DK359" i="2" s="1"/>
  <c r="DK360" i="2" s="1"/>
  <c r="DK361" i="2" s="1"/>
  <c r="DK362" i="2" s="1"/>
  <c r="DK363" i="2" s="1"/>
  <c r="DK364" i="2" s="1"/>
  <c r="DK365" i="2" s="1"/>
  <c r="DK366" i="2" s="1"/>
  <c r="DK367" i="2" s="1"/>
  <c r="DK368" i="2" s="1"/>
  <c r="DK369" i="2" s="1"/>
  <c r="DK370" i="2" s="1"/>
  <c r="DK371" i="2" s="1"/>
  <c r="DK372" i="2" s="1"/>
  <c r="DK373" i="2" s="1"/>
  <c r="DK374" i="2" s="1"/>
  <c r="DK375" i="2" s="1"/>
  <c r="DK376" i="2" s="1"/>
  <c r="DK377" i="2" s="1"/>
  <c r="DK378" i="2" s="1"/>
  <c r="DK379" i="2" s="1"/>
  <c r="DK380" i="2" s="1"/>
  <c r="DK381" i="2" s="1"/>
  <c r="DK382" i="2" s="1"/>
  <c r="DK383" i="2" s="1"/>
  <c r="DK384" i="2" s="1"/>
  <c r="DK385" i="2" s="1"/>
  <c r="DK386" i="2" s="1"/>
  <c r="DK387" i="2" s="1"/>
  <c r="DK388" i="2" s="1"/>
  <c r="DK389" i="2" s="1"/>
  <c r="DK390" i="2" s="1"/>
  <c r="DK391" i="2" s="1"/>
  <c r="DK392" i="2" s="1"/>
  <c r="DK393" i="2" s="1"/>
  <c r="DK394" i="2" s="1"/>
  <c r="DK395" i="2" s="1"/>
  <c r="DK396" i="2" s="1"/>
  <c r="DK397" i="2" s="1"/>
  <c r="DK398" i="2" s="1"/>
  <c r="DK399" i="2" s="1"/>
  <c r="DK400" i="2" s="1"/>
  <c r="DJ112" i="2"/>
  <c r="CX112" i="2"/>
  <c r="CX113" i="2" s="1"/>
  <c r="CX114" i="2" s="1"/>
  <c r="CX115" i="2" s="1"/>
  <c r="CX116" i="2" s="1"/>
  <c r="CX117" i="2" s="1"/>
  <c r="CX118" i="2" s="1"/>
  <c r="CX119" i="2" s="1"/>
  <c r="CX120" i="2" s="1"/>
  <c r="CX121" i="2" s="1"/>
  <c r="CX122" i="2" s="1"/>
  <c r="CX123" i="2" s="1"/>
  <c r="CX124" i="2" s="1"/>
  <c r="CX125" i="2" s="1"/>
  <c r="CX126" i="2" s="1"/>
  <c r="CX127" i="2" s="1"/>
  <c r="CX128" i="2" s="1"/>
  <c r="CX129" i="2" s="1"/>
  <c r="CX130" i="2" s="1"/>
  <c r="CX131" i="2" s="1"/>
  <c r="CX132" i="2" s="1"/>
  <c r="CX133" i="2" s="1"/>
  <c r="CX134" i="2" s="1"/>
  <c r="CX135" i="2" s="1"/>
  <c r="CX136" i="2" s="1"/>
  <c r="CX137" i="2" s="1"/>
  <c r="CX138" i="2" s="1"/>
  <c r="CX139" i="2" s="1"/>
  <c r="CX140" i="2" s="1"/>
  <c r="CX141" i="2" s="1"/>
  <c r="CX142" i="2" s="1"/>
  <c r="CX143" i="2" s="1"/>
  <c r="CX144" i="2" s="1"/>
  <c r="CX145" i="2" s="1"/>
  <c r="CX146" i="2" s="1"/>
  <c r="CX147" i="2" s="1"/>
  <c r="CX148" i="2" s="1"/>
  <c r="CX149" i="2" s="1"/>
  <c r="CX150" i="2" s="1"/>
  <c r="CX151" i="2" s="1"/>
  <c r="CX152" i="2" s="1"/>
  <c r="CX153" i="2" s="1"/>
  <c r="CX154" i="2" s="1"/>
  <c r="CX155" i="2" s="1"/>
  <c r="CX156" i="2" s="1"/>
  <c r="CX157" i="2" s="1"/>
  <c r="CX158" i="2" s="1"/>
  <c r="CX159" i="2" s="1"/>
  <c r="CX160" i="2" s="1"/>
  <c r="CX161" i="2" s="1"/>
  <c r="CX162" i="2" s="1"/>
  <c r="CX163" i="2" s="1"/>
  <c r="CX164" i="2" s="1"/>
  <c r="CX165" i="2" s="1"/>
  <c r="CX166" i="2" s="1"/>
  <c r="CX167" i="2" s="1"/>
  <c r="CX168" i="2" s="1"/>
  <c r="CX169" i="2" s="1"/>
  <c r="CX170" i="2" s="1"/>
  <c r="CX171" i="2" s="1"/>
  <c r="CX172" i="2" s="1"/>
  <c r="CX173" i="2" s="1"/>
  <c r="CX174" i="2" s="1"/>
  <c r="CX175" i="2" s="1"/>
  <c r="CX176" i="2" s="1"/>
  <c r="CX177" i="2" s="1"/>
  <c r="CX178" i="2" s="1"/>
  <c r="CX179" i="2" s="1"/>
  <c r="CX180" i="2" s="1"/>
  <c r="CX181" i="2" s="1"/>
  <c r="CX182" i="2" s="1"/>
  <c r="CX183" i="2" s="1"/>
  <c r="CX184" i="2" s="1"/>
  <c r="CX185" i="2" s="1"/>
  <c r="CX186" i="2" s="1"/>
  <c r="CX187" i="2" s="1"/>
  <c r="CX188" i="2" s="1"/>
  <c r="CX189" i="2" s="1"/>
  <c r="CX190" i="2" s="1"/>
  <c r="CX191" i="2" s="1"/>
  <c r="CX192" i="2" s="1"/>
  <c r="CX193" i="2" s="1"/>
  <c r="CX194" i="2" s="1"/>
  <c r="CX195" i="2" s="1"/>
  <c r="CX196" i="2" s="1"/>
  <c r="CX197" i="2" s="1"/>
  <c r="CX198" i="2" s="1"/>
  <c r="CX199" i="2" s="1"/>
  <c r="CX200" i="2" s="1"/>
  <c r="CX201" i="2" s="1"/>
  <c r="CX202" i="2" s="1"/>
  <c r="CX203" i="2" s="1"/>
  <c r="CX204" i="2" s="1"/>
  <c r="CX205" i="2" s="1"/>
  <c r="CX206" i="2" s="1"/>
  <c r="CX207" i="2" s="1"/>
  <c r="CX208" i="2" s="1"/>
  <c r="CX209" i="2" s="1"/>
  <c r="CX210" i="2" s="1"/>
  <c r="CX211" i="2" s="1"/>
  <c r="CX212" i="2" s="1"/>
  <c r="CX213" i="2" s="1"/>
  <c r="CX214" i="2" s="1"/>
  <c r="CX215" i="2" s="1"/>
  <c r="CX216" i="2" s="1"/>
  <c r="CX217" i="2" s="1"/>
  <c r="CX218" i="2" s="1"/>
  <c r="CX219" i="2" s="1"/>
  <c r="CX220" i="2" s="1"/>
  <c r="CX221" i="2" s="1"/>
  <c r="CX222" i="2" s="1"/>
  <c r="CX223" i="2" s="1"/>
  <c r="CX224" i="2" s="1"/>
  <c r="CX225" i="2" s="1"/>
  <c r="CX226" i="2" s="1"/>
  <c r="CX227" i="2" s="1"/>
  <c r="CX228" i="2" s="1"/>
  <c r="CX229" i="2" s="1"/>
  <c r="CX230" i="2" s="1"/>
  <c r="CX231" i="2" s="1"/>
  <c r="CX232" i="2" s="1"/>
  <c r="CX233" i="2" s="1"/>
  <c r="CX234" i="2" s="1"/>
  <c r="CX235" i="2" s="1"/>
  <c r="CX236" i="2" s="1"/>
  <c r="CX237" i="2" s="1"/>
  <c r="CX238" i="2" s="1"/>
  <c r="CX239" i="2" s="1"/>
  <c r="CX240" i="2" s="1"/>
  <c r="CX241" i="2" s="1"/>
  <c r="CX242" i="2" s="1"/>
  <c r="CX243" i="2" s="1"/>
  <c r="CX244" i="2" s="1"/>
  <c r="CX245" i="2" s="1"/>
  <c r="CX246" i="2" s="1"/>
  <c r="CX247" i="2" s="1"/>
  <c r="CX248" i="2" s="1"/>
  <c r="CX249" i="2" s="1"/>
  <c r="CX250" i="2" s="1"/>
  <c r="CX251" i="2" s="1"/>
  <c r="CX252" i="2" s="1"/>
  <c r="CX253" i="2" s="1"/>
  <c r="CX254" i="2" s="1"/>
  <c r="CX255" i="2" s="1"/>
  <c r="CX256" i="2" s="1"/>
  <c r="CX257" i="2" s="1"/>
  <c r="CX258" i="2" s="1"/>
  <c r="CX259" i="2" s="1"/>
  <c r="CX260" i="2" s="1"/>
  <c r="CX261" i="2" s="1"/>
  <c r="CX262" i="2" s="1"/>
  <c r="CX263" i="2" s="1"/>
  <c r="CX264" i="2" s="1"/>
  <c r="CX265" i="2" s="1"/>
  <c r="CX266" i="2" s="1"/>
  <c r="CX267" i="2" s="1"/>
  <c r="CX268" i="2" s="1"/>
  <c r="CX269" i="2" s="1"/>
  <c r="CX270" i="2" s="1"/>
  <c r="CX271" i="2" s="1"/>
  <c r="CX272" i="2" s="1"/>
  <c r="CX273" i="2" s="1"/>
  <c r="CX274" i="2" s="1"/>
  <c r="CX275" i="2" s="1"/>
  <c r="CX276" i="2" s="1"/>
  <c r="CX277" i="2" s="1"/>
  <c r="CX278" i="2" s="1"/>
  <c r="CX279" i="2" s="1"/>
  <c r="CX280" i="2" s="1"/>
  <c r="CX281" i="2" s="1"/>
  <c r="CX282" i="2" s="1"/>
  <c r="CX283" i="2" s="1"/>
  <c r="CX284" i="2" s="1"/>
  <c r="CX285" i="2" s="1"/>
  <c r="CX286" i="2" s="1"/>
  <c r="CX287" i="2" s="1"/>
  <c r="CX288" i="2" s="1"/>
  <c r="CX289" i="2" s="1"/>
  <c r="CX290" i="2" s="1"/>
  <c r="CX291" i="2" s="1"/>
  <c r="CX292" i="2" s="1"/>
  <c r="CX293" i="2" s="1"/>
  <c r="CX294" i="2" s="1"/>
  <c r="CX295" i="2" s="1"/>
  <c r="CX296" i="2" s="1"/>
  <c r="CX297" i="2" s="1"/>
  <c r="CX298" i="2" s="1"/>
  <c r="CX299" i="2" s="1"/>
  <c r="CX300" i="2" s="1"/>
  <c r="CX301" i="2" s="1"/>
  <c r="CX302" i="2" s="1"/>
  <c r="CX303" i="2" s="1"/>
  <c r="CX304" i="2" s="1"/>
  <c r="CX305" i="2" s="1"/>
  <c r="CX306" i="2" s="1"/>
  <c r="CX307" i="2" s="1"/>
  <c r="CX308" i="2" s="1"/>
  <c r="CX309" i="2" s="1"/>
  <c r="CX310" i="2" s="1"/>
  <c r="CX311" i="2" s="1"/>
  <c r="CX312" i="2" s="1"/>
  <c r="CX313" i="2" s="1"/>
  <c r="CX314" i="2" s="1"/>
  <c r="CX315" i="2" s="1"/>
  <c r="CX316" i="2" s="1"/>
  <c r="CX317" i="2" s="1"/>
  <c r="CX318" i="2" s="1"/>
  <c r="CX319" i="2" s="1"/>
  <c r="CX320" i="2" s="1"/>
  <c r="CX321" i="2" s="1"/>
  <c r="CX322" i="2" s="1"/>
  <c r="CX323" i="2" s="1"/>
  <c r="CX324" i="2" s="1"/>
  <c r="CX325" i="2" s="1"/>
  <c r="CX326" i="2" s="1"/>
  <c r="CX327" i="2" s="1"/>
  <c r="CX328" i="2" s="1"/>
  <c r="CX329" i="2" s="1"/>
  <c r="CX330" i="2" s="1"/>
  <c r="CX331" i="2" s="1"/>
  <c r="CX332" i="2" s="1"/>
  <c r="CX333" i="2" s="1"/>
  <c r="CX334" i="2" s="1"/>
  <c r="CX335" i="2" s="1"/>
  <c r="CX336" i="2" s="1"/>
  <c r="CX337" i="2" s="1"/>
  <c r="CX338" i="2" s="1"/>
  <c r="CX339" i="2" s="1"/>
  <c r="CX340" i="2" s="1"/>
  <c r="CX341" i="2" s="1"/>
  <c r="CX342" i="2" s="1"/>
  <c r="CX343" i="2" s="1"/>
  <c r="CX344" i="2" s="1"/>
  <c r="CX345" i="2" s="1"/>
  <c r="CX346" i="2" s="1"/>
  <c r="CX347" i="2" s="1"/>
  <c r="CX348" i="2" s="1"/>
  <c r="CX349" i="2" s="1"/>
  <c r="CX350" i="2" s="1"/>
  <c r="CX351" i="2" s="1"/>
  <c r="CX352" i="2" s="1"/>
  <c r="CX353" i="2" s="1"/>
  <c r="CX354" i="2" s="1"/>
  <c r="CX355" i="2" s="1"/>
  <c r="CX356" i="2" s="1"/>
  <c r="CX357" i="2" s="1"/>
  <c r="CX358" i="2" s="1"/>
  <c r="CX359" i="2" s="1"/>
  <c r="CX360" i="2" s="1"/>
  <c r="CX361" i="2" s="1"/>
  <c r="CX362" i="2" s="1"/>
  <c r="CX363" i="2" s="1"/>
  <c r="CX364" i="2" s="1"/>
  <c r="CX365" i="2" s="1"/>
  <c r="CX366" i="2" s="1"/>
  <c r="CX367" i="2" s="1"/>
  <c r="CX368" i="2" s="1"/>
  <c r="CX369" i="2" s="1"/>
  <c r="CX370" i="2" s="1"/>
  <c r="CX371" i="2" s="1"/>
  <c r="CX372" i="2" s="1"/>
  <c r="CX373" i="2" s="1"/>
  <c r="CX374" i="2" s="1"/>
  <c r="CX375" i="2" s="1"/>
  <c r="CX376" i="2" s="1"/>
  <c r="CX377" i="2" s="1"/>
  <c r="CX378" i="2" s="1"/>
  <c r="CX379" i="2" s="1"/>
  <c r="CX380" i="2" s="1"/>
  <c r="CX381" i="2" s="1"/>
  <c r="CX382" i="2" s="1"/>
  <c r="CX383" i="2" s="1"/>
  <c r="CX384" i="2" s="1"/>
  <c r="CX385" i="2" s="1"/>
  <c r="CX386" i="2" s="1"/>
  <c r="CX387" i="2" s="1"/>
  <c r="CX388" i="2" s="1"/>
  <c r="CX389" i="2" s="1"/>
  <c r="CX390" i="2" s="1"/>
  <c r="CX391" i="2" s="1"/>
  <c r="CX392" i="2" s="1"/>
  <c r="CX393" i="2" s="1"/>
  <c r="CX394" i="2" s="1"/>
  <c r="CX395" i="2" s="1"/>
  <c r="CX396" i="2" s="1"/>
  <c r="CX397" i="2" s="1"/>
  <c r="CX398" i="2" s="1"/>
  <c r="CX399" i="2" s="1"/>
  <c r="CX400" i="2" s="1"/>
  <c r="CK112" i="2"/>
  <c r="V113" i="2" s="1" a="1"/>
  <c r="V113" i="2" s="1"/>
  <c r="CH112" i="2"/>
  <c r="BR112" i="2"/>
  <c r="BQ112" i="2"/>
  <c r="AH112" i="2" a="1"/>
  <c r="AH112" i="2" s="1"/>
  <c r="AG112" i="2" a="1"/>
  <c r="AG112" i="2" s="1"/>
  <c r="AF112" i="2"/>
  <c r="AI112" i="2" s="1"/>
  <c r="R113" i="2" l="1"/>
  <c r="CG112" i="2"/>
  <c r="CL112" i="2"/>
  <c r="CE112" i="2"/>
  <c r="DF112" i="2" s="1"/>
  <c r="DF113" i="2" s="1"/>
  <c r="DF114" i="2" s="1"/>
  <c r="DF115" i="2" s="1"/>
  <c r="DF116" i="2" s="1"/>
  <c r="DF117" i="2" s="1"/>
  <c r="DF118" i="2" s="1"/>
  <c r="DF119" i="2" s="1"/>
  <c r="DF120" i="2" s="1"/>
  <c r="DF121" i="2" s="1"/>
  <c r="DF122" i="2" s="1"/>
  <c r="DF123" i="2" s="1"/>
  <c r="DF124" i="2" s="1"/>
  <c r="DF125" i="2" s="1"/>
  <c r="DF126" i="2" s="1"/>
  <c r="DF127" i="2" s="1"/>
  <c r="DF128" i="2" s="1"/>
  <c r="DF129" i="2" s="1"/>
  <c r="DF130" i="2" s="1"/>
  <c r="DF131" i="2" s="1"/>
  <c r="DF132" i="2" s="1"/>
  <c r="DF133" i="2" s="1"/>
  <c r="DF134" i="2" s="1"/>
  <c r="DF135" i="2" s="1"/>
  <c r="DF136" i="2" s="1"/>
  <c r="DF137" i="2" s="1"/>
  <c r="DF138" i="2" s="1"/>
  <c r="DF139" i="2" s="1"/>
  <c r="DF140" i="2" s="1"/>
  <c r="DF141" i="2" s="1"/>
  <c r="DF142" i="2" s="1"/>
  <c r="DF143" i="2" s="1"/>
  <c r="DF144" i="2" s="1"/>
  <c r="DF145" i="2" s="1"/>
  <c r="DF146" i="2" s="1"/>
  <c r="DF147" i="2" s="1"/>
  <c r="DF148" i="2" s="1"/>
  <c r="DF149" i="2" s="1"/>
  <c r="DF150" i="2" s="1"/>
  <c r="DF151" i="2" s="1"/>
  <c r="DF152" i="2" s="1"/>
  <c r="DF153" i="2" s="1"/>
  <c r="DF154" i="2" s="1"/>
  <c r="DF155" i="2" s="1"/>
  <c r="DF156" i="2" s="1"/>
  <c r="DF157" i="2" s="1"/>
  <c r="DF158" i="2" s="1"/>
  <c r="DF159" i="2" s="1"/>
  <c r="DF160" i="2" s="1"/>
  <c r="DF161" i="2" s="1"/>
  <c r="DF162" i="2" s="1"/>
  <c r="DF163" i="2" s="1"/>
  <c r="DF164" i="2" s="1"/>
  <c r="DF165" i="2" s="1"/>
  <c r="DF166" i="2" s="1"/>
  <c r="DF167" i="2" s="1"/>
  <c r="DF168" i="2" s="1"/>
  <c r="DF169" i="2" s="1"/>
  <c r="DF170" i="2" s="1"/>
  <c r="DF171" i="2" s="1"/>
  <c r="DF172" i="2" s="1"/>
  <c r="DF173" i="2" s="1"/>
  <c r="DF174" i="2" s="1"/>
  <c r="DF175" i="2" s="1"/>
  <c r="DF176" i="2" s="1"/>
  <c r="DF177" i="2" s="1"/>
  <c r="DF178" i="2" s="1"/>
  <c r="DF179" i="2" s="1"/>
  <c r="DF180" i="2" s="1"/>
  <c r="DF181" i="2" s="1"/>
  <c r="DF182" i="2" s="1"/>
  <c r="DF183" i="2" s="1"/>
  <c r="DF184" i="2" s="1"/>
  <c r="DF185" i="2" s="1"/>
  <c r="DF186" i="2" s="1"/>
  <c r="DF187" i="2" s="1"/>
  <c r="DF188" i="2" s="1"/>
  <c r="DF189" i="2" s="1"/>
  <c r="DF190" i="2" s="1"/>
  <c r="DF191" i="2" s="1"/>
  <c r="DF192" i="2" s="1"/>
  <c r="DF193" i="2" s="1"/>
  <c r="DF194" i="2" s="1"/>
  <c r="DF195" i="2" s="1"/>
  <c r="DF196" i="2" s="1"/>
  <c r="DF197" i="2" s="1"/>
  <c r="DF198" i="2" s="1"/>
  <c r="DF199" i="2" s="1"/>
  <c r="DF200" i="2" s="1"/>
  <c r="DF201" i="2" s="1"/>
  <c r="DF202" i="2" s="1"/>
  <c r="DF203" i="2" s="1"/>
  <c r="DF204" i="2" s="1"/>
  <c r="DF205" i="2" s="1"/>
  <c r="DF206" i="2" s="1"/>
  <c r="DF207" i="2" s="1"/>
  <c r="DF208" i="2" s="1"/>
  <c r="DF209" i="2" s="1"/>
  <c r="DF210" i="2" s="1"/>
  <c r="DF211" i="2" s="1"/>
  <c r="DF212" i="2" s="1"/>
  <c r="DF213" i="2" s="1"/>
  <c r="DF214" i="2" s="1"/>
  <c r="DF215" i="2" s="1"/>
  <c r="DF216" i="2" s="1"/>
  <c r="DF217" i="2" s="1"/>
  <c r="DF218" i="2" s="1"/>
  <c r="DF219" i="2" s="1"/>
  <c r="DF220" i="2" s="1"/>
  <c r="DF221" i="2" s="1"/>
  <c r="DF222" i="2" s="1"/>
  <c r="DF223" i="2" s="1"/>
  <c r="DF224" i="2" s="1"/>
  <c r="DF225" i="2" s="1"/>
  <c r="DF226" i="2" s="1"/>
  <c r="DF227" i="2" s="1"/>
  <c r="DF228" i="2" s="1"/>
  <c r="DF229" i="2" s="1"/>
  <c r="DF230" i="2" s="1"/>
  <c r="DF231" i="2" s="1"/>
  <c r="DF232" i="2" s="1"/>
  <c r="DF233" i="2" s="1"/>
  <c r="DF234" i="2" s="1"/>
  <c r="DF235" i="2" s="1"/>
  <c r="DF236" i="2" s="1"/>
  <c r="DF237" i="2" s="1"/>
  <c r="DF238" i="2" s="1"/>
  <c r="DF239" i="2" s="1"/>
  <c r="DF240" i="2" s="1"/>
  <c r="DF241" i="2" s="1"/>
  <c r="DF242" i="2" s="1"/>
  <c r="DF243" i="2" s="1"/>
  <c r="DF244" i="2" s="1"/>
  <c r="DF245" i="2" s="1"/>
  <c r="DF246" i="2" s="1"/>
  <c r="DF247" i="2" s="1"/>
  <c r="DF248" i="2" s="1"/>
  <c r="DF249" i="2" s="1"/>
  <c r="DF250" i="2" s="1"/>
  <c r="DF251" i="2" s="1"/>
  <c r="DF252" i="2" s="1"/>
  <c r="DF253" i="2" s="1"/>
  <c r="DF254" i="2" s="1"/>
  <c r="DF255" i="2" s="1"/>
  <c r="DF256" i="2" s="1"/>
  <c r="DF257" i="2" s="1"/>
  <c r="DF258" i="2" s="1"/>
  <c r="DF259" i="2" s="1"/>
  <c r="DF260" i="2" s="1"/>
  <c r="DF261" i="2" s="1"/>
  <c r="DF262" i="2" s="1"/>
  <c r="DF263" i="2" s="1"/>
  <c r="DF264" i="2" s="1"/>
  <c r="DF265" i="2" s="1"/>
  <c r="DF266" i="2" s="1"/>
  <c r="DF267" i="2" s="1"/>
  <c r="DF268" i="2" s="1"/>
  <c r="DF269" i="2" s="1"/>
  <c r="DF270" i="2" s="1"/>
  <c r="DF271" i="2" s="1"/>
  <c r="DF272" i="2" s="1"/>
  <c r="DF273" i="2" s="1"/>
  <c r="DF274" i="2" s="1"/>
  <c r="DF275" i="2" s="1"/>
  <c r="DF276" i="2" s="1"/>
  <c r="DF277" i="2" s="1"/>
  <c r="DF278" i="2" s="1"/>
  <c r="DF279" i="2" s="1"/>
  <c r="DF280" i="2" s="1"/>
  <c r="DF281" i="2" s="1"/>
  <c r="DF282" i="2" s="1"/>
  <c r="DF283" i="2" s="1"/>
  <c r="DF284" i="2" s="1"/>
  <c r="DF285" i="2" s="1"/>
  <c r="DF286" i="2" s="1"/>
  <c r="DF287" i="2" s="1"/>
  <c r="DF288" i="2" s="1"/>
  <c r="DF289" i="2" s="1"/>
  <c r="DF290" i="2" s="1"/>
  <c r="DF291" i="2" s="1"/>
  <c r="DF292" i="2" s="1"/>
  <c r="DF293" i="2" s="1"/>
  <c r="DF294" i="2" s="1"/>
  <c r="DF295" i="2" s="1"/>
  <c r="DF296" i="2" s="1"/>
  <c r="DF297" i="2" s="1"/>
  <c r="DF298" i="2" s="1"/>
  <c r="DF299" i="2" s="1"/>
  <c r="DF300" i="2" s="1"/>
  <c r="DF301" i="2" s="1"/>
  <c r="DF302" i="2" s="1"/>
  <c r="DF303" i="2" s="1"/>
  <c r="DF304" i="2" s="1"/>
  <c r="DF305" i="2" s="1"/>
  <c r="DF306" i="2" s="1"/>
  <c r="DF307" i="2" s="1"/>
  <c r="DF308" i="2" s="1"/>
  <c r="DF309" i="2" s="1"/>
  <c r="DF310" i="2" s="1"/>
  <c r="DF311" i="2" s="1"/>
  <c r="DF312" i="2" s="1"/>
  <c r="DF313" i="2" s="1"/>
  <c r="DF314" i="2" s="1"/>
  <c r="DF315" i="2" s="1"/>
  <c r="DF316" i="2" s="1"/>
  <c r="DF317" i="2" s="1"/>
  <c r="DF318" i="2" s="1"/>
  <c r="DF319" i="2" s="1"/>
  <c r="DF320" i="2" s="1"/>
  <c r="DF321" i="2" s="1"/>
  <c r="DF322" i="2" s="1"/>
  <c r="DF323" i="2" s="1"/>
  <c r="DF324" i="2" s="1"/>
  <c r="DF325" i="2" s="1"/>
  <c r="DF326" i="2" s="1"/>
  <c r="DF327" i="2" s="1"/>
  <c r="DF328" i="2" s="1"/>
  <c r="DF329" i="2" s="1"/>
  <c r="DF330" i="2" s="1"/>
  <c r="DF331" i="2" s="1"/>
  <c r="DF332" i="2" s="1"/>
  <c r="DF333" i="2" s="1"/>
  <c r="DF334" i="2" s="1"/>
  <c r="DF335" i="2" s="1"/>
  <c r="DF336" i="2" s="1"/>
  <c r="DF337" i="2" s="1"/>
  <c r="DF338" i="2" s="1"/>
  <c r="DF339" i="2" s="1"/>
  <c r="DF340" i="2" s="1"/>
  <c r="DF341" i="2" s="1"/>
  <c r="DF342" i="2" s="1"/>
  <c r="DF343" i="2" s="1"/>
  <c r="DF344" i="2" s="1"/>
  <c r="DF345" i="2" s="1"/>
  <c r="DF346" i="2" s="1"/>
  <c r="DF347" i="2" s="1"/>
  <c r="DF348" i="2" s="1"/>
  <c r="DF349" i="2" s="1"/>
  <c r="DF350" i="2" s="1"/>
  <c r="DF351" i="2" s="1"/>
  <c r="DF352" i="2" s="1"/>
  <c r="DF353" i="2" s="1"/>
  <c r="DF354" i="2" s="1"/>
  <c r="DF355" i="2" s="1"/>
  <c r="DF356" i="2" s="1"/>
  <c r="DF357" i="2" s="1"/>
  <c r="DF358" i="2" s="1"/>
  <c r="DF359" i="2" s="1"/>
  <c r="DF360" i="2" s="1"/>
  <c r="DF361" i="2" s="1"/>
  <c r="DF362" i="2" s="1"/>
  <c r="DF363" i="2" s="1"/>
  <c r="DF364" i="2" s="1"/>
  <c r="DF365" i="2" s="1"/>
  <c r="DF366" i="2" s="1"/>
  <c r="DF367" i="2" s="1"/>
  <c r="DF368" i="2" s="1"/>
  <c r="DF369" i="2" s="1"/>
  <c r="DF370" i="2" s="1"/>
  <c r="DF371" i="2" s="1"/>
  <c r="DF372" i="2" s="1"/>
  <c r="DF373" i="2" s="1"/>
  <c r="DF374" i="2" s="1"/>
  <c r="DF375" i="2" s="1"/>
  <c r="DF376" i="2" s="1"/>
  <c r="DF377" i="2" s="1"/>
  <c r="DF378" i="2" s="1"/>
  <c r="DF379" i="2" s="1"/>
  <c r="DF380" i="2" s="1"/>
  <c r="DF381" i="2" s="1"/>
  <c r="DF382" i="2" s="1"/>
  <c r="DF383" i="2" s="1"/>
  <c r="DF384" i="2" s="1"/>
  <c r="DF385" i="2" s="1"/>
  <c r="DF386" i="2" s="1"/>
  <c r="DF387" i="2" s="1"/>
  <c r="DF388" i="2" s="1"/>
  <c r="DF389" i="2" s="1"/>
  <c r="DF390" i="2" s="1"/>
  <c r="DF391" i="2" s="1"/>
  <c r="DF392" i="2" s="1"/>
  <c r="DF393" i="2" s="1"/>
  <c r="DF394" i="2" s="1"/>
  <c r="DF395" i="2" s="1"/>
  <c r="DF396" i="2" s="1"/>
  <c r="DF397" i="2" s="1"/>
  <c r="DF398" i="2" s="1"/>
  <c r="DF399" i="2" s="1"/>
  <c r="DF400" i="2" s="1"/>
  <c r="DJ113" i="2"/>
  <c r="CI112" i="2"/>
  <c r="DI112" i="2"/>
  <c r="DI113" i="2" s="1"/>
  <c r="DI114" i="2" s="1"/>
  <c r="DI115" i="2" s="1"/>
  <c r="DI116" i="2" s="1"/>
  <c r="DI117" i="2" s="1"/>
  <c r="DI118" i="2" s="1"/>
  <c r="DI119" i="2" s="1"/>
  <c r="DI120" i="2" s="1"/>
  <c r="DI121" i="2" s="1"/>
  <c r="DI122" i="2" s="1"/>
  <c r="DI123" i="2" s="1"/>
  <c r="DI124" i="2" s="1"/>
  <c r="DI125" i="2" s="1"/>
  <c r="DI126" i="2" s="1"/>
  <c r="DI127" i="2" s="1"/>
  <c r="DI128" i="2" s="1"/>
  <c r="DI129" i="2" s="1"/>
  <c r="DI130" i="2" s="1"/>
  <c r="DI131" i="2" s="1"/>
  <c r="DI132" i="2" s="1"/>
  <c r="DI133" i="2" s="1"/>
  <c r="DI134" i="2" s="1"/>
  <c r="DI135" i="2" s="1"/>
  <c r="DI136" i="2" s="1"/>
  <c r="DI137" i="2" s="1"/>
  <c r="DI138" i="2" s="1"/>
  <c r="DI139" i="2" s="1"/>
  <c r="DI140" i="2" s="1"/>
  <c r="DI141" i="2" s="1"/>
  <c r="DI142" i="2" s="1"/>
  <c r="DI143" i="2" s="1"/>
  <c r="DI144" i="2" s="1"/>
  <c r="DI145" i="2" s="1"/>
  <c r="DI146" i="2" s="1"/>
  <c r="DI147" i="2" s="1"/>
  <c r="DI148" i="2" s="1"/>
  <c r="DI149" i="2" s="1"/>
  <c r="DI150" i="2" s="1"/>
  <c r="DI151" i="2" s="1"/>
  <c r="DI152" i="2" s="1"/>
  <c r="DI153" i="2" s="1"/>
  <c r="DI154" i="2" s="1"/>
  <c r="DI155" i="2" s="1"/>
  <c r="DI156" i="2" s="1"/>
  <c r="DI157" i="2" s="1"/>
  <c r="DI158" i="2" s="1"/>
  <c r="DI159" i="2" s="1"/>
  <c r="DI160" i="2" s="1"/>
  <c r="DI161" i="2" s="1"/>
  <c r="DI162" i="2" s="1"/>
  <c r="DI163" i="2" s="1"/>
  <c r="DI164" i="2" s="1"/>
  <c r="DI165" i="2" s="1"/>
  <c r="DI166" i="2" s="1"/>
  <c r="DI167" i="2" s="1"/>
  <c r="DI168" i="2" s="1"/>
  <c r="DI169" i="2" s="1"/>
  <c r="DI170" i="2" s="1"/>
  <c r="DI171" i="2" s="1"/>
  <c r="DI172" i="2" s="1"/>
  <c r="DI173" i="2" s="1"/>
  <c r="DI174" i="2" s="1"/>
  <c r="DI175" i="2" s="1"/>
  <c r="DI176" i="2" s="1"/>
  <c r="DI177" i="2" s="1"/>
  <c r="DI178" i="2" s="1"/>
  <c r="DI179" i="2" s="1"/>
  <c r="DI180" i="2" s="1"/>
  <c r="DI181" i="2" s="1"/>
  <c r="DI182" i="2" s="1"/>
  <c r="DI183" i="2" s="1"/>
  <c r="DI184" i="2" s="1"/>
  <c r="DI185" i="2" s="1"/>
  <c r="DI186" i="2" s="1"/>
  <c r="DI187" i="2" s="1"/>
  <c r="DI188" i="2" s="1"/>
  <c r="DI189" i="2" s="1"/>
  <c r="DI190" i="2" s="1"/>
  <c r="DI191" i="2" s="1"/>
  <c r="DI192" i="2" s="1"/>
  <c r="DI193" i="2" s="1"/>
  <c r="DI194" i="2" s="1"/>
  <c r="DI195" i="2" s="1"/>
  <c r="DI196" i="2" s="1"/>
  <c r="DI197" i="2" s="1"/>
  <c r="DI198" i="2" s="1"/>
  <c r="DI199" i="2" s="1"/>
  <c r="DI200" i="2" s="1"/>
  <c r="DI201" i="2" s="1"/>
  <c r="DI202" i="2" s="1"/>
  <c r="DI203" i="2" s="1"/>
  <c r="DI204" i="2" s="1"/>
  <c r="DI205" i="2" s="1"/>
  <c r="DI206" i="2" s="1"/>
  <c r="DI207" i="2" s="1"/>
  <c r="DI208" i="2" s="1"/>
  <c r="DI209" i="2" s="1"/>
  <c r="DI210" i="2" s="1"/>
  <c r="DI211" i="2" s="1"/>
  <c r="DI212" i="2" s="1"/>
  <c r="DI213" i="2" s="1"/>
  <c r="DI214" i="2" s="1"/>
  <c r="DI215" i="2" s="1"/>
  <c r="DI216" i="2" s="1"/>
  <c r="DI217" i="2" s="1"/>
  <c r="DI218" i="2" s="1"/>
  <c r="DI219" i="2" s="1"/>
  <c r="DI220" i="2" s="1"/>
  <c r="DI221" i="2" s="1"/>
  <c r="DI222" i="2" s="1"/>
  <c r="DI223" i="2" s="1"/>
  <c r="DI224" i="2" s="1"/>
  <c r="DI225" i="2" s="1"/>
  <c r="DI226" i="2" s="1"/>
  <c r="DI227" i="2" s="1"/>
  <c r="DI228" i="2" s="1"/>
  <c r="DI229" i="2" s="1"/>
  <c r="DI230" i="2" s="1"/>
  <c r="DI231" i="2" s="1"/>
  <c r="DI232" i="2" s="1"/>
  <c r="DI233" i="2" s="1"/>
  <c r="DI234" i="2" s="1"/>
  <c r="DI235" i="2" s="1"/>
  <c r="DI236" i="2" s="1"/>
  <c r="DI237" i="2" s="1"/>
  <c r="DI238" i="2" s="1"/>
  <c r="DI239" i="2" s="1"/>
  <c r="DI240" i="2" s="1"/>
  <c r="DI241" i="2" s="1"/>
  <c r="DI242" i="2" s="1"/>
  <c r="DI243" i="2" s="1"/>
  <c r="DI244" i="2" s="1"/>
  <c r="DI245" i="2" s="1"/>
  <c r="DI246" i="2" s="1"/>
  <c r="DI247" i="2" s="1"/>
  <c r="DI248" i="2" s="1"/>
  <c r="DI249" i="2" s="1"/>
  <c r="DI250" i="2" s="1"/>
  <c r="DI251" i="2" s="1"/>
  <c r="DI252" i="2" s="1"/>
  <c r="DI253" i="2" s="1"/>
  <c r="DI254" i="2" s="1"/>
  <c r="DI255" i="2" s="1"/>
  <c r="DI256" i="2" s="1"/>
  <c r="DI257" i="2" s="1"/>
  <c r="DI258" i="2" s="1"/>
  <c r="DI259" i="2" s="1"/>
  <c r="DI260" i="2" s="1"/>
  <c r="DI261" i="2" s="1"/>
  <c r="DI262" i="2" s="1"/>
  <c r="DI263" i="2" s="1"/>
  <c r="DI264" i="2" s="1"/>
  <c r="DI265" i="2" s="1"/>
  <c r="DI266" i="2" s="1"/>
  <c r="DI267" i="2" s="1"/>
  <c r="DI268" i="2" s="1"/>
  <c r="DI269" i="2" s="1"/>
  <c r="DI270" i="2" s="1"/>
  <c r="DI271" i="2" s="1"/>
  <c r="DI272" i="2" s="1"/>
  <c r="DI273" i="2" s="1"/>
  <c r="DI274" i="2" s="1"/>
  <c r="DI275" i="2" s="1"/>
  <c r="DI276" i="2" s="1"/>
  <c r="DI277" i="2" s="1"/>
  <c r="DI278" i="2" s="1"/>
  <c r="DI279" i="2" s="1"/>
  <c r="DI280" i="2" s="1"/>
  <c r="DI281" i="2" s="1"/>
  <c r="DI282" i="2" s="1"/>
  <c r="DI283" i="2" s="1"/>
  <c r="DI284" i="2" s="1"/>
  <c r="DI285" i="2" s="1"/>
  <c r="DI286" i="2" s="1"/>
  <c r="DI287" i="2" s="1"/>
  <c r="DI288" i="2" s="1"/>
  <c r="DI289" i="2" s="1"/>
  <c r="DI290" i="2" s="1"/>
  <c r="DI291" i="2" s="1"/>
  <c r="DI292" i="2" s="1"/>
  <c r="DI293" i="2" s="1"/>
  <c r="DI294" i="2" s="1"/>
  <c r="DI295" i="2" s="1"/>
  <c r="DI296" i="2" s="1"/>
  <c r="DI297" i="2" s="1"/>
  <c r="DI298" i="2" s="1"/>
  <c r="DI299" i="2" s="1"/>
  <c r="DI300" i="2" s="1"/>
  <c r="DI301" i="2" s="1"/>
  <c r="DI302" i="2" s="1"/>
  <c r="DI303" i="2" s="1"/>
  <c r="DI304" i="2" s="1"/>
  <c r="DI305" i="2" s="1"/>
  <c r="DI306" i="2" s="1"/>
  <c r="DI307" i="2" s="1"/>
  <c r="DI308" i="2" s="1"/>
  <c r="DI309" i="2" s="1"/>
  <c r="DI310" i="2" s="1"/>
  <c r="DI311" i="2" s="1"/>
  <c r="DI312" i="2" s="1"/>
  <c r="DI313" i="2" s="1"/>
  <c r="DI314" i="2" s="1"/>
  <c r="DI315" i="2" s="1"/>
  <c r="DI316" i="2" s="1"/>
  <c r="DI317" i="2" s="1"/>
  <c r="DI318" i="2" s="1"/>
  <c r="DI319" i="2" s="1"/>
  <c r="DI320" i="2" s="1"/>
  <c r="DI321" i="2" s="1"/>
  <c r="DI322" i="2" s="1"/>
  <c r="DI323" i="2" s="1"/>
  <c r="DI324" i="2" s="1"/>
  <c r="DI325" i="2" s="1"/>
  <c r="DI326" i="2" s="1"/>
  <c r="DI327" i="2" s="1"/>
  <c r="DI328" i="2" s="1"/>
  <c r="DI329" i="2" s="1"/>
  <c r="DI330" i="2" s="1"/>
  <c r="DI331" i="2" s="1"/>
  <c r="DI332" i="2" s="1"/>
  <c r="DI333" i="2" s="1"/>
  <c r="DI334" i="2" s="1"/>
  <c r="DI335" i="2" s="1"/>
  <c r="DI336" i="2" s="1"/>
  <c r="DI337" i="2" s="1"/>
  <c r="DI338" i="2" s="1"/>
  <c r="DI339" i="2" s="1"/>
  <c r="DI340" i="2" s="1"/>
  <c r="DI341" i="2" s="1"/>
  <c r="DI342" i="2" s="1"/>
  <c r="DI343" i="2" s="1"/>
  <c r="DI344" i="2" s="1"/>
  <c r="DI345" i="2" s="1"/>
  <c r="DI346" i="2" s="1"/>
  <c r="DI347" i="2" s="1"/>
  <c r="DI348" i="2" s="1"/>
  <c r="DI349" i="2" s="1"/>
  <c r="DI350" i="2" s="1"/>
  <c r="DI351" i="2" s="1"/>
  <c r="DI352" i="2" s="1"/>
  <c r="DI353" i="2" s="1"/>
  <c r="DI354" i="2" s="1"/>
  <c r="DI355" i="2" s="1"/>
  <c r="DI356" i="2" s="1"/>
  <c r="DI357" i="2" s="1"/>
  <c r="DI358" i="2" s="1"/>
  <c r="DI359" i="2" s="1"/>
  <c r="DI360" i="2" s="1"/>
  <c r="DI361" i="2" s="1"/>
  <c r="DI362" i="2" s="1"/>
  <c r="DI363" i="2" s="1"/>
  <c r="DI364" i="2" s="1"/>
  <c r="DI365" i="2" s="1"/>
  <c r="DI366" i="2" s="1"/>
  <c r="DI367" i="2" s="1"/>
  <c r="DI368" i="2" s="1"/>
  <c r="DI369" i="2" s="1"/>
  <c r="DI370" i="2" s="1"/>
  <c r="DI371" i="2" s="1"/>
  <c r="DI372" i="2" s="1"/>
  <c r="DI373" i="2" s="1"/>
  <c r="DI374" i="2" s="1"/>
  <c r="DI375" i="2" s="1"/>
  <c r="DI376" i="2" s="1"/>
  <c r="DI377" i="2" s="1"/>
  <c r="DI378" i="2" s="1"/>
  <c r="DI379" i="2" s="1"/>
  <c r="DI380" i="2" s="1"/>
  <c r="DI381" i="2" s="1"/>
  <c r="DI382" i="2" s="1"/>
  <c r="DI383" i="2" s="1"/>
  <c r="DI384" i="2" s="1"/>
  <c r="DI385" i="2" s="1"/>
  <c r="DI386" i="2" s="1"/>
  <c r="DI387" i="2" s="1"/>
  <c r="DI388" i="2" s="1"/>
  <c r="DI389" i="2" s="1"/>
  <c r="DI390" i="2" s="1"/>
  <c r="DI391" i="2" s="1"/>
  <c r="DI392" i="2" s="1"/>
  <c r="DI393" i="2" s="1"/>
  <c r="DI394" i="2" s="1"/>
  <c r="DI395" i="2" s="1"/>
  <c r="DI396" i="2" s="1"/>
  <c r="DI397" i="2" s="1"/>
  <c r="DI398" i="2" s="1"/>
  <c r="DI399" i="2" s="1"/>
  <c r="DI400" i="2" s="1"/>
  <c r="CV112" i="2"/>
  <c r="CV113" i="2" s="1"/>
  <c r="CV114" i="2" s="1"/>
  <c r="CV115" i="2" s="1"/>
  <c r="CV116" i="2" s="1"/>
  <c r="CV117" i="2" s="1"/>
  <c r="CV118" i="2" s="1"/>
  <c r="CV119" i="2" s="1"/>
  <c r="CV120" i="2" s="1"/>
  <c r="CV121" i="2" s="1"/>
  <c r="CV122" i="2" s="1"/>
  <c r="CV123" i="2" s="1"/>
  <c r="CV124" i="2" s="1"/>
  <c r="CV125" i="2" s="1"/>
  <c r="CV126" i="2" s="1"/>
  <c r="CV127" i="2" s="1"/>
  <c r="CV128" i="2" s="1"/>
  <c r="CV129" i="2" s="1"/>
  <c r="CV130" i="2" s="1"/>
  <c r="CV131" i="2" s="1"/>
  <c r="CV132" i="2" s="1"/>
  <c r="CV133" i="2" s="1"/>
  <c r="CV134" i="2" s="1"/>
  <c r="CV135" i="2" s="1"/>
  <c r="CV136" i="2" s="1"/>
  <c r="CV137" i="2" s="1"/>
  <c r="CV138" i="2" s="1"/>
  <c r="CV139" i="2" s="1"/>
  <c r="CV140" i="2" s="1"/>
  <c r="CV141" i="2" s="1"/>
  <c r="CV142" i="2" s="1"/>
  <c r="CV143" i="2" s="1"/>
  <c r="CV144" i="2" s="1"/>
  <c r="CV145" i="2" s="1"/>
  <c r="CV146" i="2" s="1"/>
  <c r="CV147" i="2" s="1"/>
  <c r="CV148" i="2" s="1"/>
  <c r="CV149" i="2" s="1"/>
  <c r="CV150" i="2" s="1"/>
  <c r="CV151" i="2" s="1"/>
  <c r="CV152" i="2" s="1"/>
  <c r="CV153" i="2" s="1"/>
  <c r="CV154" i="2" s="1"/>
  <c r="CV155" i="2" s="1"/>
  <c r="CV156" i="2" s="1"/>
  <c r="CV157" i="2" s="1"/>
  <c r="CV158" i="2" s="1"/>
  <c r="CV159" i="2" s="1"/>
  <c r="CV160" i="2" s="1"/>
  <c r="CV161" i="2" s="1"/>
  <c r="CV162" i="2" s="1"/>
  <c r="CV163" i="2" s="1"/>
  <c r="CV164" i="2" s="1"/>
  <c r="CV165" i="2" s="1"/>
  <c r="CV166" i="2" s="1"/>
  <c r="CV167" i="2" s="1"/>
  <c r="CV168" i="2" s="1"/>
  <c r="CV169" i="2" s="1"/>
  <c r="CV170" i="2" s="1"/>
  <c r="CV171" i="2" s="1"/>
  <c r="CV172" i="2" s="1"/>
  <c r="CV173" i="2" s="1"/>
  <c r="CV174" i="2" s="1"/>
  <c r="CV175" i="2" s="1"/>
  <c r="CV176" i="2" s="1"/>
  <c r="CV177" i="2" s="1"/>
  <c r="CV178" i="2" s="1"/>
  <c r="CV179" i="2" s="1"/>
  <c r="CV180" i="2" s="1"/>
  <c r="CV181" i="2" s="1"/>
  <c r="CV182" i="2" s="1"/>
  <c r="CV183" i="2" s="1"/>
  <c r="CV184" i="2" s="1"/>
  <c r="CV185" i="2" s="1"/>
  <c r="CV186" i="2" s="1"/>
  <c r="CV187" i="2" s="1"/>
  <c r="CV188" i="2" s="1"/>
  <c r="CV189" i="2" s="1"/>
  <c r="CV190" i="2" s="1"/>
  <c r="CV191" i="2" s="1"/>
  <c r="CV192" i="2" s="1"/>
  <c r="CV193" i="2" s="1"/>
  <c r="CV194" i="2" s="1"/>
  <c r="CV195" i="2" s="1"/>
  <c r="CV196" i="2" s="1"/>
  <c r="CV197" i="2" s="1"/>
  <c r="CV198" i="2" s="1"/>
  <c r="CV199" i="2" s="1"/>
  <c r="CV200" i="2" s="1"/>
  <c r="CV201" i="2" s="1"/>
  <c r="CV202" i="2" s="1"/>
  <c r="CV203" i="2" s="1"/>
  <c r="CV204" i="2" s="1"/>
  <c r="CV205" i="2" s="1"/>
  <c r="CV206" i="2" s="1"/>
  <c r="CV207" i="2" s="1"/>
  <c r="CV208" i="2" s="1"/>
  <c r="CV209" i="2" s="1"/>
  <c r="CV210" i="2" s="1"/>
  <c r="CV211" i="2" s="1"/>
  <c r="CV212" i="2" s="1"/>
  <c r="CV213" i="2" s="1"/>
  <c r="CV214" i="2" s="1"/>
  <c r="CV215" i="2" s="1"/>
  <c r="CV216" i="2" s="1"/>
  <c r="CV217" i="2" s="1"/>
  <c r="CV218" i="2" s="1"/>
  <c r="CV219" i="2" s="1"/>
  <c r="CV220" i="2" s="1"/>
  <c r="CV221" i="2" s="1"/>
  <c r="CV222" i="2" s="1"/>
  <c r="CV223" i="2" s="1"/>
  <c r="CV224" i="2" s="1"/>
  <c r="CV225" i="2" s="1"/>
  <c r="CV226" i="2" s="1"/>
  <c r="CV227" i="2" s="1"/>
  <c r="CV228" i="2" s="1"/>
  <c r="CV229" i="2" s="1"/>
  <c r="CV230" i="2" s="1"/>
  <c r="CV231" i="2" s="1"/>
  <c r="CV232" i="2" s="1"/>
  <c r="CV233" i="2" s="1"/>
  <c r="CV234" i="2" s="1"/>
  <c r="CV235" i="2" s="1"/>
  <c r="CV236" i="2" s="1"/>
  <c r="CV237" i="2" s="1"/>
  <c r="CV238" i="2" s="1"/>
  <c r="CV239" i="2" s="1"/>
  <c r="CV240" i="2" s="1"/>
  <c r="CV241" i="2" s="1"/>
  <c r="CV242" i="2" s="1"/>
  <c r="CV243" i="2" s="1"/>
  <c r="CV244" i="2" s="1"/>
  <c r="CV245" i="2" s="1"/>
  <c r="CV246" i="2" s="1"/>
  <c r="CV247" i="2" s="1"/>
  <c r="CV248" i="2" s="1"/>
  <c r="CV249" i="2" s="1"/>
  <c r="CV250" i="2" s="1"/>
  <c r="CV251" i="2" s="1"/>
  <c r="CV252" i="2" s="1"/>
  <c r="CV253" i="2" s="1"/>
  <c r="CV254" i="2" s="1"/>
  <c r="CV255" i="2" s="1"/>
  <c r="CV256" i="2" s="1"/>
  <c r="CV257" i="2" s="1"/>
  <c r="CV258" i="2" s="1"/>
  <c r="CV259" i="2" s="1"/>
  <c r="CV260" i="2" s="1"/>
  <c r="CV261" i="2" s="1"/>
  <c r="CV262" i="2" s="1"/>
  <c r="CV263" i="2" s="1"/>
  <c r="CV264" i="2" s="1"/>
  <c r="CV265" i="2" s="1"/>
  <c r="CV266" i="2" s="1"/>
  <c r="CV267" i="2" s="1"/>
  <c r="CV268" i="2" s="1"/>
  <c r="CV269" i="2" s="1"/>
  <c r="CV270" i="2" s="1"/>
  <c r="CV271" i="2" s="1"/>
  <c r="CV272" i="2" s="1"/>
  <c r="CV273" i="2" s="1"/>
  <c r="CV274" i="2" s="1"/>
  <c r="CV275" i="2" s="1"/>
  <c r="CV276" i="2" s="1"/>
  <c r="CV277" i="2" s="1"/>
  <c r="CV278" i="2" s="1"/>
  <c r="CV279" i="2" s="1"/>
  <c r="CV280" i="2" s="1"/>
  <c r="CV281" i="2" s="1"/>
  <c r="CV282" i="2" s="1"/>
  <c r="CV283" i="2" s="1"/>
  <c r="CV284" i="2" s="1"/>
  <c r="CV285" i="2" s="1"/>
  <c r="CV286" i="2" s="1"/>
  <c r="CV287" i="2" s="1"/>
  <c r="CV288" i="2" s="1"/>
  <c r="CV289" i="2" s="1"/>
  <c r="CV290" i="2" s="1"/>
  <c r="CV291" i="2" s="1"/>
  <c r="CV292" i="2" s="1"/>
  <c r="CV293" i="2" s="1"/>
  <c r="CV294" i="2" s="1"/>
  <c r="CV295" i="2" s="1"/>
  <c r="CV296" i="2" s="1"/>
  <c r="CV297" i="2" s="1"/>
  <c r="CV298" i="2" s="1"/>
  <c r="CV299" i="2" s="1"/>
  <c r="CV300" i="2" s="1"/>
  <c r="CV301" i="2" s="1"/>
  <c r="CV302" i="2" s="1"/>
  <c r="CV303" i="2" s="1"/>
  <c r="CV304" i="2" s="1"/>
  <c r="CV305" i="2" s="1"/>
  <c r="CV306" i="2" s="1"/>
  <c r="CV307" i="2" s="1"/>
  <c r="CV308" i="2" s="1"/>
  <c r="CV309" i="2" s="1"/>
  <c r="CV310" i="2" s="1"/>
  <c r="CV311" i="2" s="1"/>
  <c r="CV312" i="2" s="1"/>
  <c r="CV313" i="2" s="1"/>
  <c r="CV314" i="2" s="1"/>
  <c r="CV315" i="2" s="1"/>
  <c r="CV316" i="2" s="1"/>
  <c r="CV317" i="2" s="1"/>
  <c r="CV318" i="2" s="1"/>
  <c r="CV319" i="2" s="1"/>
  <c r="CV320" i="2" s="1"/>
  <c r="CV321" i="2" s="1"/>
  <c r="CV322" i="2" s="1"/>
  <c r="CV323" i="2" s="1"/>
  <c r="CV324" i="2" s="1"/>
  <c r="CV325" i="2" s="1"/>
  <c r="CV326" i="2" s="1"/>
  <c r="CV327" i="2" s="1"/>
  <c r="CV328" i="2" s="1"/>
  <c r="CV329" i="2" s="1"/>
  <c r="CV330" i="2" s="1"/>
  <c r="CV331" i="2" s="1"/>
  <c r="CV332" i="2" s="1"/>
  <c r="CV333" i="2" s="1"/>
  <c r="CV334" i="2" s="1"/>
  <c r="CV335" i="2" s="1"/>
  <c r="CV336" i="2" s="1"/>
  <c r="CV337" i="2" s="1"/>
  <c r="CV338" i="2" s="1"/>
  <c r="CV339" i="2" s="1"/>
  <c r="CV340" i="2" s="1"/>
  <c r="CV341" i="2" s="1"/>
  <c r="CV342" i="2" s="1"/>
  <c r="CV343" i="2" s="1"/>
  <c r="CV344" i="2" s="1"/>
  <c r="CV345" i="2" s="1"/>
  <c r="CV346" i="2" s="1"/>
  <c r="CV347" i="2" s="1"/>
  <c r="CV348" i="2" s="1"/>
  <c r="CV349" i="2" s="1"/>
  <c r="CV350" i="2" s="1"/>
  <c r="CV351" i="2" s="1"/>
  <c r="CV352" i="2" s="1"/>
  <c r="CV353" i="2" s="1"/>
  <c r="CV354" i="2" s="1"/>
  <c r="CV355" i="2" s="1"/>
  <c r="CV356" i="2" s="1"/>
  <c r="CV357" i="2" s="1"/>
  <c r="CV358" i="2" s="1"/>
  <c r="CV359" i="2" s="1"/>
  <c r="CV360" i="2" s="1"/>
  <c r="CV361" i="2" s="1"/>
  <c r="CV362" i="2" s="1"/>
  <c r="CV363" i="2" s="1"/>
  <c r="CV364" i="2" s="1"/>
  <c r="CV365" i="2" s="1"/>
  <c r="CV366" i="2" s="1"/>
  <c r="CV367" i="2" s="1"/>
  <c r="CV368" i="2" s="1"/>
  <c r="CV369" i="2" s="1"/>
  <c r="CV370" i="2" s="1"/>
  <c r="CV371" i="2" s="1"/>
  <c r="CV372" i="2" s="1"/>
  <c r="CV373" i="2" s="1"/>
  <c r="CV374" i="2" s="1"/>
  <c r="CV375" i="2" s="1"/>
  <c r="CV376" i="2" s="1"/>
  <c r="CV377" i="2" s="1"/>
  <c r="CV378" i="2" s="1"/>
  <c r="CV379" i="2" s="1"/>
  <c r="CV380" i="2" s="1"/>
  <c r="CV381" i="2" s="1"/>
  <c r="CV382" i="2" s="1"/>
  <c r="CV383" i="2" s="1"/>
  <c r="CV384" i="2" s="1"/>
  <c r="CV385" i="2" s="1"/>
  <c r="CV386" i="2" s="1"/>
  <c r="CV387" i="2" s="1"/>
  <c r="CV388" i="2" s="1"/>
  <c r="CV389" i="2" s="1"/>
  <c r="CV390" i="2" s="1"/>
  <c r="CV391" i="2" s="1"/>
  <c r="CV392" i="2" s="1"/>
  <c r="CV393" i="2" s="1"/>
  <c r="CV394" i="2" s="1"/>
  <c r="CV395" i="2" s="1"/>
  <c r="CV396" i="2" s="1"/>
  <c r="CV397" i="2" s="1"/>
  <c r="CV398" i="2" s="1"/>
  <c r="CV399" i="2" s="1"/>
  <c r="CV400" i="2" s="1"/>
  <c r="CW112" i="2"/>
  <c r="CW113" i="2" s="1"/>
  <c r="CW114" i="2" s="1"/>
  <c r="CW115" i="2" s="1"/>
  <c r="CW116" i="2" s="1"/>
  <c r="CW117" i="2" s="1"/>
  <c r="CW118" i="2" s="1"/>
  <c r="CW119" i="2" s="1"/>
  <c r="CW120" i="2" s="1"/>
  <c r="CW121" i="2" s="1"/>
  <c r="CW122" i="2" s="1"/>
  <c r="CW123" i="2" s="1"/>
  <c r="CW124" i="2" s="1"/>
  <c r="CW125" i="2" s="1"/>
  <c r="CW126" i="2" s="1"/>
  <c r="CW127" i="2" s="1"/>
  <c r="CW128" i="2" s="1"/>
  <c r="CW129" i="2" s="1"/>
  <c r="CW130" i="2" s="1"/>
  <c r="CW131" i="2" s="1"/>
  <c r="CW132" i="2" s="1"/>
  <c r="CW133" i="2" s="1"/>
  <c r="CW134" i="2" s="1"/>
  <c r="CW135" i="2" s="1"/>
  <c r="CW136" i="2" s="1"/>
  <c r="CW137" i="2" s="1"/>
  <c r="CW138" i="2" s="1"/>
  <c r="CW139" i="2" s="1"/>
  <c r="CW140" i="2" s="1"/>
  <c r="CW141" i="2" s="1"/>
  <c r="CW142" i="2" s="1"/>
  <c r="CW143" i="2" s="1"/>
  <c r="CW144" i="2" s="1"/>
  <c r="CW145" i="2" s="1"/>
  <c r="CW146" i="2" s="1"/>
  <c r="CW147" i="2" s="1"/>
  <c r="CW148" i="2" s="1"/>
  <c r="CW149" i="2" s="1"/>
  <c r="CW150" i="2" s="1"/>
  <c r="CW151" i="2" s="1"/>
  <c r="CW152" i="2" s="1"/>
  <c r="CW153" i="2" s="1"/>
  <c r="CW154" i="2" s="1"/>
  <c r="CW155" i="2" s="1"/>
  <c r="CW156" i="2" s="1"/>
  <c r="CW157" i="2" s="1"/>
  <c r="CW158" i="2" s="1"/>
  <c r="CW159" i="2" s="1"/>
  <c r="CW160" i="2" s="1"/>
  <c r="CW161" i="2" s="1"/>
  <c r="CW162" i="2" s="1"/>
  <c r="CW163" i="2" s="1"/>
  <c r="CW164" i="2" s="1"/>
  <c r="CW165" i="2" s="1"/>
  <c r="CW166" i="2" s="1"/>
  <c r="CW167" i="2" s="1"/>
  <c r="CW168" i="2" s="1"/>
  <c r="CW169" i="2" s="1"/>
  <c r="CW170" i="2" s="1"/>
  <c r="CW171" i="2" s="1"/>
  <c r="CW172" i="2" s="1"/>
  <c r="CW173" i="2" s="1"/>
  <c r="CW174" i="2" s="1"/>
  <c r="CW175" i="2" s="1"/>
  <c r="CW176" i="2" s="1"/>
  <c r="CW177" i="2" s="1"/>
  <c r="CW178" i="2" s="1"/>
  <c r="CW179" i="2" s="1"/>
  <c r="CW180" i="2" s="1"/>
  <c r="CW181" i="2" s="1"/>
  <c r="CW182" i="2" s="1"/>
  <c r="CW183" i="2" s="1"/>
  <c r="CW184" i="2" s="1"/>
  <c r="CW185" i="2" s="1"/>
  <c r="CW186" i="2" s="1"/>
  <c r="CW187" i="2" s="1"/>
  <c r="CW188" i="2" s="1"/>
  <c r="CW189" i="2" s="1"/>
  <c r="CW190" i="2" s="1"/>
  <c r="CW191" i="2" s="1"/>
  <c r="CW192" i="2" s="1"/>
  <c r="CW193" i="2" s="1"/>
  <c r="CW194" i="2" s="1"/>
  <c r="CW195" i="2" s="1"/>
  <c r="CW196" i="2" s="1"/>
  <c r="CW197" i="2" s="1"/>
  <c r="CW198" i="2" s="1"/>
  <c r="CW199" i="2" s="1"/>
  <c r="CW200" i="2" s="1"/>
  <c r="CW201" i="2" s="1"/>
  <c r="CW202" i="2" s="1"/>
  <c r="CW203" i="2" s="1"/>
  <c r="CW204" i="2" s="1"/>
  <c r="CW205" i="2" s="1"/>
  <c r="CW206" i="2" s="1"/>
  <c r="CW207" i="2" s="1"/>
  <c r="CW208" i="2" s="1"/>
  <c r="CW209" i="2" s="1"/>
  <c r="CW210" i="2" s="1"/>
  <c r="CW211" i="2" s="1"/>
  <c r="CW212" i="2" s="1"/>
  <c r="CW213" i="2" s="1"/>
  <c r="CW214" i="2" s="1"/>
  <c r="CW215" i="2" s="1"/>
  <c r="CW216" i="2" s="1"/>
  <c r="CW217" i="2" s="1"/>
  <c r="CW218" i="2" s="1"/>
  <c r="CW219" i="2" s="1"/>
  <c r="CW220" i="2" s="1"/>
  <c r="CW221" i="2" s="1"/>
  <c r="CW222" i="2" s="1"/>
  <c r="CW223" i="2" s="1"/>
  <c r="CW224" i="2" s="1"/>
  <c r="CW225" i="2" s="1"/>
  <c r="CW226" i="2" s="1"/>
  <c r="CW227" i="2" s="1"/>
  <c r="CW228" i="2" s="1"/>
  <c r="CW229" i="2" s="1"/>
  <c r="CW230" i="2" s="1"/>
  <c r="CW231" i="2" s="1"/>
  <c r="CW232" i="2" s="1"/>
  <c r="CW233" i="2" s="1"/>
  <c r="CW234" i="2" s="1"/>
  <c r="CW235" i="2" s="1"/>
  <c r="CW236" i="2" s="1"/>
  <c r="CW237" i="2" s="1"/>
  <c r="CW238" i="2" s="1"/>
  <c r="CW239" i="2" s="1"/>
  <c r="CW240" i="2" s="1"/>
  <c r="CW241" i="2" s="1"/>
  <c r="CW242" i="2" s="1"/>
  <c r="CW243" i="2" s="1"/>
  <c r="CW244" i="2" s="1"/>
  <c r="CW245" i="2" s="1"/>
  <c r="CW246" i="2" s="1"/>
  <c r="CW247" i="2" s="1"/>
  <c r="CW248" i="2" s="1"/>
  <c r="CW249" i="2" s="1"/>
  <c r="CW250" i="2" s="1"/>
  <c r="CW251" i="2" s="1"/>
  <c r="CW252" i="2" s="1"/>
  <c r="CW253" i="2" s="1"/>
  <c r="CW254" i="2" s="1"/>
  <c r="CW255" i="2" s="1"/>
  <c r="CW256" i="2" s="1"/>
  <c r="CW257" i="2" s="1"/>
  <c r="CW258" i="2" s="1"/>
  <c r="CW259" i="2" s="1"/>
  <c r="CW260" i="2" s="1"/>
  <c r="CW261" i="2" s="1"/>
  <c r="CW262" i="2" s="1"/>
  <c r="CW263" i="2" s="1"/>
  <c r="CW264" i="2" s="1"/>
  <c r="CW265" i="2" s="1"/>
  <c r="CW266" i="2" s="1"/>
  <c r="CW267" i="2" s="1"/>
  <c r="CW268" i="2" s="1"/>
  <c r="CW269" i="2" s="1"/>
  <c r="CW270" i="2" s="1"/>
  <c r="CW271" i="2" s="1"/>
  <c r="CW272" i="2" s="1"/>
  <c r="CW273" i="2" s="1"/>
  <c r="CW274" i="2" s="1"/>
  <c r="CW275" i="2" s="1"/>
  <c r="CW276" i="2" s="1"/>
  <c r="CW277" i="2" s="1"/>
  <c r="CW278" i="2" s="1"/>
  <c r="CW279" i="2" s="1"/>
  <c r="CW280" i="2" s="1"/>
  <c r="CW281" i="2" s="1"/>
  <c r="CW282" i="2" s="1"/>
  <c r="CW283" i="2" s="1"/>
  <c r="CW284" i="2" s="1"/>
  <c r="CW285" i="2" s="1"/>
  <c r="CW286" i="2" s="1"/>
  <c r="CW287" i="2" s="1"/>
  <c r="CW288" i="2" s="1"/>
  <c r="CW289" i="2" s="1"/>
  <c r="CW290" i="2" s="1"/>
  <c r="CW291" i="2" s="1"/>
  <c r="CW292" i="2" s="1"/>
  <c r="CW293" i="2" s="1"/>
  <c r="CW294" i="2" s="1"/>
  <c r="CW295" i="2" s="1"/>
  <c r="CW296" i="2" s="1"/>
  <c r="CW297" i="2" s="1"/>
  <c r="CW298" i="2" s="1"/>
  <c r="CW299" i="2" s="1"/>
  <c r="CW300" i="2" s="1"/>
  <c r="CW301" i="2" s="1"/>
  <c r="CW302" i="2" s="1"/>
  <c r="CW303" i="2" s="1"/>
  <c r="CW304" i="2" s="1"/>
  <c r="CW305" i="2" s="1"/>
  <c r="CW306" i="2" s="1"/>
  <c r="CW307" i="2" s="1"/>
  <c r="CW308" i="2" s="1"/>
  <c r="CW309" i="2" s="1"/>
  <c r="CW310" i="2" s="1"/>
  <c r="CW311" i="2" s="1"/>
  <c r="CW312" i="2" s="1"/>
  <c r="CW313" i="2" s="1"/>
  <c r="CW314" i="2" s="1"/>
  <c r="CW315" i="2" s="1"/>
  <c r="CW316" i="2" s="1"/>
  <c r="CW317" i="2" s="1"/>
  <c r="CW318" i="2" s="1"/>
  <c r="CW319" i="2" s="1"/>
  <c r="CW320" i="2" s="1"/>
  <c r="CW321" i="2" s="1"/>
  <c r="CW322" i="2" s="1"/>
  <c r="CW323" i="2" s="1"/>
  <c r="CW324" i="2" s="1"/>
  <c r="CW325" i="2" s="1"/>
  <c r="CW326" i="2" s="1"/>
  <c r="CW327" i="2" s="1"/>
  <c r="CW328" i="2" s="1"/>
  <c r="CW329" i="2" s="1"/>
  <c r="CW330" i="2" s="1"/>
  <c r="CW331" i="2" s="1"/>
  <c r="CW332" i="2" s="1"/>
  <c r="CW333" i="2" s="1"/>
  <c r="CW334" i="2" s="1"/>
  <c r="CW335" i="2" s="1"/>
  <c r="CW336" i="2" s="1"/>
  <c r="CW337" i="2" s="1"/>
  <c r="CW338" i="2" s="1"/>
  <c r="CW339" i="2" s="1"/>
  <c r="CW340" i="2" s="1"/>
  <c r="CW341" i="2" s="1"/>
  <c r="CW342" i="2" s="1"/>
  <c r="CW343" i="2" s="1"/>
  <c r="CW344" i="2" s="1"/>
  <c r="CW345" i="2" s="1"/>
  <c r="CW346" i="2" s="1"/>
  <c r="CW347" i="2" s="1"/>
  <c r="CW348" i="2" s="1"/>
  <c r="CW349" i="2" s="1"/>
  <c r="CW350" i="2" s="1"/>
  <c r="CW351" i="2" s="1"/>
  <c r="CW352" i="2" s="1"/>
  <c r="CW353" i="2" s="1"/>
  <c r="CW354" i="2" s="1"/>
  <c r="CW355" i="2" s="1"/>
  <c r="CW356" i="2" s="1"/>
  <c r="CW357" i="2" s="1"/>
  <c r="CW358" i="2" s="1"/>
  <c r="CW359" i="2" s="1"/>
  <c r="CW360" i="2" s="1"/>
  <c r="CW361" i="2" s="1"/>
  <c r="CW362" i="2" s="1"/>
  <c r="CW363" i="2" s="1"/>
  <c r="CW364" i="2" s="1"/>
  <c r="CW365" i="2" s="1"/>
  <c r="CW366" i="2" s="1"/>
  <c r="CW367" i="2" s="1"/>
  <c r="CW368" i="2" s="1"/>
  <c r="CW369" i="2" s="1"/>
  <c r="CW370" i="2" s="1"/>
  <c r="CW371" i="2" s="1"/>
  <c r="CW372" i="2" s="1"/>
  <c r="CW373" i="2" s="1"/>
  <c r="CW374" i="2" s="1"/>
  <c r="CW375" i="2" s="1"/>
  <c r="CW376" i="2" s="1"/>
  <c r="CW377" i="2" s="1"/>
  <c r="CW378" i="2" s="1"/>
  <c r="CW379" i="2" s="1"/>
  <c r="CW380" i="2" s="1"/>
  <c r="CW381" i="2" s="1"/>
  <c r="CW382" i="2" s="1"/>
  <c r="CW383" i="2" s="1"/>
  <c r="CW384" i="2" s="1"/>
  <c r="CW385" i="2" s="1"/>
  <c r="CW386" i="2" s="1"/>
  <c r="CW387" i="2" s="1"/>
  <c r="CW388" i="2" s="1"/>
  <c r="CW389" i="2" s="1"/>
  <c r="CW390" i="2" s="1"/>
  <c r="CW391" i="2" s="1"/>
  <c r="CW392" i="2" s="1"/>
  <c r="CW393" i="2" s="1"/>
  <c r="CW394" i="2" s="1"/>
  <c r="CW395" i="2" s="1"/>
  <c r="CW396" i="2" s="1"/>
  <c r="CW397" i="2" s="1"/>
  <c r="CW398" i="2" s="1"/>
  <c r="CW399" i="2" s="1"/>
  <c r="CW400" i="2" s="1"/>
  <c r="CJ112" i="2"/>
  <c r="C112" i="2" s="1"/>
  <c r="A113" i="2" s="1"/>
  <c r="CS112" i="2"/>
  <c r="CS113" i="2" s="1"/>
  <c r="CS114" i="2" s="1"/>
  <c r="CS115" i="2" s="1"/>
  <c r="CS116" i="2" s="1"/>
  <c r="CS117" i="2" s="1"/>
  <c r="CS118" i="2" s="1"/>
  <c r="CS119" i="2" s="1"/>
  <c r="CS120" i="2" s="1"/>
  <c r="CS121" i="2" s="1"/>
  <c r="CS122" i="2" s="1"/>
  <c r="CS123" i="2" s="1"/>
  <c r="CS124" i="2" s="1"/>
  <c r="CS125" i="2" s="1"/>
  <c r="CS126" i="2" s="1"/>
  <c r="CS127" i="2" s="1"/>
  <c r="CS128" i="2" s="1"/>
  <c r="CS129" i="2" s="1"/>
  <c r="CS130" i="2" s="1"/>
  <c r="CS131" i="2" s="1"/>
  <c r="CS132" i="2" s="1"/>
  <c r="CS133" i="2" s="1"/>
  <c r="CS134" i="2" s="1"/>
  <c r="CS135" i="2" s="1"/>
  <c r="CS136" i="2" s="1"/>
  <c r="CS137" i="2" s="1"/>
  <c r="CS138" i="2" s="1"/>
  <c r="CS139" i="2" s="1"/>
  <c r="CS140" i="2" s="1"/>
  <c r="CS141" i="2" s="1"/>
  <c r="CS142" i="2" s="1"/>
  <c r="CS143" i="2" s="1"/>
  <c r="CS144" i="2" s="1"/>
  <c r="CS145" i="2" s="1"/>
  <c r="CS146" i="2" s="1"/>
  <c r="CS147" i="2" s="1"/>
  <c r="CS148" i="2" s="1"/>
  <c r="CS149" i="2" s="1"/>
  <c r="CS150" i="2" s="1"/>
  <c r="CS151" i="2" s="1"/>
  <c r="CS152" i="2" s="1"/>
  <c r="CS153" i="2" s="1"/>
  <c r="CS154" i="2" s="1"/>
  <c r="CS155" i="2" s="1"/>
  <c r="CS156" i="2" s="1"/>
  <c r="CS157" i="2" s="1"/>
  <c r="CS158" i="2" s="1"/>
  <c r="CS159" i="2" s="1"/>
  <c r="CS160" i="2" s="1"/>
  <c r="CS161" i="2" s="1"/>
  <c r="CS162" i="2" s="1"/>
  <c r="CS163" i="2" s="1"/>
  <c r="CS164" i="2" s="1"/>
  <c r="CS165" i="2" s="1"/>
  <c r="CS166" i="2" s="1"/>
  <c r="CS167" i="2" s="1"/>
  <c r="CS168" i="2" s="1"/>
  <c r="CS169" i="2" s="1"/>
  <c r="CS170" i="2" s="1"/>
  <c r="CS171" i="2" s="1"/>
  <c r="CS172" i="2" s="1"/>
  <c r="CS173" i="2" s="1"/>
  <c r="CS174" i="2" s="1"/>
  <c r="CS175" i="2" s="1"/>
  <c r="CS176" i="2" s="1"/>
  <c r="CS177" i="2" s="1"/>
  <c r="CS178" i="2" s="1"/>
  <c r="CS179" i="2" s="1"/>
  <c r="CS180" i="2" s="1"/>
  <c r="CS181" i="2" s="1"/>
  <c r="CS182" i="2" s="1"/>
  <c r="CS183" i="2" s="1"/>
  <c r="CS184" i="2" s="1"/>
  <c r="CS185" i="2" s="1"/>
  <c r="CS186" i="2" s="1"/>
  <c r="CS187" i="2" s="1"/>
  <c r="CS188" i="2" s="1"/>
  <c r="CS189" i="2" s="1"/>
  <c r="CS190" i="2" s="1"/>
  <c r="CS191" i="2" s="1"/>
  <c r="CS192" i="2" s="1"/>
  <c r="CS193" i="2" s="1"/>
  <c r="CS194" i="2" s="1"/>
  <c r="CS195" i="2" s="1"/>
  <c r="CS196" i="2" s="1"/>
  <c r="CS197" i="2" s="1"/>
  <c r="CS198" i="2" s="1"/>
  <c r="CS199" i="2" s="1"/>
  <c r="CS200" i="2" s="1"/>
  <c r="CS201" i="2" s="1"/>
  <c r="CS202" i="2" s="1"/>
  <c r="CS203" i="2" s="1"/>
  <c r="CS204" i="2" s="1"/>
  <c r="CS205" i="2" s="1"/>
  <c r="CS206" i="2" s="1"/>
  <c r="CS207" i="2" s="1"/>
  <c r="CS208" i="2" s="1"/>
  <c r="CS209" i="2" s="1"/>
  <c r="CS210" i="2" s="1"/>
  <c r="CS211" i="2" s="1"/>
  <c r="CS212" i="2" s="1"/>
  <c r="CS213" i="2" s="1"/>
  <c r="CS214" i="2" s="1"/>
  <c r="CS215" i="2" s="1"/>
  <c r="CS216" i="2" s="1"/>
  <c r="CS217" i="2" s="1"/>
  <c r="CS218" i="2" s="1"/>
  <c r="CS219" i="2" s="1"/>
  <c r="CS220" i="2" s="1"/>
  <c r="CS221" i="2" s="1"/>
  <c r="CS222" i="2" s="1"/>
  <c r="CS223" i="2" s="1"/>
  <c r="CS224" i="2" s="1"/>
  <c r="CS225" i="2" s="1"/>
  <c r="CS226" i="2" s="1"/>
  <c r="CS227" i="2" s="1"/>
  <c r="CS228" i="2" s="1"/>
  <c r="CS229" i="2" s="1"/>
  <c r="CS230" i="2" s="1"/>
  <c r="CS231" i="2" s="1"/>
  <c r="CS232" i="2" s="1"/>
  <c r="CS233" i="2" s="1"/>
  <c r="CS234" i="2" s="1"/>
  <c r="CS235" i="2" s="1"/>
  <c r="CS236" i="2" s="1"/>
  <c r="CS237" i="2" s="1"/>
  <c r="CS238" i="2" s="1"/>
  <c r="CS239" i="2" s="1"/>
  <c r="CS240" i="2" s="1"/>
  <c r="CS241" i="2" s="1"/>
  <c r="CS242" i="2" s="1"/>
  <c r="CS243" i="2" s="1"/>
  <c r="CS244" i="2" s="1"/>
  <c r="CS245" i="2" s="1"/>
  <c r="CS246" i="2" s="1"/>
  <c r="CS247" i="2" s="1"/>
  <c r="CS248" i="2" s="1"/>
  <c r="CS249" i="2" s="1"/>
  <c r="CS250" i="2" s="1"/>
  <c r="CS251" i="2" s="1"/>
  <c r="CS252" i="2" s="1"/>
  <c r="CS253" i="2" s="1"/>
  <c r="CS254" i="2" s="1"/>
  <c r="CS255" i="2" s="1"/>
  <c r="CS256" i="2" s="1"/>
  <c r="CS257" i="2" s="1"/>
  <c r="CS258" i="2" s="1"/>
  <c r="CS259" i="2" s="1"/>
  <c r="CS260" i="2" s="1"/>
  <c r="CS261" i="2" s="1"/>
  <c r="CS262" i="2" s="1"/>
  <c r="CS263" i="2" s="1"/>
  <c r="CS264" i="2" s="1"/>
  <c r="CS265" i="2" s="1"/>
  <c r="CS266" i="2" s="1"/>
  <c r="CS267" i="2" s="1"/>
  <c r="CS268" i="2" s="1"/>
  <c r="CS269" i="2" s="1"/>
  <c r="CS270" i="2" s="1"/>
  <c r="CS271" i="2" s="1"/>
  <c r="CS272" i="2" s="1"/>
  <c r="CS273" i="2" s="1"/>
  <c r="CS274" i="2" s="1"/>
  <c r="CS275" i="2" s="1"/>
  <c r="CS276" i="2" s="1"/>
  <c r="CS277" i="2" s="1"/>
  <c r="CS278" i="2" s="1"/>
  <c r="CS279" i="2" s="1"/>
  <c r="CS280" i="2" s="1"/>
  <c r="CS281" i="2" s="1"/>
  <c r="CS282" i="2" s="1"/>
  <c r="CS283" i="2" s="1"/>
  <c r="CS284" i="2" s="1"/>
  <c r="CS285" i="2" s="1"/>
  <c r="CS286" i="2" s="1"/>
  <c r="CS287" i="2" s="1"/>
  <c r="CS288" i="2" s="1"/>
  <c r="CS289" i="2" s="1"/>
  <c r="CS290" i="2" s="1"/>
  <c r="CS291" i="2" s="1"/>
  <c r="CS292" i="2" s="1"/>
  <c r="CS293" i="2" s="1"/>
  <c r="CS294" i="2" s="1"/>
  <c r="CS295" i="2" s="1"/>
  <c r="CS296" i="2" s="1"/>
  <c r="CS297" i="2" s="1"/>
  <c r="CS298" i="2" s="1"/>
  <c r="CS299" i="2" s="1"/>
  <c r="CS300" i="2" s="1"/>
  <c r="CS301" i="2" s="1"/>
  <c r="CS302" i="2" s="1"/>
  <c r="CS303" i="2" s="1"/>
  <c r="CS304" i="2" s="1"/>
  <c r="CS305" i="2" s="1"/>
  <c r="CS306" i="2" s="1"/>
  <c r="CS307" i="2" s="1"/>
  <c r="CS308" i="2" s="1"/>
  <c r="CS309" i="2" s="1"/>
  <c r="CS310" i="2" s="1"/>
  <c r="CS311" i="2" s="1"/>
  <c r="CS312" i="2" s="1"/>
  <c r="CS313" i="2" s="1"/>
  <c r="CS314" i="2" s="1"/>
  <c r="CS315" i="2" s="1"/>
  <c r="CS316" i="2" s="1"/>
  <c r="CS317" i="2" s="1"/>
  <c r="CS318" i="2" s="1"/>
  <c r="CS319" i="2" s="1"/>
  <c r="CS320" i="2" s="1"/>
  <c r="CS321" i="2" s="1"/>
  <c r="CS322" i="2" s="1"/>
  <c r="CS323" i="2" s="1"/>
  <c r="CS324" i="2" s="1"/>
  <c r="CS325" i="2" s="1"/>
  <c r="CS326" i="2" s="1"/>
  <c r="CS327" i="2" s="1"/>
  <c r="CS328" i="2" s="1"/>
  <c r="CS329" i="2" s="1"/>
  <c r="CS330" i="2" s="1"/>
  <c r="CS331" i="2" s="1"/>
  <c r="CS332" i="2" s="1"/>
  <c r="CS333" i="2" s="1"/>
  <c r="CS334" i="2" s="1"/>
  <c r="CS335" i="2" s="1"/>
  <c r="CS336" i="2" s="1"/>
  <c r="CS337" i="2" s="1"/>
  <c r="CS338" i="2" s="1"/>
  <c r="CS339" i="2" s="1"/>
  <c r="CS340" i="2" s="1"/>
  <c r="CS341" i="2" s="1"/>
  <c r="CS342" i="2" s="1"/>
  <c r="CS343" i="2" s="1"/>
  <c r="CS344" i="2" s="1"/>
  <c r="CS345" i="2" s="1"/>
  <c r="CS346" i="2" s="1"/>
  <c r="CS347" i="2" s="1"/>
  <c r="CS348" i="2" s="1"/>
  <c r="CS349" i="2" s="1"/>
  <c r="CS350" i="2" s="1"/>
  <c r="CS351" i="2" s="1"/>
  <c r="CS352" i="2" s="1"/>
  <c r="CS353" i="2" s="1"/>
  <c r="CS354" i="2" s="1"/>
  <c r="CS355" i="2" s="1"/>
  <c r="CS356" i="2" s="1"/>
  <c r="CS357" i="2" s="1"/>
  <c r="CS358" i="2" s="1"/>
  <c r="CS359" i="2" s="1"/>
  <c r="CS360" i="2" s="1"/>
  <c r="CS361" i="2" s="1"/>
  <c r="CS362" i="2" s="1"/>
  <c r="CS363" i="2" s="1"/>
  <c r="CS364" i="2" s="1"/>
  <c r="CS365" i="2" s="1"/>
  <c r="CS366" i="2" s="1"/>
  <c r="CS367" i="2" s="1"/>
  <c r="CS368" i="2" s="1"/>
  <c r="CS369" i="2" s="1"/>
  <c r="CS370" i="2" s="1"/>
  <c r="CS371" i="2" s="1"/>
  <c r="CS372" i="2" s="1"/>
  <c r="CS373" i="2" s="1"/>
  <c r="CS374" i="2" s="1"/>
  <c r="CS375" i="2" s="1"/>
  <c r="CS376" i="2" s="1"/>
  <c r="CS377" i="2" s="1"/>
  <c r="CS378" i="2" s="1"/>
  <c r="CS379" i="2" s="1"/>
  <c r="CS380" i="2" s="1"/>
  <c r="CS381" i="2" s="1"/>
  <c r="CS382" i="2" s="1"/>
  <c r="CS383" i="2" s="1"/>
  <c r="CS384" i="2" s="1"/>
  <c r="CS385" i="2" s="1"/>
  <c r="CS386" i="2" s="1"/>
  <c r="CS387" i="2" s="1"/>
  <c r="CS388" i="2" s="1"/>
  <c r="CS389" i="2" s="1"/>
  <c r="CS390" i="2" s="1"/>
  <c r="CS391" i="2" s="1"/>
  <c r="CS392" i="2" s="1"/>
  <c r="CS393" i="2" s="1"/>
  <c r="CS394" i="2" s="1"/>
  <c r="CS395" i="2" s="1"/>
  <c r="CS396" i="2" s="1"/>
  <c r="CS397" i="2" s="1"/>
  <c r="CS398" i="2" s="1"/>
  <c r="CS399" i="2" s="1"/>
  <c r="CS400" i="2" s="1"/>
  <c r="CQ112" i="2"/>
  <c r="CQ113" i="2" s="1"/>
  <c r="CQ114" i="2" s="1"/>
  <c r="CQ115" i="2" s="1"/>
  <c r="CQ116" i="2" s="1"/>
  <c r="CQ117" i="2" s="1"/>
  <c r="CQ118" i="2" s="1"/>
  <c r="CQ119" i="2" s="1"/>
  <c r="CQ120" i="2" s="1"/>
  <c r="CQ121" i="2" s="1"/>
  <c r="CQ122" i="2" s="1"/>
  <c r="CQ123" i="2" s="1"/>
  <c r="CQ124" i="2" s="1"/>
  <c r="CQ125" i="2" s="1"/>
  <c r="CQ126" i="2" s="1"/>
  <c r="CQ127" i="2" s="1"/>
  <c r="CQ128" i="2" s="1"/>
  <c r="CQ129" i="2" s="1"/>
  <c r="CQ130" i="2" s="1"/>
  <c r="CQ131" i="2" s="1"/>
  <c r="CQ132" i="2" s="1"/>
  <c r="CQ133" i="2" s="1"/>
  <c r="CQ134" i="2" s="1"/>
  <c r="CQ135" i="2" s="1"/>
  <c r="CQ136" i="2" s="1"/>
  <c r="CQ137" i="2" s="1"/>
  <c r="CQ138" i="2" s="1"/>
  <c r="CQ139" i="2" s="1"/>
  <c r="CQ140" i="2" s="1"/>
  <c r="CQ141" i="2" s="1"/>
  <c r="CQ142" i="2" s="1"/>
  <c r="CQ143" i="2" s="1"/>
  <c r="CQ144" i="2" s="1"/>
  <c r="CQ145" i="2" s="1"/>
  <c r="CQ146" i="2" s="1"/>
  <c r="CQ147" i="2" s="1"/>
  <c r="CQ148" i="2" s="1"/>
  <c r="CQ149" i="2" s="1"/>
  <c r="CQ150" i="2" s="1"/>
  <c r="CQ151" i="2" s="1"/>
  <c r="CQ152" i="2" s="1"/>
  <c r="CQ153" i="2" s="1"/>
  <c r="CQ154" i="2" s="1"/>
  <c r="CQ155" i="2" s="1"/>
  <c r="CQ156" i="2" s="1"/>
  <c r="CQ157" i="2" s="1"/>
  <c r="CQ158" i="2" s="1"/>
  <c r="CQ159" i="2" s="1"/>
  <c r="CQ160" i="2" s="1"/>
  <c r="CQ161" i="2" s="1"/>
  <c r="CQ162" i="2" s="1"/>
  <c r="CQ163" i="2" s="1"/>
  <c r="CQ164" i="2" s="1"/>
  <c r="CQ165" i="2" s="1"/>
  <c r="CQ166" i="2" s="1"/>
  <c r="CQ167" i="2" s="1"/>
  <c r="CQ168" i="2" s="1"/>
  <c r="CQ169" i="2" s="1"/>
  <c r="CQ170" i="2" s="1"/>
  <c r="CQ171" i="2" s="1"/>
  <c r="CQ172" i="2" s="1"/>
  <c r="CQ173" i="2" s="1"/>
  <c r="CQ174" i="2" s="1"/>
  <c r="CQ175" i="2" s="1"/>
  <c r="CQ176" i="2" s="1"/>
  <c r="CQ177" i="2" s="1"/>
  <c r="CQ178" i="2" s="1"/>
  <c r="CQ179" i="2" s="1"/>
  <c r="CQ180" i="2" s="1"/>
  <c r="CQ181" i="2" s="1"/>
  <c r="CQ182" i="2" s="1"/>
  <c r="CQ183" i="2" s="1"/>
  <c r="CQ184" i="2" s="1"/>
  <c r="CQ185" i="2" s="1"/>
  <c r="CQ186" i="2" s="1"/>
  <c r="CQ187" i="2" s="1"/>
  <c r="CQ188" i="2" s="1"/>
  <c r="CQ189" i="2" s="1"/>
  <c r="CQ190" i="2" s="1"/>
  <c r="CQ191" i="2" s="1"/>
  <c r="CQ192" i="2" s="1"/>
  <c r="CQ193" i="2" s="1"/>
  <c r="CQ194" i="2" s="1"/>
  <c r="CQ195" i="2" s="1"/>
  <c r="CQ196" i="2" s="1"/>
  <c r="CQ197" i="2" s="1"/>
  <c r="CQ198" i="2" s="1"/>
  <c r="CQ199" i="2" s="1"/>
  <c r="CQ200" i="2" s="1"/>
  <c r="CQ201" i="2" s="1"/>
  <c r="CQ202" i="2" s="1"/>
  <c r="CQ203" i="2" s="1"/>
  <c r="CQ204" i="2" s="1"/>
  <c r="CQ205" i="2" s="1"/>
  <c r="CQ206" i="2" s="1"/>
  <c r="CQ207" i="2" s="1"/>
  <c r="CQ208" i="2" s="1"/>
  <c r="CQ209" i="2" s="1"/>
  <c r="CQ210" i="2" s="1"/>
  <c r="CQ211" i="2" s="1"/>
  <c r="CQ212" i="2" s="1"/>
  <c r="CQ213" i="2" s="1"/>
  <c r="CQ214" i="2" s="1"/>
  <c r="CQ215" i="2" s="1"/>
  <c r="CQ216" i="2" s="1"/>
  <c r="CQ217" i="2" s="1"/>
  <c r="CQ218" i="2" s="1"/>
  <c r="CQ219" i="2" s="1"/>
  <c r="CQ220" i="2" s="1"/>
  <c r="CQ221" i="2" s="1"/>
  <c r="CQ222" i="2" s="1"/>
  <c r="CQ223" i="2" s="1"/>
  <c r="CQ224" i="2" s="1"/>
  <c r="CQ225" i="2" s="1"/>
  <c r="CQ226" i="2" s="1"/>
  <c r="CQ227" i="2" s="1"/>
  <c r="CQ228" i="2" s="1"/>
  <c r="CQ229" i="2" s="1"/>
  <c r="CQ230" i="2" s="1"/>
  <c r="CQ231" i="2" s="1"/>
  <c r="CQ232" i="2" s="1"/>
  <c r="CQ233" i="2" s="1"/>
  <c r="CQ234" i="2" s="1"/>
  <c r="CQ235" i="2" s="1"/>
  <c r="CQ236" i="2" s="1"/>
  <c r="CQ237" i="2" s="1"/>
  <c r="CQ238" i="2" s="1"/>
  <c r="CQ239" i="2" s="1"/>
  <c r="CQ240" i="2" s="1"/>
  <c r="CQ241" i="2" s="1"/>
  <c r="CQ242" i="2" s="1"/>
  <c r="CQ243" i="2" s="1"/>
  <c r="CQ244" i="2" s="1"/>
  <c r="CQ245" i="2" s="1"/>
  <c r="CQ246" i="2" s="1"/>
  <c r="CQ247" i="2" s="1"/>
  <c r="CQ248" i="2" s="1"/>
  <c r="CQ249" i="2" s="1"/>
  <c r="CQ250" i="2" s="1"/>
  <c r="CQ251" i="2" s="1"/>
  <c r="CQ252" i="2" s="1"/>
  <c r="CQ253" i="2" s="1"/>
  <c r="CQ254" i="2" s="1"/>
  <c r="CQ255" i="2" s="1"/>
  <c r="CQ256" i="2" s="1"/>
  <c r="CQ257" i="2" s="1"/>
  <c r="CQ258" i="2" s="1"/>
  <c r="CQ259" i="2" s="1"/>
  <c r="CQ260" i="2" s="1"/>
  <c r="CQ261" i="2" s="1"/>
  <c r="CQ262" i="2" s="1"/>
  <c r="CQ263" i="2" s="1"/>
  <c r="CQ264" i="2" s="1"/>
  <c r="CQ265" i="2" s="1"/>
  <c r="CQ266" i="2" s="1"/>
  <c r="CQ267" i="2" s="1"/>
  <c r="CQ268" i="2" s="1"/>
  <c r="CQ269" i="2" s="1"/>
  <c r="CQ270" i="2" s="1"/>
  <c r="CQ271" i="2" s="1"/>
  <c r="CQ272" i="2" s="1"/>
  <c r="CQ273" i="2" s="1"/>
  <c r="CQ274" i="2" s="1"/>
  <c r="CQ275" i="2" s="1"/>
  <c r="CQ276" i="2" s="1"/>
  <c r="CQ277" i="2" s="1"/>
  <c r="CQ278" i="2" s="1"/>
  <c r="CQ279" i="2" s="1"/>
  <c r="CQ280" i="2" s="1"/>
  <c r="CQ281" i="2" s="1"/>
  <c r="CQ282" i="2" s="1"/>
  <c r="CQ283" i="2" s="1"/>
  <c r="CQ284" i="2" s="1"/>
  <c r="CQ285" i="2" s="1"/>
  <c r="CQ286" i="2" s="1"/>
  <c r="CQ287" i="2" s="1"/>
  <c r="CQ288" i="2" s="1"/>
  <c r="CQ289" i="2" s="1"/>
  <c r="CQ290" i="2" s="1"/>
  <c r="CQ291" i="2" s="1"/>
  <c r="CQ292" i="2" s="1"/>
  <c r="CQ293" i="2" s="1"/>
  <c r="CQ294" i="2" s="1"/>
  <c r="CQ295" i="2" s="1"/>
  <c r="CQ296" i="2" s="1"/>
  <c r="CQ297" i="2" s="1"/>
  <c r="CQ298" i="2" s="1"/>
  <c r="CQ299" i="2" s="1"/>
  <c r="CQ300" i="2" s="1"/>
  <c r="CQ301" i="2" s="1"/>
  <c r="CQ302" i="2" s="1"/>
  <c r="CQ303" i="2" s="1"/>
  <c r="CQ304" i="2" s="1"/>
  <c r="CQ305" i="2" s="1"/>
  <c r="CQ306" i="2" s="1"/>
  <c r="CQ307" i="2" s="1"/>
  <c r="CQ308" i="2" s="1"/>
  <c r="CQ309" i="2" s="1"/>
  <c r="CQ310" i="2" s="1"/>
  <c r="CQ311" i="2" s="1"/>
  <c r="CQ312" i="2" s="1"/>
  <c r="CQ313" i="2" s="1"/>
  <c r="CQ314" i="2" s="1"/>
  <c r="CQ315" i="2" s="1"/>
  <c r="CQ316" i="2" s="1"/>
  <c r="CQ317" i="2" s="1"/>
  <c r="CQ318" i="2" s="1"/>
  <c r="CQ319" i="2" s="1"/>
  <c r="CQ320" i="2" s="1"/>
  <c r="CQ321" i="2" s="1"/>
  <c r="CQ322" i="2" s="1"/>
  <c r="CQ323" i="2" s="1"/>
  <c r="CQ324" i="2" s="1"/>
  <c r="CQ325" i="2" s="1"/>
  <c r="CQ326" i="2" s="1"/>
  <c r="CQ327" i="2" s="1"/>
  <c r="CQ328" i="2" s="1"/>
  <c r="CQ329" i="2" s="1"/>
  <c r="CQ330" i="2" s="1"/>
  <c r="CQ331" i="2" s="1"/>
  <c r="CQ332" i="2" s="1"/>
  <c r="CQ333" i="2" s="1"/>
  <c r="CQ334" i="2" s="1"/>
  <c r="CQ335" i="2" s="1"/>
  <c r="CQ336" i="2" s="1"/>
  <c r="CQ337" i="2" s="1"/>
  <c r="CQ338" i="2" s="1"/>
  <c r="CQ339" i="2" s="1"/>
  <c r="CQ340" i="2" s="1"/>
  <c r="CQ341" i="2" s="1"/>
  <c r="CQ342" i="2" s="1"/>
  <c r="CQ343" i="2" s="1"/>
  <c r="CQ344" i="2" s="1"/>
  <c r="CQ345" i="2" s="1"/>
  <c r="CQ346" i="2" s="1"/>
  <c r="CQ347" i="2" s="1"/>
  <c r="CQ348" i="2" s="1"/>
  <c r="CQ349" i="2" s="1"/>
  <c r="CQ350" i="2" s="1"/>
  <c r="CQ351" i="2" s="1"/>
  <c r="CQ352" i="2" s="1"/>
  <c r="CQ353" i="2" s="1"/>
  <c r="CQ354" i="2" s="1"/>
  <c r="CQ355" i="2" s="1"/>
  <c r="CQ356" i="2" s="1"/>
  <c r="CQ357" i="2" s="1"/>
  <c r="CQ358" i="2" s="1"/>
  <c r="CQ359" i="2" s="1"/>
  <c r="CQ360" i="2" s="1"/>
  <c r="CQ361" i="2" s="1"/>
  <c r="CQ362" i="2" s="1"/>
  <c r="CQ363" i="2" s="1"/>
  <c r="CQ364" i="2" s="1"/>
  <c r="CQ365" i="2" s="1"/>
  <c r="CQ366" i="2" s="1"/>
  <c r="CQ367" i="2" s="1"/>
  <c r="CQ368" i="2" s="1"/>
  <c r="CQ369" i="2" s="1"/>
  <c r="CQ370" i="2" s="1"/>
  <c r="CQ371" i="2" s="1"/>
  <c r="CQ372" i="2" s="1"/>
  <c r="CQ373" i="2" s="1"/>
  <c r="CQ374" i="2" s="1"/>
  <c r="CQ375" i="2" s="1"/>
  <c r="CQ376" i="2" s="1"/>
  <c r="CQ377" i="2" s="1"/>
  <c r="CQ378" i="2" s="1"/>
  <c r="CQ379" i="2" s="1"/>
  <c r="CQ380" i="2" s="1"/>
  <c r="CQ381" i="2" s="1"/>
  <c r="CQ382" i="2" s="1"/>
  <c r="CQ383" i="2" s="1"/>
  <c r="CQ384" i="2" s="1"/>
  <c r="CQ385" i="2" s="1"/>
  <c r="CQ386" i="2" s="1"/>
  <c r="CQ387" i="2" s="1"/>
  <c r="CQ388" i="2" s="1"/>
  <c r="CQ389" i="2" s="1"/>
  <c r="CQ390" i="2" s="1"/>
  <c r="CQ391" i="2" s="1"/>
  <c r="CQ392" i="2" s="1"/>
  <c r="CQ393" i="2" s="1"/>
  <c r="CQ394" i="2" s="1"/>
  <c r="CQ395" i="2" s="1"/>
  <c r="CQ396" i="2" s="1"/>
  <c r="CQ397" i="2" s="1"/>
  <c r="CQ398" i="2" s="1"/>
  <c r="CQ399" i="2" s="1"/>
  <c r="CQ400" i="2" s="1"/>
  <c r="CZ112" i="2"/>
  <c r="CZ113" i="2" s="1"/>
  <c r="CZ114" i="2" s="1"/>
  <c r="CZ115" i="2" s="1"/>
  <c r="CZ116" i="2" s="1"/>
  <c r="CZ117" i="2" s="1"/>
  <c r="CZ118" i="2" s="1"/>
  <c r="CZ119" i="2" s="1"/>
  <c r="CZ120" i="2" s="1"/>
  <c r="CZ121" i="2" s="1"/>
  <c r="CZ122" i="2" s="1"/>
  <c r="CZ123" i="2" s="1"/>
  <c r="CZ124" i="2" s="1"/>
  <c r="CZ125" i="2" s="1"/>
  <c r="CZ126" i="2" s="1"/>
  <c r="CZ127" i="2" s="1"/>
  <c r="CZ128" i="2" s="1"/>
  <c r="CZ129" i="2" s="1"/>
  <c r="CZ130" i="2" s="1"/>
  <c r="CZ131" i="2" s="1"/>
  <c r="CZ132" i="2" s="1"/>
  <c r="CZ133" i="2" s="1"/>
  <c r="CZ134" i="2" s="1"/>
  <c r="CZ135" i="2" s="1"/>
  <c r="CZ136" i="2" s="1"/>
  <c r="CZ137" i="2" s="1"/>
  <c r="CZ138" i="2" s="1"/>
  <c r="CZ139" i="2" s="1"/>
  <c r="CZ140" i="2" s="1"/>
  <c r="CZ141" i="2" s="1"/>
  <c r="CZ142" i="2" s="1"/>
  <c r="CZ143" i="2" s="1"/>
  <c r="CZ144" i="2" s="1"/>
  <c r="CZ145" i="2" s="1"/>
  <c r="CZ146" i="2" s="1"/>
  <c r="CZ147" i="2" s="1"/>
  <c r="CZ148" i="2" s="1"/>
  <c r="CZ149" i="2" s="1"/>
  <c r="CZ150" i="2" s="1"/>
  <c r="CZ151" i="2" s="1"/>
  <c r="CZ152" i="2" s="1"/>
  <c r="CZ153" i="2" s="1"/>
  <c r="CZ154" i="2" s="1"/>
  <c r="CZ155" i="2" s="1"/>
  <c r="CZ156" i="2" s="1"/>
  <c r="CZ157" i="2" s="1"/>
  <c r="CZ158" i="2" s="1"/>
  <c r="CZ159" i="2" s="1"/>
  <c r="CZ160" i="2" s="1"/>
  <c r="CZ161" i="2" s="1"/>
  <c r="CZ162" i="2" s="1"/>
  <c r="CZ163" i="2" s="1"/>
  <c r="CZ164" i="2" s="1"/>
  <c r="CZ165" i="2" s="1"/>
  <c r="CZ166" i="2" s="1"/>
  <c r="CZ167" i="2" s="1"/>
  <c r="CZ168" i="2" s="1"/>
  <c r="CZ169" i="2" s="1"/>
  <c r="CZ170" i="2" s="1"/>
  <c r="CZ171" i="2" s="1"/>
  <c r="CZ172" i="2" s="1"/>
  <c r="CZ173" i="2" s="1"/>
  <c r="CZ174" i="2" s="1"/>
  <c r="CZ175" i="2" s="1"/>
  <c r="CZ176" i="2" s="1"/>
  <c r="CZ177" i="2" s="1"/>
  <c r="CZ178" i="2" s="1"/>
  <c r="CZ179" i="2" s="1"/>
  <c r="CZ180" i="2" s="1"/>
  <c r="CZ181" i="2" s="1"/>
  <c r="CZ182" i="2" s="1"/>
  <c r="CZ183" i="2" s="1"/>
  <c r="CZ184" i="2" s="1"/>
  <c r="CZ185" i="2" s="1"/>
  <c r="CZ186" i="2" s="1"/>
  <c r="CZ187" i="2" s="1"/>
  <c r="CZ188" i="2" s="1"/>
  <c r="CZ189" i="2" s="1"/>
  <c r="CZ190" i="2" s="1"/>
  <c r="CZ191" i="2" s="1"/>
  <c r="CZ192" i="2" s="1"/>
  <c r="CZ193" i="2" s="1"/>
  <c r="CZ194" i="2" s="1"/>
  <c r="CZ195" i="2" s="1"/>
  <c r="CZ196" i="2" s="1"/>
  <c r="CZ197" i="2" s="1"/>
  <c r="CZ198" i="2" s="1"/>
  <c r="CZ199" i="2" s="1"/>
  <c r="CZ200" i="2" s="1"/>
  <c r="CZ201" i="2" s="1"/>
  <c r="CZ202" i="2" s="1"/>
  <c r="CZ203" i="2" s="1"/>
  <c r="CZ204" i="2" s="1"/>
  <c r="CZ205" i="2" s="1"/>
  <c r="CZ206" i="2" s="1"/>
  <c r="CZ207" i="2" s="1"/>
  <c r="CZ208" i="2" s="1"/>
  <c r="CZ209" i="2" s="1"/>
  <c r="CZ210" i="2" s="1"/>
  <c r="CZ211" i="2" s="1"/>
  <c r="CZ212" i="2" s="1"/>
  <c r="CZ213" i="2" s="1"/>
  <c r="CZ214" i="2" s="1"/>
  <c r="CZ215" i="2" s="1"/>
  <c r="CZ216" i="2" s="1"/>
  <c r="CZ217" i="2" s="1"/>
  <c r="CZ218" i="2" s="1"/>
  <c r="CZ219" i="2" s="1"/>
  <c r="CZ220" i="2" s="1"/>
  <c r="CZ221" i="2" s="1"/>
  <c r="CZ222" i="2" s="1"/>
  <c r="CZ223" i="2" s="1"/>
  <c r="CZ224" i="2" s="1"/>
  <c r="CZ225" i="2" s="1"/>
  <c r="CZ226" i="2" s="1"/>
  <c r="CZ227" i="2" s="1"/>
  <c r="CZ228" i="2" s="1"/>
  <c r="CZ229" i="2" s="1"/>
  <c r="CZ230" i="2" s="1"/>
  <c r="CZ231" i="2" s="1"/>
  <c r="CZ232" i="2" s="1"/>
  <c r="CZ233" i="2" s="1"/>
  <c r="CZ234" i="2" s="1"/>
  <c r="CZ235" i="2" s="1"/>
  <c r="CZ236" i="2" s="1"/>
  <c r="CZ237" i="2" s="1"/>
  <c r="CZ238" i="2" s="1"/>
  <c r="CZ239" i="2" s="1"/>
  <c r="CZ240" i="2" s="1"/>
  <c r="CZ241" i="2" s="1"/>
  <c r="CZ242" i="2" s="1"/>
  <c r="CZ243" i="2" s="1"/>
  <c r="CZ244" i="2" s="1"/>
  <c r="CZ245" i="2" s="1"/>
  <c r="CZ246" i="2" s="1"/>
  <c r="CZ247" i="2" s="1"/>
  <c r="CZ248" i="2" s="1"/>
  <c r="CZ249" i="2" s="1"/>
  <c r="CZ250" i="2" s="1"/>
  <c r="CZ251" i="2" s="1"/>
  <c r="CZ252" i="2" s="1"/>
  <c r="CZ253" i="2" s="1"/>
  <c r="CZ254" i="2" s="1"/>
  <c r="CZ255" i="2" s="1"/>
  <c r="CZ256" i="2" s="1"/>
  <c r="CZ257" i="2" s="1"/>
  <c r="CZ258" i="2" s="1"/>
  <c r="CZ259" i="2" s="1"/>
  <c r="CZ260" i="2" s="1"/>
  <c r="CZ261" i="2" s="1"/>
  <c r="CZ262" i="2" s="1"/>
  <c r="CZ263" i="2" s="1"/>
  <c r="CZ264" i="2" s="1"/>
  <c r="CZ265" i="2" s="1"/>
  <c r="CZ266" i="2" s="1"/>
  <c r="CZ267" i="2" s="1"/>
  <c r="CZ268" i="2" s="1"/>
  <c r="CZ269" i="2" s="1"/>
  <c r="CZ270" i="2" s="1"/>
  <c r="CZ271" i="2" s="1"/>
  <c r="CZ272" i="2" s="1"/>
  <c r="CZ273" i="2" s="1"/>
  <c r="CZ274" i="2" s="1"/>
  <c r="CZ275" i="2" s="1"/>
  <c r="CZ276" i="2" s="1"/>
  <c r="CZ277" i="2" s="1"/>
  <c r="CZ278" i="2" s="1"/>
  <c r="CZ279" i="2" s="1"/>
  <c r="CZ280" i="2" s="1"/>
  <c r="CZ281" i="2" s="1"/>
  <c r="CZ282" i="2" s="1"/>
  <c r="CZ283" i="2" s="1"/>
  <c r="CZ284" i="2" s="1"/>
  <c r="CZ285" i="2" s="1"/>
  <c r="CZ286" i="2" s="1"/>
  <c r="CZ287" i="2" s="1"/>
  <c r="CZ288" i="2" s="1"/>
  <c r="CZ289" i="2" s="1"/>
  <c r="CZ290" i="2" s="1"/>
  <c r="CZ291" i="2" s="1"/>
  <c r="CZ292" i="2" s="1"/>
  <c r="CZ293" i="2" s="1"/>
  <c r="CZ294" i="2" s="1"/>
  <c r="CZ295" i="2" s="1"/>
  <c r="CZ296" i="2" s="1"/>
  <c r="CZ297" i="2" s="1"/>
  <c r="CZ298" i="2" s="1"/>
  <c r="CZ299" i="2" s="1"/>
  <c r="CZ300" i="2" s="1"/>
  <c r="CZ301" i="2" s="1"/>
  <c r="CZ302" i="2" s="1"/>
  <c r="CZ303" i="2" s="1"/>
  <c r="CZ304" i="2" s="1"/>
  <c r="CZ305" i="2" s="1"/>
  <c r="CZ306" i="2" s="1"/>
  <c r="CZ307" i="2" s="1"/>
  <c r="CZ308" i="2" s="1"/>
  <c r="CZ309" i="2" s="1"/>
  <c r="CZ310" i="2" s="1"/>
  <c r="CZ311" i="2" s="1"/>
  <c r="CZ312" i="2" s="1"/>
  <c r="CZ313" i="2" s="1"/>
  <c r="CZ314" i="2" s="1"/>
  <c r="CZ315" i="2" s="1"/>
  <c r="CZ316" i="2" s="1"/>
  <c r="CZ317" i="2" s="1"/>
  <c r="CZ318" i="2" s="1"/>
  <c r="CZ319" i="2" s="1"/>
  <c r="CZ320" i="2" s="1"/>
  <c r="CZ321" i="2" s="1"/>
  <c r="CZ322" i="2" s="1"/>
  <c r="CZ323" i="2" s="1"/>
  <c r="CZ324" i="2" s="1"/>
  <c r="CZ325" i="2" s="1"/>
  <c r="CZ326" i="2" s="1"/>
  <c r="CZ327" i="2" s="1"/>
  <c r="CZ328" i="2" s="1"/>
  <c r="CZ329" i="2" s="1"/>
  <c r="CZ330" i="2" s="1"/>
  <c r="CZ331" i="2" s="1"/>
  <c r="CZ332" i="2" s="1"/>
  <c r="CZ333" i="2" s="1"/>
  <c r="CZ334" i="2" s="1"/>
  <c r="CZ335" i="2" s="1"/>
  <c r="CZ336" i="2" s="1"/>
  <c r="CZ337" i="2" s="1"/>
  <c r="CZ338" i="2" s="1"/>
  <c r="CZ339" i="2" s="1"/>
  <c r="CZ340" i="2" s="1"/>
  <c r="CZ341" i="2" s="1"/>
  <c r="CZ342" i="2" s="1"/>
  <c r="CZ343" i="2" s="1"/>
  <c r="CZ344" i="2" s="1"/>
  <c r="CZ345" i="2" s="1"/>
  <c r="CZ346" i="2" s="1"/>
  <c r="CZ347" i="2" s="1"/>
  <c r="CZ348" i="2" s="1"/>
  <c r="CZ349" i="2" s="1"/>
  <c r="CZ350" i="2" s="1"/>
  <c r="CZ351" i="2" s="1"/>
  <c r="CZ352" i="2" s="1"/>
  <c r="CZ353" i="2" s="1"/>
  <c r="CZ354" i="2" s="1"/>
  <c r="CZ355" i="2" s="1"/>
  <c r="CZ356" i="2" s="1"/>
  <c r="CZ357" i="2" s="1"/>
  <c r="CZ358" i="2" s="1"/>
  <c r="CZ359" i="2" s="1"/>
  <c r="CZ360" i="2" s="1"/>
  <c r="CZ361" i="2" s="1"/>
  <c r="CZ362" i="2" s="1"/>
  <c r="CZ363" i="2" s="1"/>
  <c r="CZ364" i="2" s="1"/>
  <c r="CZ365" i="2" s="1"/>
  <c r="CZ366" i="2" s="1"/>
  <c r="CZ367" i="2" s="1"/>
  <c r="CZ368" i="2" s="1"/>
  <c r="CZ369" i="2" s="1"/>
  <c r="CZ370" i="2" s="1"/>
  <c r="CZ371" i="2" s="1"/>
  <c r="CZ372" i="2" s="1"/>
  <c r="CZ373" i="2" s="1"/>
  <c r="CZ374" i="2" s="1"/>
  <c r="CZ375" i="2" s="1"/>
  <c r="CZ376" i="2" s="1"/>
  <c r="CZ377" i="2" s="1"/>
  <c r="CZ378" i="2" s="1"/>
  <c r="CZ379" i="2" s="1"/>
  <c r="CZ380" i="2" s="1"/>
  <c r="CZ381" i="2" s="1"/>
  <c r="CZ382" i="2" s="1"/>
  <c r="CZ383" i="2" s="1"/>
  <c r="CZ384" i="2" s="1"/>
  <c r="CZ385" i="2" s="1"/>
  <c r="CZ386" i="2" s="1"/>
  <c r="CZ387" i="2" s="1"/>
  <c r="CZ388" i="2" s="1"/>
  <c r="CZ389" i="2" s="1"/>
  <c r="CZ390" i="2" s="1"/>
  <c r="CZ391" i="2" s="1"/>
  <c r="CZ392" i="2" s="1"/>
  <c r="CZ393" i="2" s="1"/>
  <c r="CZ394" i="2" s="1"/>
  <c r="CZ395" i="2" s="1"/>
  <c r="CZ396" i="2" s="1"/>
  <c r="CZ397" i="2" s="1"/>
  <c r="CZ398" i="2" s="1"/>
  <c r="CZ399" i="2" s="1"/>
  <c r="CZ400" i="2" s="1"/>
  <c r="DL112" i="2"/>
  <c r="DL113" i="2" s="1"/>
  <c r="DL114" i="2" s="1"/>
  <c r="DL115" i="2" s="1"/>
  <c r="DL116" i="2" s="1"/>
  <c r="DL117" i="2" s="1"/>
  <c r="DL118" i="2" s="1"/>
  <c r="DL119" i="2" s="1"/>
  <c r="DL120" i="2" s="1"/>
  <c r="DL121" i="2" s="1"/>
  <c r="DL122" i="2" s="1"/>
  <c r="DL123" i="2" s="1"/>
  <c r="DL124" i="2" s="1"/>
  <c r="DL125" i="2" s="1"/>
  <c r="DL126" i="2" s="1"/>
  <c r="DL127" i="2" s="1"/>
  <c r="DL128" i="2" s="1"/>
  <c r="DL129" i="2" s="1"/>
  <c r="DL130" i="2" s="1"/>
  <c r="DL131" i="2" s="1"/>
  <c r="DL132" i="2" s="1"/>
  <c r="DL133" i="2" s="1"/>
  <c r="DL134" i="2" s="1"/>
  <c r="DL135" i="2" s="1"/>
  <c r="DL136" i="2" s="1"/>
  <c r="DL137" i="2" s="1"/>
  <c r="DL138" i="2" s="1"/>
  <c r="DL139" i="2" s="1"/>
  <c r="DL140" i="2" s="1"/>
  <c r="DL141" i="2" s="1"/>
  <c r="DL142" i="2" s="1"/>
  <c r="DL143" i="2" s="1"/>
  <c r="DL144" i="2" s="1"/>
  <c r="DL145" i="2" s="1"/>
  <c r="DL146" i="2" s="1"/>
  <c r="DL147" i="2" s="1"/>
  <c r="DL148" i="2" s="1"/>
  <c r="DL149" i="2" s="1"/>
  <c r="DL150" i="2" s="1"/>
  <c r="DL151" i="2" s="1"/>
  <c r="DL152" i="2" s="1"/>
  <c r="DL153" i="2" s="1"/>
  <c r="DL154" i="2" s="1"/>
  <c r="DL155" i="2" s="1"/>
  <c r="DL156" i="2" s="1"/>
  <c r="DL157" i="2" s="1"/>
  <c r="DL158" i="2" s="1"/>
  <c r="DL159" i="2" s="1"/>
  <c r="DL160" i="2" s="1"/>
  <c r="DL161" i="2" s="1"/>
  <c r="DL162" i="2" s="1"/>
  <c r="DL163" i="2" s="1"/>
  <c r="DL164" i="2" s="1"/>
  <c r="DL165" i="2" s="1"/>
  <c r="DL166" i="2" s="1"/>
  <c r="DL167" i="2" s="1"/>
  <c r="DL168" i="2" s="1"/>
  <c r="DL169" i="2" s="1"/>
  <c r="DL170" i="2" s="1"/>
  <c r="DL171" i="2" s="1"/>
  <c r="CP112" i="2"/>
  <c r="DA112" i="2"/>
  <c r="DA113" i="2" s="1"/>
  <c r="DA114" i="2" s="1"/>
  <c r="DA115" i="2" s="1"/>
  <c r="DA116" i="2" s="1"/>
  <c r="DA117" i="2" s="1"/>
  <c r="DA118" i="2" s="1"/>
  <c r="DA119" i="2" s="1"/>
  <c r="DA120" i="2" s="1"/>
  <c r="DA121" i="2" s="1"/>
  <c r="DA122" i="2" s="1"/>
  <c r="DA123" i="2" s="1"/>
  <c r="DA124" i="2" s="1"/>
  <c r="DA125" i="2" s="1"/>
  <c r="DA126" i="2" s="1"/>
  <c r="DA127" i="2" s="1"/>
  <c r="DA128" i="2" s="1"/>
  <c r="DA129" i="2" s="1"/>
  <c r="DA130" i="2" s="1"/>
  <c r="DA131" i="2" s="1"/>
  <c r="DA132" i="2" s="1"/>
  <c r="DA133" i="2" s="1"/>
  <c r="DA134" i="2" s="1"/>
  <c r="DA135" i="2" s="1"/>
  <c r="DA136" i="2" s="1"/>
  <c r="DA137" i="2" s="1"/>
  <c r="DA138" i="2" s="1"/>
  <c r="DA139" i="2" s="1"/>
  <c r="DA140" i="2" s="1"/>
  <c r="DA141" i="2" s="1"/>
  <c r="DA142" i="2" s="1"/>
  <c r="DA143" i="2" s="1"/>
  <c r="DA144" i="2" s="1"/>
  <c r="DA145" i="2" s="1"/>
  <c r="DA146" i="2" s="1"/>
  <c r="DA147" i="2" s="1"/>
  <c r="DA148" i="2" s="1"/>
  <c r="DA149" i="2" s="1"/>
  <c r="DA150" i="2" s="1"/>
  <c r="DA151" i="2" s="1"/>
  <c r="DA152" i="2" s="1"/>
  <c r="DA153" i="2" s="1"/>
  <c r="DA154" i="2" s="1"/>
  <c r="DA155" i="2" s="1"/>
  <c r="DA156" i="2" s="1"/>
  <c r="DA157" i="2" s="1"/>
  <c r="DA158" i="2" s="1"/>
  <c r="DA159" i="2" s="1"/>
  <c r="DA160" i="2" s="1"/>
  <c r="DA161" i="2" s="1"/>
  <c r="DA162" i="2" s="1"/>
  <c r="DA163" i="2" s="1"/>
  <c r="DA164" i="2" s="1"/>
  <c r="DA165" i="2" s="1"/>
  <c r="DA166" i="2" s="1"/>
  <c r="DA167" i="2" s="1"/>
  <c r="DA168" i="2" s="1"/>
  <c r="DA169" i="2" s="1"/>
  <c r="DA170" i="2" s="1"/>
  <c r="DA171" i="2" s="1"/>
  <c r="DA172" i="2" s="1"/>
  <c r="DA173" i="2" s="1"/>
  <c r="DA174" i="2" s="1"/>
  <c r="DA175" i="2" s="1"/>
  <c r="DA176" i="2" s="1"/>
  <c r="DA177" i="2" s="1"/>
  <c r="DA178" i="2" s="1"/>
  <c r="DA179" i="2" s="1"/>
  <c r="DA180" i="2" s="1"/>
  <c r="DA181" i="2" s="1"/>
  <c r="DA182" i="2" s="1"/>
  <c r="DA183" i="2" s="1"/>
  <c r="DA184" i="2" s="1"/>
  <c r="DA185" i="2" s="1"/>
  <c r="DA186" i="2" s="1"/>
  <c r="DA187" i="2" s="1"/>
  <c r="DA188" i="2" s="1"/>
  <c r="DA189" i="2" s="1"/>
  <c r="DA190" i="2" s="1"/>
  <c r="DA191" i="2" s="1"/>
  <c r="DA192" i="2" s="1"/>
  <c r="DA193" i="2" s="1"/>
  <c r="DA194" i="2" s="1"/>
  <c r="DA195" i="2" s="1"/>
  <c r="DA196" i="2" s="1"/>
  <c r="DA197" i="2" s="1"/>
  <c r="DA198" i="2" s="1"/>
  <c r="DA199" i="2" s="1"/>
  <c r="DA200" i="2" s="1"/>
  <c r="DA201" i="2" s="1"/>
  <c r="DA202" i="2" s="1"/>
  <c r="DA203" i="2" s="1"/>
  <c r="DA204" i="2" s="1"/>
  <c r="DA205" i="2" s="1"/>
  <c r="DA206" i="2" s="1"/>
  <c r="DA207" i="2" s="1"/>
  <c r="DA208" i="2" s="1"/>
  <c r="DA209" i="2" s="1"/>
  <c r="DA210" i="2" s="1"/>
  <c r="DA211" i="2" s="1"/>
  <c r="DA212" i="2" s="1"/>
  <c r="DA213" i="2" s="1"/>
  <c r="DA214" i="2" s="1"/>
  <c r="DA215" i="2" s="1"/>
  <c r="DA216" i="2" s="1"/>
  <c r="DA217" i="2" s="1"/>
  <c r="DA218" i="2" s="1"/>
  <c r="DA219" i="2" s="1"/>
  <c r="DA220" i="2" s="1"/>
  <c r="DA221" i="2" s="1"/>
  <c r="DA222" i="2" s="1"/>
  <c r="DA223" i="2" s="1"/>
  <c r="DA224" i="2" s="1"/>
  <c r="DA225" i="2" s="1"/>
  <c r="DA226" i="2" s="1"/>
  <c r="DA227" i="2" s="1"/>
  <c r="DA228" i="2" s="1"/>
  <c r="DA229" i="2" s="1"/>
  <c r="DA230" i="2" s="1"/>
  <c r="DA231" i="2" s="1"/>
  <c r="DA232" i="2" s="1"/>
  <c r="DA233" i="2" s="1"/>
  <c r="DA234" i="2" s="1"/>
  <c r="DA235" i="2" s="1"/>
  <c r="DA236" i="2" s="1"/>
  <c r="DA237" i="2" s="1"/>
  <c r="DA238" i="2" s="1"/>
  <c r="DA239" i="2" s="1"/>
  <c r="DA240" i="2" s="1"/>
  <c r="DA241" i="2" s="1"/>
  <c r="DA242" i="2" s="1"/>
  <c r="DA243" i="2" s="1"/>
  <c r="DA244" i="2" s="1"/>
  <c r="DA245" i="2" s="1"/>
  <c r="DA246" i="2" s="1"/>
  <c r="DA247" i="2" s="1"/>
  <c r="DA248" i="2" s="1"/>
  <c r="DA249" i="2" s="1"/>
  <c r="DA250" i="2" s="1"/>
  <c r="DA251" i="2" s="1"/>
  <c r="DA252" i="2" s="1"/>
  <c r="DA253" i="2" s="1"/>
  <c r="DA254" i="2" s="1"/>
  <c r="DA255" i="2" s="1"/>
  <c r="DA256" i="2" s="1"/>
  <c r="DA257" i="2" s="1"/>
  <c r="DA258" i="2" s="1"/>
  <c r="DA259" i="2" s="1"/>
  <c r="DA260" i="2" s="1"/>
  <c r="DA261" i="2" s="1"/>
  <c r="DA262" i="2" s="1"/>
  <c r="DA263" i="2" s="1"/>
  <c r="DA264" i="2" s="1"/>
  <c r="DA265" i="2" s="1"/>
  <c r="DA266" i="2" s="1"/>
  <c r="DA267" i="2" s="1"/>
  <c r="DA268" i="2" s="1"/>
  <c r="DA269" i="2" s="1"/>
  <c r="DA270" i="2" s="1"/>
  <c r="DA271" i="2" s="1"/>
  <c r="DA272" i="2" s="1"/>
  <c r="DA273" i="2" s="1"/>
  <c r="DA274" i="2" s="1"/>
  <c r="DA275" i="2" s="1"/>
  <c r="DA276" i="2" s="1"/>
  <c r="DA277" i="2" s="1"/>
  <c r="DA278" i="2" s="1"/>
  <c r="DA279" i="2" s="1"/>
  <c r="DA280" i="2" s="1"/>
  <c r="DA281" i="2" s="1"/>
  <c r="DA282" i="2" s="1"/>
  <c r="DA283" i="2" s="1"/>
  <c r="DA284" i="2" s="1"/>
  <c r="DA285" i="2" s="1"/>
  <c r="DA286" i="2" s="1"/>
  <c r="DA287" i="2" s="1"/>
  <c r="DA288" i="2" s="1"/>
  <c r="DA289" i="2" s="1"/>
  <c r="DA290" i="2" s="1"/>
  <c r="DA291" i="2" s="1"/>
  <c r="DA292" i="2" s="1"/>
  <c r="DA293" i="2" s="1"/>
  <c r="DA294" i="2" s="1"/>
  <c r="DA295" i="2" s="1"/>
  <c r="DA296" i="2" s="1"/>
  <c r="DA297" i="2" s="1"/>
  <c r="DA298" i="2" s="1"/>
  <c r="DA299" i="2" s="1"/>
  <c r="DA300" i="2" s="1"/>
  <c r="DA301" i="2" s="1"/>
  <c r="DA302" i="2" s="1"/>
  <c r="DA303" i="2" s="1"/>
  <c r="DA304" i="2" s="1"/>
  <c r="DA305" i="2" s="1"/>
  <c r="DA306" i="2" s="1"/>
  <c r="DA307" i="2" s="1"/>
  <c r="DA308" i="2" s="1"/>
  <c r="DA309" i="2" s="1"/>
  <c r="DA310" i="2" s="1"/>
  <c r="DA311" i="2" s="1"/>
  <c r="DA312" i="2" s="1"/>
  <c r="DA313" i="2" s="1"/>
  <c r="DA314" i="2" s="1"/>
  <c r="DA315" i="2" s="1"/>
  <c r="DA316" i="2" s="1"/>
  <c r="DA317" i="2" s="1"/>
  <c r="DA318" i="2" s="1"/>
  <c r="DA319" i="2" s="1"/>
  <c r="DA320" i="2" s="1"/>
  <c r="DA321" i="2" s="1"/>
  <c r="DA322" i="2" s="1"/>
  <c r="DA323" i="2" s="1"/>
  <c r="DA324" i="2" s="1"/>
  <c r="DA325" i="2" s="1"/>
  <c r="DA326" i="2" s="1"/>
  <c r="DA327" i="2" s="1"/>
  <c r="DA328" i="2" s="1"/>
  <c r="DA329" i="2" s="1"/>
  <c r="DA330" i="2" s="1"/>
  <c r="DA331" i="2" s="1"/>
  <c r="DA332" i="2" s="1"/>
  <c r="DA333" i="2" s="1"/>
  <c r="DA334" i="2" s="1"/>
  <c r="DA335" i="2" s="1"/>
  <c r="DA336" i="2" s="1"/>
  <c r="DA337" i="2" s="1"/>
  <c r="DA338" i="2" s="1"/>
  <c r="DA339" i="2" s="1"/>
  <c r="DA340" i="2" s="1"/>
  <c r="DA341" i="2" s="1"/>
  <c r="DA342" i="2" s="1"/>
  <c r="DA343" i="2" s="1"/>
  <c r="DA344" i="2" s="1"/>
  <c r="DA345" i="2" s="1"/>
  <c r="DA346" i="2" s="1"/>
  <c r="DA347" i="2" s="1"/>
  <c r="DA348" i="2" s="1"/>
  <c r="DA349" i="2" s="1"/>
  <c r="DA350" i="2" s="1"/>
  <c r="DA351" i="2" s="1"/>
  <c r="DA352" i="2" s="1"/>
  <c r="DA353" i="2" s="1"/>
  <c r="DA354" i="2" s="1"/>
  <c r="DA355" i="2" s="1"/>
  <c r="DA356" i="2" s="1"/>
  <c r="DA357" i="2" s="1"/>
  <c r="DA358" i="2" s="1"/>
  <c r="DA359" i="2" s="1"/>
  <c r="DA360" i="2" s="1"/>
  <c r="DA361" i="2" s="1"/>
  <c r="DA362" i="2" s="1"/>
  <c r="DA363" i="2" s="1"/>
  <c r="DA364" i="2" s="1"/>
  <c r="DA365" i="2" s="1"/>
  <c r="DA366" i="2" s="1"/>
  <c r="DA367" i="2" s="1"/>
  <c r="DA368" i="2" s="1"/>
  <c r="DA369" i="2" s="1"/>
  <c r="DA370" i="2" s="1"/>
  <c r="DA371" i="2" s="1"/>
  <c r="DA372" i="2" s="1"/>
  <c r="DA373" i="2" s="1"/>
  <c r="DA374" i="2" s="1"/>
  <c r="DA375" i="2" s="1"/>
  <c r="DA376" i="2" s="1"/>
  <c r="DA377" i="2" s="1"/>
  <c r="DA378" i="2" s="1"/>
  <c r="DA379" i="2" s="1"/>
  <c r="DA380" i="2" s="1"/>
  <c r="DA381" i="2" s="1"/>
  <c r="DA382" i="2" s="1"/>
  <c r="DA383" i="2" s="1"/>
  <c r="DA384" i="2" s="1"/>
  <c r="DA385" i="2" s="1"/>
  <c r="DA386" i="2" s="1"/>
  <c r="DA387" i="2" s="1"/>
  <c r="DA388" i="2" s="1"/>
  <c r="DA389" i="2" s="1"/>
  <c r="DA390" i="2" s="1"/>
  <c r="DA391" i="2" s="1"/>
  <c r="DA392" i="2" s="1"/>
  <c r="DA393" i="2" s="1"/>
  <c r="DA394" i="2" s="1"/>
  <c r="DA395" i="2" s="1"/>
  <c r="DA396" i="2" s="1"/>
  <c r="DA397" i="2" s="1"/>
  <c r="DA398" i="2" s="1"/>
  <c r="DA399" i="2" s="1"/>
  <c r="DA400" i="2" s="1"/>
  <c r="CO116" i="2"/>
  <c r="DE112" i="2" l="1"/>
  <c r="DE113" i="2" s="1"/>
  <c r="DE114" i="2" s="1"/>
  <c r="DE115" i="2" s="1"/>
  <c r="DE116" i="2" s="1"/>
  <c r="DE117" i="2" s="1"/>
  <c r="DE118" i="2" s="1"/>
  <c r="DE119" i="2" s="1"/>
  <c r="DE120" i="2" s="1"/>
  <c r="DE121" i="2" s="1"/>
  <c r="DE122" i="2" s="1"/>
  <c r="DE123" i="2" s="1"/>
  <c r="DE124" i="2" s="1"/>
  <c r="DE125" i="2" s="1"/>
  <c r="DE126" i="2" s="1"/>
  <c r="DE127" i="2" s="1"/>
  <c r="DE128" i="2" s="1"/>
  <c r="DE129" i="2" s="1"/>
  <c r="DE130" i="2" s="1"/>
  <c r="DE131" i="2" s="1"/>
  <c r="DE132" i="2" s="1"/>
  <c r="DE133" i="2" s="1"/>
  <c r="DE134" i="2" s="1"/>
  <c r="DE135" i="2" s="1"/>
  <c r="DE136" i="2" s="1"/>
  <c r="DE137" i="2" s="1"/>
  <c r="DE138" i="2" s="1"/>
  <c r="DE139" i="2" s="1"/>
  <c r="DE140" i="2" s="1"/>
  <c r="DE141" i="2" s="1"/>
  <c r="DE142" i="2" s="1"/>
  <c r="DE143" i="2" s="1"/>
  <c r="DE144" i="2" s="1"/>
  <c r="DE145" i="2" s="1"/>
  <c r="DE146" i="2" s="1"/>
  <c r="DE147" i="2" s="1"/>
  <c r="DE148" i="2" s="1"/>
  <c r="DE149" i="2" s="1"/>
  <c r="DE150" i="2" s="1"/>
  <c r="DE151" i="2" s="1"/>
  <c r="DE152" i="2" s="1"/>
  <c r="DE153" i="2" s="1"/>
  <c r="DE154" i="2" s="1"/>
  <c r="DE155" i="2" s="1"/>
  <c r="DE156" i="2" s="1"/>
  <c r="DE157" i="2" s="1"/>
  <c r="DE158" i="2" s="1"/>
  <c r="DE159" i="2" s="1"/>
  <c r="DE160" i="2" s="1"/>
  <c r="DE161" i="2" s="1"/>
  <c r="DE162" i="2" s="1"/>
  <c r="DE163" i="2" s="1"/>
  <c r="DE164" i="2" s="1"/>
  <c r="DE165" i="2" s="1"/>
  <c r="DE166" i="2" s="1"/>
  <c r="DE167" i="2" s="1"/>
  <c r="DE168" i="2" s="1"/>
  <c r="DE169" i="2" s="1"/>
  <c r="DE170" i="2" s="1"/>
  <c r="DE171" i="2" s="1"/>
  <c r="DE172" i="2" s="1"/>
  <c r="DE173" i="2" s="1"/>
  <c r="DE174" i="2" s="1"/>
  <c r="DE175" i="2" s="1"/>
  <c r="DE176" i="2" s="1"/>
  <c r="DE177" i="2" s="1"/>
  <c r="DE178" i="2" s="1"/>
  <c r="DE179" i="2" s="1"/>
  <c r="DE180" i="2" s="1"/>
  <c r="DE181" i="2" s="1"/>
  <c r="DE182" i="2" s="1"/>
  <c r="DE183" i="2" s="1"/>
  <c r="DE184" i="2" s="1"/>
  <c r="DE185" i="2" s="1"/>
  <c r="DE186" i="2" s="1"/>
  <c r="DE187" i="2" s="1"/>
  <c r="DE188" i="2" s="1"/>
  <c r="DE189" i="2" s="1"/>
  <c r="DE190" i="2" s="1"/>
  <c r="DE191" i="2" s="1"/>
  <c r="DE192" i="2" s="1"/>
  <c r="DE193" i="2" s="1"/>
  <c r="DE194" i="2" s="1"/>
  <c r="DE195" i="2" s="1"/>
  <c r="DE196" i="2" s="1"/>
  <c r="DE197" i="2" s="1"/>
  <c r="DE198" i="2" s="1"/>
  <c r="DE199" i="2" s="1"/>
  <c r="DE200" i="2" s="1"/>
  <c r="DE201" i="2" s="1"/>
  <c r="DE202" i="2" s="1"/>
  <c r="DE203" i="2" s="1"/>
  <c r="DE204" i="2" s="1"/>
  <c r="DE205" i="2" s="1"/>
  <c r="DE206" i="2" s="1"/>
  <c r="DE207" i="2" s="1"/>
  <c r="DE208" i="2" s="1"/>
  <c r="DE209" i="2" s="1"/>
  <c r="DE210" i="2" s="1"/>
  <c r="DE211" i="2" s="1"/>
  <c r="DE212" i="2" s="1"/>
  <c r="DE213" i="2" s="1"/>
  <c r="DE214" i="2" s="1"/>
  <c r="DE215" i="2" s="1"/>
  <c r="DE216" i="2" s="1"/>
  <c r="DE217" i="2" s="1"/>
  <c r="DE218" i="2" s="1"/>
  <c r="DE219" i="2" s="1"/>
  <c r="DE220" i="2" s="1"/>
  <c r="DE221" i="2" s="1"/>
  <c r="DE222" i="2" s="1"/>
  <c r="DE223" i="2" s="1"/>
  <c r="DE224" i="2" s="1"/>
  <c r="DE225" i="2" s="1"/>
  <c r="DE226" i="2" s="1"/>
  <c r="DE227" i="2" s="1"/>
  <c r="DE228" i="2" s="1"/>
  <c r="DE229" i="2" s="1"/>
  <c r="DE230" i="2" s="1"/>
  <c r="DE231" i="2" s="1"/>
  <c r="DE232" i="2" s="1"/>
  <c r="DE233" i="2" s="1"/>
  <c r="DE234" i="2" s="1"/>
  <c r="DE235" i="2" s="1"/>
  <c r="DE236" i="2" s="1"/>
  <c r="DE237" i="2" s="1"/>
  <c r="DE238" i="2" s="1"/>
  <c r="DE239" i="2" s="1"/>
  <c r="DE240" i="2" s="1"/>
  <c r="DE241" i="2" s="1"/>
  <c r="DE242" i="2" s="1"/>
  <c r="DE243" i="2" s="1"/>
  <c r="DE244" i="2" s="1"/>
  <c r="DE245" i="2" s="1"/>
  <c r="DE246" i="2" s="1"/>
  <c r="DE247" i="2" s="1"/>
  <c r="DE248" i="2" s="1"/>
  <c r="DE249" i="2" s="1"/>
  <c r="DE250" i="2" s="1"/>
  <c r="DE251" i="2" s="1"/>
  <c r="DE252" i="2" s="1"/>
  <c r="DE253" i="2" s="1"/>
  <c r="DE254" i="2" s="1"/>
  <c r="DE255" i="2" s="1"/>
  <c r="DE256" i="2" s="1"/>
  <c r="DE257" i="2" s="1"/>
  <c r="DE258" i="2" s="1"/>
  <c r="DE259" i="2" s="1"/>
  <c r="DE260" i="2" s="1"/>
  <c r="DE261" i="2" s="1"/>
  <c r="DE262" i="2" s="1"/>
  <c r="DE263" i="2" s="1"/>
  <c r="DE264" i="2" s="1"/>
  <c r="DE265" i="2" s="1"/>
  <c r="DE266" i="2" s="1"/>
  <c r="DE267" i="2" s="1"/>
  <c r="DE268" i="2" s="1"/>
  <c r="DE269" i="2" s="1"/>
  <c r="DE270" i="2" s="1"/>
  <c r="DE271" i="2" s="1"/>
  <c r="DE272" i="2" s="1"/>
  <c r="DE273" i="2" s="1"/>
  <c r="DE274" i="2" s="1"/>
  <c r="DE275" i="2" s="1"/>
  <c r="DE276" i="2" s="1"/>
  <c r="DE277" i="2" s="1"/>
  <c r="DE278" i="2" s="1"/>
  <c r="DE279" i="2" s="1"/>
  <c r="DE280" i="2" s="1"/>
  <c r="DE281" i="2" s="1"/>
  <c r="DE282" i="2" s="1"/>
  <c r="DE283" i="2" s="1"/>
  <c r="DE284" i="2" s="1"/>
  <c r="DE285" i="2" s="1"/>
  <c r="DE286" i="2" s="1"/>
  <c r="DE287" i="2" s="1"/>
  <c r="DE288" i="2" s="1"/>
  <c r="DE289" i="2" s="1"/>
  <c r="DE290" i="2" s="1"/>
  <c r="DE291" i="2" s="1"/>
  <c r="DE292" i="2" s="1"/>
  <c r="DE293" i="2" s="1"/>
  <c r="DE294" i="2" s="1"/>
  <c r="DE295" i="2" s="1"/>
  <c r="DE296" i="2" s="1"/>
  <c r="DE297" i="2" s="1"/>
  <c r="DE298" i="2" s="1"/>
  <c r="DE299" i="2" s="1"/>
  <c r="DE300" i="2" s="1"/>
  <c r="DE301" i="2" s="1"/>
  <c r="DE302" i="2" s="1"/>
  <c r="DE303" i="2" s="1"/>
  <c r="DE304" i="2" s="1"/>
  <c r="DE305" i="2" s="1"/>
  <c r="DE306" i="2" s="1"/>
  <c r="DE307" i="2" s="1"/>
  <c r="DE308" i="2" s="1"/>
  <c r="DE309" i="2" s="1"/>
  <c r="DE310" i="2" s="1"/>
  <c r="DE311" i="2" s="1"/>
  <c r="DE312" i="2" s="1"/>
  <c r="DE313" i="2" s="1"/>
  <c r="DE314" i="2" s="1"/>
  <c r="DE315" i="2" s="1"/>
  <c r="DE316" i="2" s="1"/>
  <c r="DE317" i="2" s="1"/>
  <c r="DE318" i="2" s="1"/>
  <c r="DE319" i="2" s="1"/>
  <c r="DE320" i="2" s="1"/>
  <c r="DE321" i="2" s="1"/>
  <c r="DE322" i="2" s="1"/>
  <c r="DE323" i="2" s="1"/>
  <c r="DE324" i="2" s="1"/>
  <c r="DE325" i="2" s="1"/>
  <c r="DE326" i="2" s="1"/>
  <c r="DE327" i="2" s="1"/>
  <c r="DE328" i="2" s="1"/>
  <c r="DE329" i="2" s="1"/>
  <c r="DE330" i="2" s="1"/>
  <c r="DE331" i="2" s="1"/>
  <c r="DE332" i="2" s="1"/>
  <c r="DE333" i="2" s="1"/>
  <c r="DE334" i="2" s="1"/>
  <c r="DE335" i="2" s="1"/>
  <c r="DE336" i="2" s="1"/>
  <c r="DE337" i="2" s="1"/>
  <c r="DE338" i="2" s="1"/>
  <c r="DE339" i="2" s="1"/>
  <c r="DE340" i="2" s="1"/>
  <c r="DE341" i="2" s="1"/>
  <c r="DE342" i="2" s="1"/>
  <c r="DE343" i="2" s="1"/>
  <c r="DE344" i="2" s="1"/>
  <c r="DE345" i="2" s="1"/>
  <c r="DE346" i="2" s="1"/>
  <c r="DE347" i="2" s="1"/>
  <c r="DE348" i="2" s="1"/>
  <c r="DE349" i="2" s="1"/>
  <c r="DE350" i="2" s="1"/>
  <c r="DE351" i="2" s="1"/>
  <c r="DE352" i="2" s="1"/>
  <c r="DE353" i="2" s="1"/>
  <c r="DE354" i="2" s="1"/>
  <c r="DE355" i="2" s="1"/>
  <c r="DE356" i="2" s="1"/>
  <c r="DE357" i="2" s="1"/>
  <c r="DE358" i="2" s="1"/>
  <c r="DE359" i="2" s="1"/>
  <c r="DE360" i="2" s="1"/>
  <c r="DE361" i="2" s="1"/>
  <c r="DE362" i="2" s="1"/>
  <c r="DE363" i="2" s="1"/>
  <c r="DE364" i="2" s="1"/>
  <c r="DE365" i="2" s="1"/>
  <c r="DE366" i="2" s="1"/>
  <c r="DE367" i="2" s="1"/>
  <c r="DE368" i="2" s="1"/>
  <c r="DE369" i="2" s="1"/>
  <c r="DE370" i="2" s="1"/>
  <c r="DE371" i="2" s="1"/>
  <c r="DE372" i="2" s="1"/>
  <c r="DE373" i="2" s="1"/>
  <c r="DE374" i="2" s="1"/>
  <c r="DE375" i="2" s="1"/>
  <c r="DE376" i="2" s="1"/>
  <c r="DE377" i="2" s="1"/>
  <c r="DE378" i="2" s="1"/>
  <c r="DE379" i="2" s="1"/>
  <c r="DE380" i="2" s="1"/>
  <c r="DE381" i="2" s="1"/>
  <c r="DE382" i="2" s="1"/>
  <c r="DE383" i="2" s="1"/>
  <c r="DE384" i="2" s="1"/>
  <c r="DE385" i="2" s="1"/>
  <c r="DE386" i="2" s="1"/>
  <c r="DE387" i="2" s="1"/>
  <c r="DE388" i="2" s="1"/>
  <c r="DE389" i="2" s="1"/>
  <c r="DE390" i="2" s="1"/>
  <c r="DE391" i="2" s="1"/>
  <c r="DE392" i="2" s="1"/>
  <c r="DE393" i="2" s="1"/>
  <c r="DE394" i="2" s="1"/>
  <c r="DE395" i="2" s="1"/>
  <c r="DE396" i="2" s="1"/>
  <c r="DE397" i="2" s="1"/>
  <c r="DE398" i="2" s="1"/>
  <c r="DE399" i="2" s="1"/>
  <c r="DE400" i="2" s="1"/>
  <c r="CP113" i="2"/>
  <c r="DD112" i="2"/>
  <c r="DD113" i="2" s="1"/>
  <c r="DD114" i="2" s="1"/>
  <c r="DD115" i="2" s="1"/>
  <c r="DD116" i="2" s="1"/>
  <c r="DD117" i="2" s="1"/>
  <c r="DD118" i="2" s="1"/>
  <c r="DD119" i="2" s="1"/>
  <c r="DD120" i="2" s="1"/>
  <c r="DD121" i="2" s="1"/>
  <c r="DD122" i="2" s="1"/>
  <c r="DD123" i="2" s="1"/>
  <c r="DD124" i="2" s="1"/>
  <c r="DD125" i="2" s="1"/>
  <c r="DD126" i="2" s="1"/>
  <c r="DD127" i="2" s="1"/>
  <c r="DD128" i="2" s="1"/>
  <c r="DD129" i="2" s="1"/>
  <c r="DD130" i="2" s="1"/>
  <c r="DD131" i="2" s="1"/>
  <c r="DD132" i="2" s="1"/>
  <c r="DD133" i="2" s="1"/>
  <c r="DD134" i="2" s="1"/>
  <c r="DD135" i="2" s="1"/>
  <c r="DD136" i="2" s="1"/>
  <c r="DD137" i="2" s="1"/>
  <c r="DD138" i="2" s="1"/>
  <c r="DD139" i="2" s="1"/>
  <c r="DD140" i="2" s="1"/>
  <c r="DD141" i="2" s="1"/>
  <c r="DD142" i="2" s="1"/>
  <c r="DD143" i="2" s="1"/>
  <c r="DD144" i="2" s="1"/>
  <c r="DD145" i="2" s="1"/>
  <c r="DD146" i="2" s="1"/>
  <c r="DD147" i="2" s="1"/>
  <c r="DD148" i="2" s="1"/>
  <c r="DD149" i="2" s="1"/>
  <c r="DD150" i="2" s="1"/>
  <c r="DD151" i="2" s="1"/>
  <c r="DD152" i="2" s="1"/>
  <c r="DD153" i="2" s="1"/>
  <c r="DD154" i="2" s="1"/>
  <c r="DD155" i="2" s="1"/>
  <c r="DD156" i="2" s="1"/>
  <c r="DD157" i="2" s="1"/>
  <c r="DD158" i="2" s="1"/>
  <c r="DD159" i="2" s="1"/>
  <c r="DD160" i="2" s="1"/>
  <c r="DD161" i="2" s="1"/>
  <c r="DD162" i="2" s="1"/>
  <c r="DD163" i="2" s="1"/>
  <c r="DD164" i="2" s="1"/>
  <c r="DD165" i="2" s="1"/>
  <c r="DD166" i="2" s="1"/>
  <c r="DD167" i="2" s="1"/>
  <c r="DD168" i="2" s="1"/>
  <c r="DD169" i="2" s="1"/>
  <c r="DD170" i="2" s="1"/>
  <c r="DD171" i="2" s="1"/>
  <c r="DD172" i="2" s="1"/>
  <c r="DD173" i="2" s="1"/>
  <c r="DD174" i="2" s="1"/>
  <c r="DD175" i="2" s="1"/>
  <c r="DD176" i="2" s="1"/>
  <c r="DD177" i="2" s="1"/>
  <c r="DD178" i="2" s="1"/>
  <c r="DD179" i="2" s="1"/>
  <c r="DD180" i="2" s="1"/>
  <c r="DD181" i="2" s="1"/>
  <c r="DD182" i="2" s="1"/>
  <c r="DD183" i="2" s="1"/>
  <c r="DD184" i="2" s="1"/>
  <c r="DD185" i="2" s="1"/>
  <c r="DD186" i="2" s="1"/>
  <c r="DD187" i="2" s="1"/>
  <c r="DD188" i="2" s="1"/>
  <c r="DD189" i="2" s="1"/>
  <c r="DD190" i="2" s="1"/>
  <c r="DD191" i="2" s="1"/>
  <c r="DD192" i="2" s="1"/>
  <c r="DD193" i="2" s="1"/>
  <c r="DD194" i="2" s="1"/>
  <c r="DD195" i="2" s="1"/>
  <c r="DD196" i="2" s="1"/>
  <c r="DD197" i="2" s="1"/>
  <c r="DD198" i="2" s="1"/>
  <c r="DD199" i="2" s="1"/>
  <c r="DD200" i="2" s="1"/>
  <c r="DD201" i="2" s="1"/>
  <c r="DD202" i="2" s="1"/>
  <c r="DD203" i="2" s="1"/>
  <c r="DD204" i="2" s="1"/>
  <c r="DD205" i="2" s="1"/>
  <c r="DD206" i="2" s="1"/>
  <c r="DD207" i="2" s="1"/>
  <c r="DD208" i="2" s="1"/>
  <c r="DD209" i="2" s="1"/>
  <c r="DD210" i="2" s="1"/>
  <c r="DD211" i="2" s="1"/>
  <c r="DD212" i="2" s="1"/>
  <c r="DD213" i="2" s="1"/>
  <c r="DD214" i="2" s="1"/>
  <c r="DD215" i="2" s="1"/>
  <c r="DD216" i="2" s="1"/>
  <c r="DD217" i="2" s="1"/>
  <c r="DD218" i="2" s="1"/>
  <c r="DD219" i="2" s="1"/>
  <c r="DD220" i="2" s="1"/>
  <c r="DD221" i="2" s="1"/>
  <c r="DD222" i="2" s="1"/>
  <c r="DD223" i="2" s="1"/>
  <c r="DD224" i="2" s="1"/>
  <c r="DD225" i="2" s="1"/>
  <c r="DD226" i="2" s="1"/>
  <c r="DD227" i="2" s="1"/>
  <c r="DD228" i="2" s="1"/>
  <c r="DD229" i="2" s="1"/>
  <c r="DD230" i="2" s="1"/>
  <c r="DD231" i="2" s="1"/>
  <c r="DD232" i="2" s="1"/>
  <c r="DD233" i="2" s="1"/>
  <c r="DD234" i="2" s="1"/>
  <c r="DD235" i="2" s="1"/>
  <c r="DD236" i="2" s="1"/>
  <c r="DD237" i="2" s="1"/>
  <c r="DD238" i="2" s="1"/>
  <c r="DD239" i="2" s="1"/>
  <c r="DD240" i="2" s="1"/>
  <c r="DD241" i="2" s="1"/>
  <c r="DD242" i="2" s="1"/>
  <c r="DD243" i="2" s="1"/>
  <c r="DD244" i="2" s="1"/>
  <c r="DD245" i="2" s="1"/>
  <c r="DD246" i="2" s="1"/>
  <c r="DD247" i="2" s="1"/>
  <c r="DD248" i="2" s="1"/>
  <c r="DD249" i="2" s="1"/>
  <c r="DD250" i="2" s="1"/>
  <c r="DD251" i="2" s="1"/>
  <c r="DD252" i="2" s="1"/>
  <c r="DD253" i="2" s="1"/>
  <c r="DD254" i="2" s="1"/>
  <c r="DD255" i="2" s="1"/>
  <c r="DD256" i="2" s="1"/>
  <c r="DD257" i="2" s="1"/>
  <c r="DD258" i="2" s="1"/>
  <c r="DD259" i="2" s="1"/>
  <c r="DD260" i="2" s="1"/>
  <c r="DD261" i="2" s="1"/>
  <c r="DD262" i="2" s="1"/>
  <c r="DD263" i="2" s="1"/>
  <c r="DD264" i="2" s="1"/>
  <c r="DD265" i="2" s="1"/>
  <c r="DD266" i="2" s="1"/>
  <c r="DD267" i="2" s="1"/>
  <c r="DD268" i="2" s="1"/>
  <c r="DD269" i="2" s="1"/>
  <c r="DD270" i="2" s="1"/>
  <c r="DD271" i="2" s="1"/>
  <c r="DD272" i="2" s="1"/>
  <c r="DD273" i="2" s="1"/>
  <c r="DD274" i="2" s="1"/>
  <c r="DD275" i="2" s="1"/>
  <c r="DD276" i="2" s="1"/>
  <c r="DD277" i="2" s="1"/>
  <c r="DD278" i="2" s="1"/>
  <c r="DD279" i="2" s="1"/>
  <c r="DD280" i="2" s="1"/>
  <c r="DD281" i="2" s="1"/>
  <c r="DD282" i="2" s="1"/>
  <c r="DD283" i="2" s="1"/>
  <c r="DD284" i="2" s="1"/>
  <c r="DD285" i="2" s="1"/>
  <c r="DD286" i="2" s="1"/>
  <c r="DD287" i="2" s="1"/>
  <c r="DD288" i="2" s="1"/>
  <c r="DD289" i="2" s="1"/>
  <c r="DD290" i="2" s="1"/>
  <c r="DD291" i="2" s="1"/>
  <c r="DD292" i="2" s="1"/>
  <c r="DD293" i="2" s="1"/>
  <c r="DD294" i="2" s="1"/>
  <c r="DD295" i="2" s="1"/>
  <c r="DD296" i="2" s="1"/>
  <c r="DD297" i="2" s="1"/>
  <c r="DD298" i="2" s="1"/>
  <c r="DD299" i="2" s="1"/>
  <c r="DD300" i="2" s="1"/>
  <c r="DD301" i="2" s="1"/>
  <c r="DD302" i="2" s="1"/>
  <c r="DD303" i="2" s="1"/>
  <c r="DD304" i="2" s="1"/>
  <c r="DD305" i="2" s="1"/>
  <c r="DD306" i="2" s="1"/>
  <c r="DD307" i="2" s="1"/>
  <c r="DD308" i="2" s="1"/>
  <c r="DD309" i="2" s="1"/>
  <c r="DD310" i="2" s="1"/>
  <c r="DD311" i="2" s="1"/>
  <c r="DD312" i="2" s="1"/>
  <c r="DD313" i="2" s="1"/>
  <c r="DD314" i="2" s="1"/>
  <c r="DD315" i="2" s="1"/>
  <c r="DD316" i="2" s="1"/>
  <c r="DD317" i="2" s="1"/>
  <c r="DD318" i="2" s="1"/>
  <c r="DD319" i="2" s="1"/>
  <c r="DD320" i="2" s="1"/>
  <c r="DD321" i="2" s="1"/>
  <c r="DD322" i="2" s="1"/>
  <c r="DD323" i="2" s="1"/>
  <c r="DD324" i="2" s="1"/>
  <c r="DD325" i="2" s="1"/>
  <c r="DD326" i="2" s="1"/>
  <c r="DD327" i="2" s="1"/>
  <c r="DD328" i="2" s="1"/>
  <c r="DD329" i="2" s="1"/>
  <c r="DD330" i="2" s="1"/>
  <c r="DD331" i="2" s="1"/>
  <c r="DD332" i="2" s="1"/>
  <c r="DD333" i="2" s="1"/>
  <c r="DD334" i="2" s="1"/>
  <c r="DD335" i="2" s="1"/>
  <c r="DD336" i="2" s="1"/>
  <c r="DD337" i="2" s="1"/>
  <c r="DD338" i="2" s="1"/>
  <c r="DD339" i="2" s="1"/>
  <c r="DD340" i="2" s="1"/>
  <c r="DD341" i="2" s="1"/>
  <c r="DD342" i="2" s="1"/>
  <c r="DD343" i="2" s="1"/>
  <c r="DD344" i="2" s="1"/>
  <c r="DD345" i="2" s="1"/>
  <c r="DD346" i="2" s="1"/>
  <c r="DD347" i="2" s="1"/>
  <c r="DD348" i="2" s="1"/>
  <c r="DD349" i="2" s="1"/>
  <c r="DD350" i="2" s="1"/>
  <c r="DD351" i="2" s="1"/>
  <c r="DD352" i="2" s="1"/>
  <c r="DD353" i="2" s="1"/>
  <c r="DD354" i="2" s="1"/>
  <c r="DD355" i="2" s="1"/>
  <c r="DD356" i="2" s="1"/>
  <c r="DD357" i="2" s="1"/>
  <c r="DD358" i="2" s="1"/>
  <c r="DD359" i="2" s="1"/>
  <c r="DD360" i="2" s="1"/>
  <c r="DD361" i="2" s="1"/>
  <c r="DD362" i="2" s="1"/>
  <c r="DD363" i="2" s="1"/>
  <c r="DD364" i="2" s="1"/>
  <c r="DD365" i="2" s="1"/>
  <c r="DD366" i="2" s="1"/>
  <c r="DD367" i="2" s="1"/>
  <c r="DD368" i="2" s="1"/>
  <c r="DD369" i="2" s="1"/>
  <c r="DD370" i="2" s="1"/>
  <c r="DD371" i="2" s="1"/>
  <c r="DD372" i="2" s="1"/>
  <c r="DD373" i="2" s="1"/>
  <c r="DD374" i="2" s="1"/>
  <c r="DD375" i="2" s="1"/>
  <c r="DD376" i="2" s="1"/>
  <c r="DD377" i="2" s="1"/>
  <c r="DD378" i="2" s="1"/>
  <c r="DD379" i="2" s="1"/>
  <c r="DD380" i="2" s="1"/>
  <c r="DD381" i="2" s="1"/>
  <c r="DD382" i="2" s="1"/>
  <c r="DD383" i="2" s="1"/>
  <c r="DD384" i="2" s="1"/>
  <c r="DD385" i="2" s="1"/>
  <c r="DD386" i="2" s="1"/>
  <c r="DD387" i="2" s="1"/>
  <c r="DD388" i="2" s="1"/>
  <c r="DD389" i="2" s="1"/>
  <c r="DD390" i="2" s="1"/>
  <c r="DD391" i="2" s="1"/>
  <c r="DD392" i="2" s="1"/>
  <c r="DD393" i="2" s="1"/>
  <c r="DD394" i="2" s="1"/>
  <c r="DD395" i="2" s="1"/>
  <c r="DD396" i="2" s="1"/>
  <c r="DD397" i="2" s="1"/>
  <c r="DD398" i="2" s="1"/>
  <c r="DD399" i="2" s="1"/>
  <c r="DD400" i="2" s="1"/>
  <c r="CT112" i="2"/>
  <c r="CT113" i="2" s="1"/>
  <c r="CT114" i="2" s="1"/>
  <c r="CT115" i="2" s="1"/>
  <c r="CT116" i="2" s="1"/>
  <c r="CT117" i="2" s="1"/>
  <c r="CT118" i="2" s="1"/>
  <c r="CT119" i="2" s="1"/>
  <c r="CT120" i="2" s="1"/>
  <c r="CT121" i="2" s="1"/>
  <c r="CT122" i="2" s="1"/>
  <c r="CT123" i="2" s="1"/>
  <c r="CT124" i="2" s="1"/>
  <c r="CT125" i="2" s="1"/>
  <c r="CT126" i="2" s="1"/>
  <c r="CT127" i="2" s="1"/>
  <c r="CT128" i="2" s="1"/>
  <c r="CT129" i="2" s="1"/>
  <c r="CT130" i="2" s="1"/>
  <c r="CT131" i="2" s="1"/>
  <c r="CT132" i="2" s="1"/>
  <c r="CT133" i="2" s="1"/>
  <c r="CT134" i="2" s="1"/>
  <c r="CT135" i="2" s="1"/>
  <c r="CT136" i="2" s="1"/>
  <c r="CT137" i="2" s="1"/>
  <c r="CT138" i="2" s="1"/>
  <c r="CT139" i="2" s="1"/>
  <c r="CT140" i="2" s="1"/>
  <c r="CT141" i="2" s="1"/>
  <c r="CT142" i="2" s="1"/>
  <c r="CT143" i="2" s="1"/>
  <c r="CT144" i="2" s="1"/>
  <c r="CT145" i="2" s="1"/>
  <c r="CT146" i="2" s="1"/>
  <c r="CT147" i="2" s="1"/>
  <c r="CT148" i="2" s="1"/>
  <c r="CT149" i="2" s="1"/>
  <c r="CT150" i="2" s="1"/>
  <c r="CT151" i="2" s="1"/>
  <c r="CT152" i="2" s="1"/>
  <c r="CT153" i="2" s="1"/>
  <c r="CT154" i="2" s="1"/>
  <c r="CT155" i="2" s="1"/>
  <c r="CT156" i="2" s="1"/>
  <c r="CT157" i="2" s="1"/>
  <c r="CT158" i="2" s="1"/>
  <c r="CT159" i="2" s="1"/>
  <c r="CT160" i="2" s="1"/>
  <c r="CT161" i="2" s="1"/>
  <c r="CT162" i="2" s="1"/>
  <c r="CT163" i="2" s="1"/>
  <c r="CT164" i="2" s="1"/>
  <c r="CT165" i="2" s="1"/>
  <c r="CT166" i="2" s="1"/>
  <c r="CT167" i="2" s="1"/>
  <c r="CT168" i="2" s="1"/>
  <c r="CT169" i="2" s="1"/>
  <c r="CT170" i="2" s="1"/>
  <c r="CT171" i="2" s="1"/>
  <c r="CT172" i="2" s="1"/>
  <c r="CT173" i="2" s="1"/>
  <c r="CT174" i="2" s="1"/>
  <c r="CT175" i="2" s="1"/>
  <c r="CT176" i="2" s="1"/>
  <c r="CT177" i="2" s="1"/>
  <c r="CT178" i="2" s="1"/>
  <c r="CT179" i="2" s="1"/>
  <c r="CT180" i="2" s="1"/>
  <c r="CT181" i="2" s="1"/>
  <c r="CT182" i="2" s="1"/>
  <c r="CT183" i="2" s="1"/>
  <c r="CT184" i="2" s="1"/>
  <c r="CT185" i="2" s="1"/>
  <c r="CT186" i="2" s="1"/>
  <c r="CT187" i="2" s="1"/>
  <c r="CT188" i="2" s="1"/>
  <c r="CT189" i="2" s="1"/>
  <c r="CT190" i="2" s="1"/>
  <c r="CT191" i="2" s="1"/>
  <c r="CT192" i="2" s="1"/>
  <c r="CT193" i="2" s="1"/>
  <c r="CT194" i="2" s="1"/>
  <c r="CT195" i="2" s="1"/>
  <c r="CT196" i="2" s="1"/>
  <c r="CT197" i="2" s="1"/>
  <c r="CT198" i="2" s="1"/>
  <c r="CT199" i="2" s="1"/>
  <c r="CT200" i="2" s="1"/>
  <c r="CT201" i="2" s="1"/>
  <c r="CT202" i="2" s="1"/>
  <c r="CT203" i="2" s="1"/>
  <c r="CT204" i="2" s="1"/>
  <c r="DG112" i="2"/>
  <c r="DG113" i="2" s="1"/>
  <c r="DG114" i="2" s="1"/>
  <c r="DG115" i="2" s="1"/>
  <c r="DG116" i="2" s="1"/>
  <c r="DG117" i="2" s="1"/>
  <c r="DG118" i="2" s="1"/>
  <c r="DG119" i="2" s="1"/>
  <c r="DG120" i="2" s="1"/>
  <c r="DG121" i="2" s="1"/>
  <c r="DG122" i="2" s="1"/>
  <c r="DG123" i="2" s="1"/>
  <c r="DG124" i="2" s="1"/>
  <c r="DG125" i="2" s="1"/>
  <c r="DG126" i="2" s="1"/>
  <c r="DG127" i="2" s="1"/>
  <c r="DG128" i="2" s="1"/>
  <c r="DG129" i="2" s="1"/>
  <c r="DG130" i="2" s="1"/>
  <c r="DG131" i="2" s="1"/>
  <c r="DG132" i="2" s="1"/>
  <c r="DG133" i="2" s="1"/>
  <c r="DG134" i="2" s="1"/>
  <c r="DG135" i="2" s="1"/>
  <c r="DG136" i="2" s="1"/>
  <c r="DG137" i="2" s="1"/>
  <c r="DG138" i="2" s="1"/>
  <c r="DG139" i="2" s="1"/>
  <c r="DG140" i="2" s="1"/>
  <c r="DG141" i="2" s="1"/>
  <c r="DG142" i="2" s="1"/>
  <c r="DG143" i="2" s="1"/>
  <c r="DG144" i="2" s="1"/>
  <c r="DG145" i="2" s="1"/>
  <c r="DG146" i="2" s="1"/>
  <c r="DG147" i="2" s="1"/>
  <c r="DG148" i="2" s="1"/>
  <c r="DG149" i="2" s="1"/>
  <c r="DG150" i="2" s="1"/>
  <c r="DG151" i="2" s="1"/>
  <c r="DG152" i="2" s="1"/>
  <c r="DG153" i="2" s="1"/>
  <c r="DG154" i="2" s="1"/>
  <c r="DG155" i="2" s="1"/>
  <c r="DG156" i="2" s="1"/>
  <c r="DG157" i="2" s="1"/>
  <c r="DG158" i="2" s="1"/>
  <c r="DG159" i="2" s="1"/>
  <c r="DG160" i="2" s="1"/>
  <c r="DG161" i="2" s="1"/>
  <c r="DG162" i="2" s="1"/>
  <c r="DG163" i="2" s="1"/>
  <c r="DG164" i="2" s="1"/>
  <c r="DG165" i="2" s="1"/>
  <c r="DG166" i="2" s="1"/>
  <c r="DG167" i="2" s="1"/>
  <c r="DG168" i="2" s="1"/>
  <c r="DG169" i="2" s="1"/>
  <c r="DG170" i="2" s="1"/>
  <c r="DG171" i="2" s="1"/>
  <c r="DG172" i="2" s="1"/>
  <c r="DG173" i="2" s="1"/>
  <c r="DG174" i="2" s="1"/>
  <c r="DG175" i="2" s="1"/>
  <c r="DG176" i="2" s="1"/>
  <c r="DG177" i="2" s="1"/>
  <c r="DG178" i="2" s="1"/>
  <c r="DG179" i="2" s="1"/>
  <c r="DG180" i="2" s="1"/>
  <c r="DG181" i="2" s="1"/>
  <c r="DG182" i="2" s="1"/>
  <c r="DG183" i="2" s="1"/>
  <c r="DG184" i="2" s="1"/>
  <c r="DG185" i="2" s="1"/>
  <c r="DG186" i="2" s="1"/>
  <c r="DG187" i="2" s="1"/>
  <c r="DG188" i="2" s="1"/>
  <c r="DG189" i="2" s="1"/>
  <c r="DG190" i="2" s="1"/>
  <c r="DG191" i="2" s="1"/>
  <c r="DG192" i="2" s="1"/>
  <c r="DG193" i="2" s="1"/>
  <c r="DG194" i="2" s="1"/>
  <c r="DG195" i="2" s="1"/>
  <c r="DG196" i="2" s="1"/>
  <c r="DG197" i="2" s="1"/>
  <c r="DG198" i="2" s="1"/>
  <c r="DG199" i="2" s="1"/>
  <c r="DG200" i="2" s="1"/>
  <c r="DG201" i="2" s="1"/>
  <c r="DG202" i="2" s="1"/>
  <c r="DG203" i="2" s="1"/>
  <c r="DG204" i="2" s="1"/>
  <c r="DG205" i="2" s="1"/>
  <c r="DG206" i="2" s="1"/>
  <c r="DG207" i="2" s="1"/>
  <c r="DG208" i="2" s="1"/>
  <c r="DG209" i="2" s="1"/>
  <c r="DG210" i="2" s="1"/>
  <c r="DG211" i="2" s="1"/>
  <c r="DG212" i="2" s="1"/>
  <c r="DG213" i="2" s="1"/>
  <c r="DG214" i="2" s="1"/>
  <c r="DG215" i="2" s="1"/>
  <c r="DG216" i="2" s="1"/>
  <c r="DG217" i="2" s="1"/>
  <c r="DG218" i="2" s="1"/>
  <c r="DG219" i="2" s="1"/>
  <c r="DG220" i="2" s="1"/>
  <c r="DG221" i="2" s="1"/>
  <c r="DG222" i="2" s="1"/>
  <c r="DG223" i="2" s="1"/>
  <c r="DG224" i="2" s="1"/>
  <c r="DG225" i="2" s="1"/>
  <c r="DG226" i="2" s="1"/>
  <c r="DG227" i="2" s="1"/>
  <c r="DG228" i="2" s="1"/>
  <c r="DG229" i="2" s="1"/>
  <c r="DG230" i="2" s="1"/>
  <c r="DG231" i="2" s="1"/>
  <c r="DG232" i="2" s="1"/>
  <c r="DG233" i="2" s="1"/>
  <c r="DG234" i="2" s="1"/>
  <c r="DG235" i="2" s="1"/>
  <c r="DG236" i="2" s="1"/>
  <c r="DG237" i="2" s="1"/>
  <c r="DG238" i="2" s="1"/>
  <c r="DG239" i="2" s="1"/>
  <c r="DG240" i="2" s="1"/>
  <c r="DG241" i="2" s="1"/>
  <c r="DG242" i="2" s="1"/>
  <c r="DG243" i="2" s="1"/>
  <c r="DG244" i="2" s="1"/>
  <c r="DG245" i="2" s="1"/>
  <c r="DG246" i="2" s="1"/>
  <c r="DG247" i="2" s="1"/>
  <c r="DG248" i="2" s="1"/>
  <c r="DG249" i="2" s="1"/>
  <c r="DG250" i="2" s="1"/>
  <c r="DG251" i="2" s="1"/>
  <c r="DG252" i="2" s="1"/>
  <c r="DG253" i="2" s="1"/>
  <c r="DG254" i="2" s="1"/>
  <c r="DG255" i="2" s="1"/>
  <c r="DG256" i="2" s="1"/>
  <c r="DG257" i="2" s="1"/>
  <c r="DG258" i="2" s="1"/>
  <c r="DG259" i="2" s="1"/>
  <c r="DG260" i="2" s="1"/>
  <c r="DG261" i="2" s="1"/>
  <c r="DG262" i="2" s="1"/>
  <c r="DG263" i="2" s="1"/>
  <c r="DG264" i="2" s="1"/>
  <c r="DG265" i="2" s="1"/>
  <c r="DG266" i="2" s="1"/>
  <c r="DG267" i="2" s="1"/>
  <c r="DG268" i="2" s="1"/>
  <c r="DG269" i="2" s="1"/>
  <c r="DG270" i="2" s="1"/>
  <c r="DG271" i="2" s="1"/>
  <c r="DG272" i="2" s="1"/>
  <c r="DG273" i="2" s="1"/>
  <c r="DG274" i="2" s="1"/>
  <c r="DG275" i="2" s="1"/>
  <c r="DG276" i="2" s="1"/>
  <c r="DG277" i="2" s="1"/>
  <c r="DG278" i="2" s="1"/>
  <c r="DG279" i="2" s="1"/>
  <c r="DG280" i="2" s="1"/>
  <c r="DG281" i="2" s="1"/>
  <c r="DG282" i="2" s="1"/>
  <c r="DG283" i="2" s="1"/>
  <c r="DG284" i="2" s="1"/>
  <c r="DG285" i="2" s="1"/>
  <c r="DG286" i="2" s="1"/>
  <c r="DG287" i="2" s="1"/>
  <c r="DG288" i="2" s="1"/>
  <c r="DG289" i="2" s="1"/>
  <c r="DG290" i="2" s="1"/>
  <c r="DG291" i="2" s="1"/>
  <c r="DG292" i="2" s="1"/>
  <c r="DG293" i="2" s="1"/>
  <c r="DG294" i="2" s="1"/>
  <c r="DG295" i="2" s="1"/>
  <c r="DG296" i="2" s="1"/>
  <c r="DG297" i="2" s="1"/>
  <c r="DG298" i="2" s="1"/>
  <c r="DG299" i="2" s="1"/>
  <c r="DG300" i="2" s="1"/>
  <c r="DG301" i="2" s="1"/>
  <c r="DG302" i="2" s="1"/>
  <c r="DG303" i="2" s="1"/>
  <c r="DG304" i="2" s="1"/>
  <c r="DG305" i="2" s="1"/>
  <c r="DG306" i="2" s="1"/>
  <c r="DG307" i="2" s="1"/>
  <c r="DG308" i="2" s="1"/>
  <c r="DG309" i="2" s="1"/>
  <c r="DG310" i="2" s="1"/>
  <c r="DG311" i="2" s="1"/>
  <c r="DG312" i="2" s="1"/>
  <c r="DG313" i="2" s="1"/>
  <c r="DG314" i="2" s="1"/>
  <c r="DG315" i="2" s="1"/>
  <c r="DG316" i="2" s="1"/>
  <c r="DG317" i="2" s="1"/>
  <c r="DG318" i="2" s="1"/>
  <c r="DG319" i="2" s="1"/>
  <c r="DG320" i="2" s="1"/>
  <c r="DG321" i="2" s="1"/>
  <c r="DG322" i="2" s="1"/>
  <c r="DG323" i="2" s="1"/>
  <c r="DG324" i="2" s="1"/>
  <c r="DG325" i="2" s="1"/>
  <c r="DG326" i="2" s="1"/>
  <c r="DG327" i="2" s="1"/>
  <c r="DG328" i="2" s="1"/>
  <c r="DG329" i="2" s="1"/>
  <c r="DG330" i="2" s="1"/>
  <c r="DG331" i="2" s="1"/>
  <c r="DG332" i="2" s="1"/>
  <c r="DG333" i="2" s="1"/>
  <c r="DG334" i="2" s="1"/>
  <c r="DG335" i="2" s="1"/>
  <c r="DG336" i="2" s="1"/>
  <c r="DG337" i="2" s="1"/>
  <c r="DG338" i="2" s="1"/>
  <c r="DG339" i="2" s="1"/>
  <c r="DG340" i="2" s="1"/>
  <c r="DG341" i="2" s="1"/>
  <c r="DG342" i="2" s="1"/>
  <c r="DG343" i="2" s="1"/>
  <c r="DG344" i="2" s="1"/>
  <c r="DG345" i="2" s="1"/>
  <c r="DG346" i="2" s="1"/>
  <c r="DG347" i="2" s="1"/>
  <c r="DG348" i="2" s="1"/>
  <c r="DG349" i="2" s="1"/>
  <c r="DG350" i="2" s="1"/>
  <c r="DG351" i="2" s="1"/>
  <c r="DG352" i="2" s="1"/>
  <c r="DG353" i="2" s="1"/>
  <c r="DG354" i="2" s="1"/>
  <c r="DG355" i="2" s="1"/>
  <c r="DG356" i="2" s="1"/>
  <c r="DG357" i="2" s="1"/>
  <c r="DG358" i="2" s="1"/>
  <c r="DG359" i="2" s="1"/>
  <c r="DG360" i="2" s="1"/>
  <c r="DG361" i="2" s="1"/>
  <c r="DG362" i="2" s="1"/>
  <c r="DG363" i="2" s="1"/>
  <c r="DG364" i="2" s="1"/>
  <c r="DG365" i="2" s="1"/>
  <c r="DG366" i="2" s="1"/>
  <c r="DG367" i="2" s="1"/>
  <c r="DG368" i="2" s="1"/>
  <c r="DG369" i="2" s="1"/>
  <c r="DG370" i="2" s="1"/>
  <c r="DG371" i="2" s="1"/>
  <c r="DG372" i="2" s="1"/>
  <c r="DG373" i="2" s="1"/>
  <c r="DG374" i="2" s="1"/>
  <c r="DG375" i="2" s="1"/>
  <c r="DG376" i="2" s="1"/>
  <c r="DG377" i="2" s="1"/>
  <c r="DG378" i="2" s="1"/>
  <c r="DG379" i="2" s="1"/>
  <c r="DG380" i="2" s="1"/>
  <c r="DG381" i="2" s="1"/>
  <c r="DG382" i="2" s="1"/>
  <c r="DG383" i="2" s="1"/>
  <c r="DG384" i="2" s="1"/>
  <c r="DG385" i="2" s="1"/>
  <c r="DG386" i="2" s="1"/>
  <c r="DG387" i="2" s="1"/>
  <c r="DG388" i="2" s="1"/>
  <c r="DG389" i="2" s="1"/>
  <c r="DG390" i="2" s="1"/>
  <c r="DG391" i="2" s="1"/>
  <c r="DG392" i="2" s="1"/>
  <c r="DG393" i="2" s="1"/>
  <c r="DG394" i="2" s="1"/>
  <c r="DG395" i="2" s="1"/>
  <c r="DG396" i="2" s="1"/>
  <c r="DG397" i="2" s="1"/>
  <c r="DG398" i="2" s="1"/>
  <c r="DG399" i="2" s="1"/>
  <c r="DG400" i="2" s="1"/>
  <c r="CY112" i="2"/>
  <c r="CY113" i="2" s="1"/>
  <c r="CY114" i="2" s="1"/>
  <c r="CY115" i="2" s="1"/>
  <c r="CY116" i="2" s="1"/>
  <c r="CY117" i="2" s="1"/>
  <c r="CY118" i="2" s="1"/>
  <c r="CY119" i="2" s="1"/>
  <c r="CY120" i="2" s="1"/>
  <c r="CY121" i="2" s="1"/>
  <c r="CY122" i="2" s="1"/>
  <c r="CY123" i="2" s="1"/>
  <c r="CY124" i="2" s="1"/>
  <c r="CY125" i="2" s="1"/>
  <c r="CY126" i="2" s="1"/>
  <c r="CY127" i="2" s="1"/>
  <c r="CY128" i="2" s="1"/>
  <c r="CY129" i="2" s="1"/>
  <c r="CY130" i="2" s="1"/>
  <c r="CY131" i="2" s="1"/>
  <c r="CY132" i="2" s="1"/>
  <c r="CY133" i="2" s="1"/>
  <c r="CY134" i="2" s="1"/>
  <c r="CY135" i="2" s="1"/>
  <c r="CY136" i="2" s="1"/>
  <c r="CY137" i="2" s="1"/>
  <c r="CY138" i="2" s="1"/>
  <c r="CY139" i="2" s="1"/>
  <c r="CY140" i="2" s="1"/>
  <c r="CY141" i="2" s="1"/>
  <c r="CY142" i="2" s="1"/>
  <c r="CY143" i="2" s="1"/>
  <c r="CY144" i="2" s="1"/>
  <c r="CY145" i="2" s="1"/>
  <c r="CY146" i="2" s="1"/>
  <c r="CY147" i="2" s="1"/>
  <c r="CY148" i="2" s="1"/>
  <c r="CY149" i="2" s="1"/>
  <c r="CY150" i="2" s="1"/>
  <c r="CY151" i="2" s="1"/>
  <c r="CY152" i="2" s="1"/>
  <c r="CY153" i="2" s="1"/>
  <c r="CY154" i="2" s="1"/>
  <c r="CY155" i="2" s="1"/>
  <c r="CY156" i="2" s="1"/>
  <c r="CY157" i="2" s="1"/>
  <c r="CY158" i="2" s="1"/>
  <c r="CY159" i="2" s="1"/>
  <c r="CY160" i="2" s="1"/>
  <c r="CY161" i="2" s="1"/>
  <c r="CY162" i="2" s="1"/>
  <c r="CY163" i="2" s="1"/>
  <c r="CY164" i="2" s="1"/>
  <c r="CY165" i="2" s="1"/>
  <c r="CY166" i="2" s="1"/>
  <c r="CY167" i="2" s="1"/>
  <c r="CY168" i="2" s="1"/>
  <c r="CY169" i="2" s="1"/>
  <c r="CY170" i="2" s="1"/>
  <c r="CY171" i="2" s="1"/>
  <c r="CY172" i="2" s="1"/>
  <c r="CY173" i="2" s="1"/>
  <c r="CY174" i="2" s="1"/>
  <c r="CY175" i="2" s="1"/>
  <c r="CY176" i="2" s="1"/>
  <c r="CY177" i="2" s="1"/>
  <c r="CY178" i="2" s="1"/>
  <c r="CY179" i="2" s="1"/>
  <c r="CY180" i="2" s="1"/>
  <c r="CY181" i="2" s="1"/>
  <c r="CY182" i="2" s="1"/>
  <c r="CY183" i="2" s="1"/>
  <c r="CY184" i="2" s="1"/>
  <c r="CY185" i="2" s="1"/>
  <c r="CY186" i="2" s="1"/>
  <c r="CY187" i="2" s="1"/>
  <c r="CY188" i="2" s="1"/>
  <c r="CY189" i="2" s="1"/>
  <c r="CY190" i="2" s="1"/>
  <c r="CY191" i="2" s="1"/>
  <c r="CY192" i="2" s="1"/>
  <c r="CY193" i="2" s="1"/>
  <c r="CY194" i="2" s="1"/>
  <c r="CY195" i="2" s="1"/>
  <c r="CY196" i="2" s="1"/>
  <c r="CY197" i="2" s="1"/>
  <c r="CY198" i="2" s="1"/>
  <c r="CY199" i="2" s="1"/>
  <c r="CY200" i="2" s="1"/>
  <c r="CY201" i="2" s="1"/>
  <c r="CY202" i="2" s="1"/>
  <c r="CY203" i="2" s="1"/>
  <c r="CY204" i="2" s="1"/>
  <c r="CY205" i="2" s="1"/>
  <c r="CY206" i="2" s="1"/>
  <c r="CY207" i="2" s="1"/>
  <c r="CY208" i="2" s="1"/>
  <c r="CY209" i="2" s="1"/>
  <c r="CY210" i="2" s="1"/>
  <c r="CY211" i="2" s="1"/>
  <c r="CY212" i="2" s="1"/>
  <c r="CY213" i="2" s="1"/>
  <c r="CY214" i="2" s="1"/>
  <c r="CY215" i="2" s="1"/>
  <c r="CY216" i="2" s="1"/>
  <c r="CY217" i="2" s="1"/>
  <c r="CY218" i="2" s="1"/>
  <c r="CY219" i="2" s="1"/>
  <c r="CY220" i="2" s="1"/>
  <c r="CY221" i="2" s="1"/>
  <c r="CY222" i="2" s="1"/>
  <c r="CY223" i="2" s="1"/>
  <c r="CY224" i="2" s="1"/>
  <c r="CY225" i="2" s="1"/>
  <c r="CY226" i="2" s="1"/>
  <c r="CY227" i="2" s="1"/>
  <c r="CY228" i="2" s="1"/>
  <c r="CY229" i="2" s="1"/>
  <c r="CY230" i="2" s="1"/>
  <c r="CY231" i="2" s="1"/>
  <c r="CY232" i="2" s="1"/>
  <c r="CY233" i="2" s="1"/>
  <c r="CY234" i="2" s="1"/>
  <c r="CY235" i="2" s="1"/>
  <c r="CY236" i="2" s="1"/>
  <c r="CY237" i="2" s="1"/>
  <c r="CY238" i="2" s="1"/>
  <c r="CY239" i="2" s="1"/>
  <c r="CY240" i="2" s="1"/>
  <c r="CY241" i="2" s="1"/>
  <c r="CY242" i="2" s="1"/>
  <c r="CY243" i="2" s="1"/>
  <c r="CY244" i="2" s="1"/>
  <c r="CY245" i="2" s="1"/>
  <c r="CY246" i="2" s="1"/>
  <c r="CY247" i="2" s="1"/>
  <c r="CY248" i="2" s="1"/>
  <c r="CY249" i="2" s="1"/>
  <c r="CY250" i="2" s="1"/>
  <c r="CY251" i="2" s="1"/>
  <c r="CY252" i="2" s="1"/>
  <c r="CY253" i="2" s="1"/>
  <c r="CY254" i="2" s="1"/>
  <c r="CY255" i="2" s="1"/>
  <c r="CY256" i="2" s="1"/>
  <c r="CY257" i="2" s="1"/>
  <c r="CY258" i="2" s="1"/>
  <c r="CY259" i="2" s="1"/>
  <c r="CY260" i="2" s="1"/>
  <c r="CY261" i="2" s="1"/>
  <c r="CY262" i="2" s="1"/>
  <c r="CY263" i="2" s="1"/>
  <c r="CY264" i="2" s="1"/>
  <c r="CY265" i="2" s="1"/>
  <c r="CY266" i="2" s="1"/>
  <c r="CY267" i="2" s="1"/>
  <c r="CY268" i="2" s="1"/>
  <c r="CY269" i="2" s="1"/>
  <c r="CY270" i="2" s="1"/>
  <c r="CY271" i="2" s="1"/>
  <c r="CY272" i="2" s="1"/>
  <c r="CY273" i="2" s="1"/>
  <c r="CY274" i="2" s="1"/>
  <c r="CY275" i="2" s="1"/>
  <c r="CY276" i="2" s="1"/>
  <c r="CY277" i="2" s="1"/>
  <c r="CY278" i="2" s="1"/>
  <c r="CY279" i="2" s="1"/>
  <c r="CY280" i="2" s="1"/>
  <c r="CY281" i="2" s="1"/>
  <c r="CY282" i="2" s="1"/>
  <c r="CY283" i="2" s="1"/>
  <c r="CY284" i="2" s="1"/>
  <c r="CY285" i="2" s="1"/>
  <c r="CY286" i="2" s="1"/>
  <c r="CY287" i="2" s="1"/>
  <c r="CY288" i="2" s="1"/>
  <c r="CY289" i="2" s="1"/>
  <c r="CY290" i="2" s="1"/>
  <c r="CY291" i="2" s="1"/>
  <c r="CY292" i="2" s="1"/>
  <c r="CY293" i="2" s="1"/>
  <c r="CY294" i="2" s="1"/>
  <c r="CY295" i="2" s="1"/>
  <c r="CY296" i="2" s="1"/>
  <c r="CY297" i="2" s="1"/>
  <c r="CY298" i="2" s="1"/>
  <c r="CY299" i="2" s="1"/>
  <c r="CY300" i="2" s="1"/>
  <c r="CY301" i="2" s="1"/>
  <c r="CY302" i="2" s="1"/>
  <c r="CY303" i="2" s="1"/>
  <c r="CY304" i="2" s="1"/>
  <c r="CY305" i="2" s="1"/>
  <c r="CY306" i="2" s="1"/>
  <c r="CY307" i="2" s="1"/>
  <c r="CY308" i="2" s="1"/>
  <c r="CY309" i="2" s="1"/>
  <c r="CY310" i="2" s="1"/>
  <c r="CY311" i="2" s="1"/>
  <c r="CY312" i="2" s="1"/>
  <c r="CY313" i="2" s="1"/>
  <c r="CY314" i="2" s="1"/>
  <c r="CY315" i="2" s="1"/>
  <c r="CY316" i="2" s="1"/>
  <c r="CY317" i="2" s="1"/>
  <c r="CY318" i="2" s="1"/>
  <c r="CY319" i="2" s="1"/>
  <c r="CY320" i="2" s="1"/>
  <c r="CY321" i="2" s="1"/>
  <c r="CY322" i="2" s="1"/>
  <c r="CY323" i="2" s="1"/>
  <c r="CY324" i="2" s="1"/>
  <c r="CY325" i="2" s="1"/>
  <c r="CY326" i="2" s="1"/>
  <c r="CY327" i="2" s="1"/>
  <c r="CY328" i="2" s="1"/>
  <c r="CY329" i="2" s="1"/>
  <c r="CY330" i="2" s="1"/>
  <c r="CY331" i="2" s="1"/>
  <c r="CY332" i="2" s="1"/>
  <c r="CY333" i="2" s="1"/>
  <c r="CY334" i="2" s="1"/>
  <c r="CY335" i="2" s="1"/>
  <c r="CY336" i="2" s="1"/>
  <c r="CY337" i="2" s="1"/>
  <c r="CY338" i="2" s="1"/>
  <c r="CY339" i="2" s="1"/>
  <c r="CY340" i="2" s="1"/>
  <c r="CY341" i="2" s="1"/>
  <c r="CY342" i="2" s="1"/>
  <c r="CY343" i="2" s="1"/>
  <c r="CY344" i="2" s="1"/>
  <c r="CY345" i="2" s="1"/>
  <c r="CY346" i="2" s="1"/>
  <c r="CY347" i="2" s="1"/>
  <c r="CY348" i="2" s="1"/>
  <c r="CY349" i="2" s="1"/>
  <c r="CY350" i="2" s="1"/>
  <c r="CY351" i="2" s="1"/>
  <c r="CY352" i="2" s="1"/>
  <c r="CY353" i="2" s="1"/>
  <c r="CY354" i="2" s="1"/>
  <c r="CY355" i="2" s="1"/>
  <c r="CY356" i="2" s="1"/>
  <c r="CY357" i="2" s="1"/>
  <c r="CY358" i="2" s="1"/>
  <c r="CY359" i="2" s="1"/>
  <c r="CY360" i="2" s="1"/>
  <c r="CY361" i="2" s="1"/>
  <c r="CY362" i="2" s="1"/>
  <c r="CY363" i="2" s="1"/>
  <c r="CY364" i="2" s="1"/>
  <c r="CY365" i="2" s="1"/>
  <c r="CY366" i="2" s="1"/>
  <c r="CY367" i="2" s="1"/>
  <c r="CY368" i="2" s="1"/>
  <c r="CY369" i="2" s="1"/>
  <c r="CY370" i="2" s="1"/>
  <c r="CY371" i="2" s="1"/>
  <c r="CY372" i="2" s="1"/>
  <c r="CY373" i="2" s="1"/>
  <c r="CY374" i="2" s="1"/>
  <c r="CY375" i="2" s="1"/>
  <c r="CY376" i="2" s="1"/>
  <c r="CY377" i="2" s="1"/>
  <c r="CY378" i="2" s="1"/>
  <c r="CY379" i="2" s="1"/>
  <c r="CY380" i="2" s="1"/>
  <c r="CY381" i="2" s="1"/>
  <c r="CY382" i="2" s="1"/>
  <c r="CY383" i="2" s="1"/>
  <c r="CY384" i="2" s="1"/>
  <c r="CY385" i="2" s="1"/>
  <c r="CY386" i="2" s="1"/>
  <c r="CY387" i="2" s="1"/>
  <c r="CY388" i="2" s="1"/>
  <c r="CY389" i="2" s="1"/>
  <c r="CY390" i="2" s="1"/>
  <c r="CY391" i="2" s="1"/>
  <c r="CY392" i="2" s="1"/>
  <c r="CY393" i="2" s="1"/>
  <c r="CY394" i="2" s="1"/>
  <c r="CY395" i="2" s="1"/>
  <c r="CY396" i="2" s="1"/>
  <c r="CY397" i="2" s="1"/>
  <c r="CY398" i="2" s="1"/>
  <c r="CY399" i="2" s="1"/>
  <c r="CY400" i="2" s="1"/>
  <c r="BZ114" i="2"/>
  <c r="DJ114" i="2"/>
  <c r="BZ113" i="2"/>
  <c r="CN113" i="2" s="1"/>
  <c r="CL113" i="2"/>
  <c r="CM112" i="2"/>
  <c r="DC112" i="2" s="1"/>
  <c r="CU112" i="2"/>
  <c r="DB112" i="2"/>
  <c r="CO117" i="2"/>
  <c r="DL172" i="2"/>
  <c r="P113" i="2" l="1"/>
  <c r="CB113" i="2"/>
  <c r="CC113" i="2" s="1"/>
  <c r="CP114" i="2"/>
  <c r="BZ115" i="2"/>
  <c r="DJ115" i="2"/>
  <c r="BM113" i="2"/>
  <c r="CU113" i="2"/>
  <c r="CU114" i="2" s="1"/>
  <c r="CU115" i="2" s="1"/>
  <c r="CU116" i="2" s="1"/>
  <c r="CU117" i="2" s="1"/>
  <c r="CU118" i="2" s="1"/>
  <c r="CU119" i="2" s="1"/>
  <c r="CU120" i="2" s="1"/>
  <c r="CU121" i="2" s="1"/>
  <c r="CU122" i="2" s="1"/>
  <c r="CU123" i="2" s="1"/>
  <c r="W113" i="2"/>
  <c r="X113" i="2" s="1"/>
  <c r="CL114" i="2"/>
  <c r="DB113" i="2"/>
  <c r="CM113" i="2"/>
  <c r="DC113" i="2" s="1"/>
  <c r="AV113" i="2" a="1"/>
  <c r="AV113" i="2" s="1"/>
  <c r="CO118" i="2"/>
  <c r="DL173" i="2"/>
  <c r="CT205" i="2"/>
  <c r="AV114" i="2" l="1" a="1"/>
  <c r="AV114" i="2" s="1"/>
  <c r="BM114" i="2"/>
  <c r="CP115" i="2"/>
  <c r="CM114" i="2"/>
  <c r="DC114" i="2" s="1"/>
  <c r="DB114" i="2"/>
  <c r="CL115" i="2"/>
  <c r="BZ116" i="2"/>
  <c r="DJ116" i="2"/>
  <c r="CK113" i="2"/>
  <c r="CB114" i="2" s="1"/>
  <c r="CC114" i="2" s="1"/>
  <c r="AE113" i="2"/>
  <c r="CO119" i="2"/>
  <c r="CU124" i="2"/>
  <c r="DL174" i="2"/>
  <c r="CT206" i="2"/>
  <c r="BM115" i="2" l="1"/>
  <c r="AV115" i="2" a="1"/>
  <c r="AV115" i="2" s="1"/>
  <c r="CP116" i="2"/>
  <c r="DB115" i="2"/>
  <c r="CM115" i="2"/>
  <c r="DC115" i="2" s="1"/>
  <c r="CL116" i="2"/>
  <c r="AF113" i="2"/>
  <c r="AI113" i="2" s="1"/>
  <c r="CJ113" i="2" s="1"/>
  <c r="AH113" i="2" a="1"/>
  <c r="AH113" i="2" s="1"/>
  <c r="AG113" i="2" a="1"/>
  <c r="AG113" i="2" s="1"/>
  <c r="V114" i="2" a="1"/>
  <c r="V114" i="2" s="1"/>
  <c r="W114" i="2" s="1"/>
  <c r="X114" i="2" s="1"/>
  <c r="CN114" i="2"/>
  <c r="R114" i="2"/>
  <c r="P114" i="2"/>
  <c r="DJ117" i="2"/>
  <c r="BZ117" i="2"/>
  <c r="CO120" i="2"/>
  <c r="CU125" i="2"/>
  <c r="DL175" i="2"/>
  <c r="CT207" i="2"/>
  <c r="DJ118" i="2" l="1"/>
  <c r="BZ118" i="2"/>
  <c r="DB116" i="2"/>
  <c r="CM116" i="2"/>
  <c r="DC116" i="2" s="1"/>
  <c r="CL117" i="2"/>
  <c r="BM116" i="2"/>
  <c r="AV116" i="2" a="1"/>
  <c r="AV116" i="2" s="1"/>
  <c r="CK114" i="2"/>
  <c r="AE114" i="2"/>
  <c r="CP117" i="2"/>
  <c r="CO121" i="2"/>
  <c r="CU126" i="2"/>
  <c r="DL176" i="2"/>
  <c r="CT208" i="2"/>
  <c r="BM117" i="2" l="1"/>
  <c r="DB117" i="2"/>
  <c r="CL118" i="2"/>
  <c r="CM117" i="2"/>
  <c r="DC117" i="2" s="1"/>
  <c r="CB115" i="2"/>
  <c r="CC115" i="2" s="1"/>
  <c r="P115" i="2"/>
  <c r="R115" i="2"/>
  <c r="V115" i="2" a="1"/>
  <c r="V115" i="2" s="1"/>
  <c r="W115" i="2" s="1"/>
  <c r="X115" i="2" s="1"/>
  <c r="CN115" i="2"/>
  <c r="AV117" i="2" a="1"/>
  <c r="AV117" i="2" s="1"/>
  <c r="CP118" i="2"/>
  <c r="AG114" i="2" a="1"/>
  <c r="AG114" i="2" s="1"/>
  <c r="AF114" i="2"/>
  <c r="AI114" i="2" s="1"/>
  <c r="CJ114" i="2" s="1"/>
  <c r="AH114" i="2" a="1"/>
  <c r="AH114" i="2" s="1"/>
  <c r="BZ119" i="2"/>
  <c r="DJ119" i="2"/>
  <c r="CO122" i="2"/>
  <c r="CU127" i="2"/>
  <c r="DL177" i="2"/>
  <c r="CT209" i="2"/>
  <c r="BM118" i="2" l="1"/>
  <c r="BZ120" i="2"/>
  <c r="DJ120" i="2"/>
  <c r="AE115" i="2"/>
  <c r="CK115" i="2"/>
  <c r="AV118" i="2" a="1"/>
  <c r="AV118" i="2" s="1"/>
  <c r="CP119" i="2"/>
  <c r="DB118" i="2"/>
  <c r="BM119" i="2" s="1"/>
  <c r="CL119" i="2"/>
  <c r="CM118" i="2"/>
  <c r="DC118" i="2" s="1"/>
  <c r="CO123" i="2"/>
  <c r="CO124" i="2" s="1"/>
  <c r="CU128" i="2"/>
  <c r="CU129" i="2" s="1"/>
  <c r="CU130" i="2" s="1"/>
  <c r="CU131" i="2" s="1"/>
  <c r="CU132" i="2" s="1"/>
  <c r="CU133" i="2" s="1"/>
  <c r="CU134" i="2" s="1"/>
  <c r="CU135" i="2" s="1"/>
  <c r="CU136" i="2" s="1"/>
  <c r="CU137" i="2" s="1"/>
  <c r="CU138" i="2" s="1"/>
  <c r="CU139" i="2" s="1"/>
  <c r="CU140" i="2" s="1"/>
  <c r="CU141" i="2" s="1"/>
  <c r="CU142" i="2" s="1"/>
  <c r="CU143" i="2" s="1"/>
  <c r="CU144" i="2" s="1"/>
  <c r="CU145" i="2" s="1"/>
  <c r="CU146" i="2" s="1"/>
  <c r="CU147" i="2" s="1"/>
  <c r="CU148" i="2" s="1"/>
  <c r="CU149" i="2" s="1"/>
  <c r="CU150" i="2" s="1"/>
  <c r="CU151" i="2" s="1"/>
  <c r="CU152" i="2" s="1"/>
  <c r="CU153" i="2" s="1"/>
  <c r="CU154" i="2" s="1"/>
  <c r="CU155" i="2" s="1"/>
  <c r="CU156" i="2" s="1"/>
  <c r="CU157" i="2" s="1"/>
  <c r="CU158" i="2" s="1"/>
  <c r="CU159" i="2" s="1"/>
  <c r="CU160" i="2" s="1"/>
  <c r="CU161" i="2" s="1"/>
  <c r="CU162" i="2" s="1"/>
  <c r="CU163" i="2" s="1"/>
  <c r="CU164" i="2" s="1"/>
  <c r="CU165" i="2" s="1"/>
  <c r="CU166" i="2" s="1"/>
  <c r="CU167" i="2" s="1"/>
  <c r="CU168" i="2" s="1"/>
  <c r="CU169" i="2" s="1"/>
  <c r="CU170" i="2" s="1"/>
  <c r="CU171" i="2" s="1"/>
  <c r="CU172" i="2" s="1"/>
  <c r="CU173" i="2" s="1"/>
  <c r="CU174" i="2" s="1"/>
  <c r="CU175" i="2" s="1"/>
  <c r="CU176" i="2" s="1"/>
  <c r="CU177" i="2" s="1"/>
  <c r="CU178" i="2" s="1"/>
  <c r="DL178" i="2"/>
  <c r="CT210" i="2"/>
  <c r="AV119" i="2" l="1" a="1"/>
  <c r="AV119" i="2" s="1"/>
  <c r="CP120" i="2"/>
  <c r="CL120" i="2"/>
  <c r="CM119" i="2"/>
  <c r="DC119" i="2" s="1"/>
  <c r="DB119" i="2"/>
  <c r="CB116" i="2"/>
  <c r="CC116" i="2" s="1"/>
  <c r="V116" i="2" a="1"/>
  <c r="V116" i="2" s="1"/>
  <c r="W116" i="2" s="1"/>
  <c r="X116" i="2" s="1"/>
  <c r="R116" i="2"/>
  <c r="CN116" i="2"/>
  <c r="P116" i="2"/>
  <c r="AH115" i="2" a="1"/>
  <c r="AH115" i="2" s="1"/>
  <c r="AF115" i="2"/>
  <c r="AI115" i="2" s="1"/>
  <c r="CJ115" i="2" s="1"/>
  <c r="AG115" i="2" a="1"/>
  <c r="AG115" i="2" s="1"/>
  <c r="BZ121" i="2"/>
  <c r="DJ121" i="2"/>
  <c r="CO125" i="2"/>
  <c r="DL179" i="2"/>
  <c r="CU179" i="2"/>
  <c r="CT211" i="2"/>
  <c r="BM120" i="2" l="1"/>
  <c r="CL121" i="2"/>
  <c r="CM120" i="2"/>
  <c r="DC120" i="2" s="1"/>
  <c r="DB120" i="2"/>
  <c r="AE116" i="2"/>
  <c r="CK116" i="2"/>
  <c r="AV120" i="2" a="1"/>
  <c r="AV120" i="2" s="1"/>
  <c r="DJ122" i="2"/>
  <c r="BZ122" i="2"/>
  <c r="CP121" i="2"/>
  <c r="CO126" i="2"/>
  <c r="DL180" i="2"/>
  <c r="CU180" i="2"/>
  <c r="CT212" i="2"/>
  <c r="AV121" i="2" l="1" a="1"/>
  <c r="AV121" i="2" s="1"/>
  <c r="DJ123" i="2"/>
  <c r="BZ123" i="2"/>
  <c r="AG116" i="2" a="1"/>
  <c r="AG116" i="2" s="1"/>
  <c r="AF116" i="2"/>
  <c r="AI116" i="2" s="1"/>
  <c r="CJ116" i="2" s="1"/>
  <c r="AH116" i="2" a="1"/>
  <c r="AH116" i="2" s="1"/>
  <c r="CB117" i="2"/>
  <c r="CC117" i="2" s="1"/>
  <c r="P117" i="2"/>
  <c r="V117" i="2" a="1"/>
  <c r="V117" i="2" s="1"/>
  <c r="W117" i="2" s="1"/>
  <c r="X117" i="2" s="1"/>
  <c r="CN117" i="2"/>
  <c r="R117" i="2"/>
  <c r="BM121" i="2"/>
  <c r="CP122" i="2"/>
  <c r="CL122" i="2"/>
  <c r="DB121" i="2"/>
  <c r="CM121" i="2"/>
  <c r="DC121" i="2" s="1"/>
  <c r="AV122" i="2" s="1" a="1"/>
  <c r="AV122" i="2" s="1"/>
  <c r="CO127" i="2"/>
  <c r="DL181" i="2"/>
  <c r="CU181" i="2"/>
  <c r="CT213" i="2"/>
  <c r="CK117" i="2" l="1"/>
  <c r="AE117" i="2"/>
  <c r="BM122" i="2"/>
  <c r="CL123" i="2"/>
  <c r="CM122" i="2"/>
  <c r="DC122" i="2" s="1"/>
  <c r="DB122" i="2"/>
  <c r="AV123" i="2" s="1" a="1"/>
  <c r="AV123" i="2" s="1"/>
  <c r="CP123" i="2"/>
  <c r="CP124" i="2" s="1"/>
  <c r="CP125" i="2" s="1"/>
  <c r="CP126" i="2" s="1"/>
  <c r="CP127" i="2" s="1"/>
  <c r="CP128" i="2" s="1"/>
  <c r="CP129" i="2" s="1"/>
  <c r="CP130" i="2" s="1"/>
  <c r="CP131" i="2" s="1"/>
  <c r="CP132" i="2" s="1"/>
  <c r="CP133" i="2" s="1"/>
  <c r="CP134" i="2" s="1"/>
  <c r="CP135" i="2" s="1"/>
  <c r="CP136" i="2" s="1"/>
  <c r="CP137" i="2" s="1"/>
  <c r="CP138" i="2" s="1"/>
  <c r="CP139" i="2" s="1"/>
  <c r="CP140" i="2" s="1"/>
  <c r="CP141" i="2" s="1"/>
  <c r="CP142" i="2" s="1"/>
  <c r="CP143" i="2" s="1"/>
  <c r="CP144" i="2" s="1"/>
  <c r="CP145" i="2" s="1"/>
  <c r="CP146" i="2" s="1"/>
  <c r="CP147" i="2" s="1"/>
  <c r="CP148" i="2" s="1"/>
  <c r="CP149" i="2" s="1"/>
  <c r="CP150" i="2" s="1"/>
  <c r="CP151" i="2" s="1"/>
  <c r="CP152" i="2" s="1"/>
  <c r="CP153" i="2" s="1"/>
  <c r="CP154" i="2" s="1"/>
  <c r="CP155" i="2" s="1"/>
  <c r="CP156" i="2" s="1"/>
  <c r="CP157" i="2" s="1"/>
  <c r="CP158" i="2" s="1"/>
  <c r="CP159" i="2" s="1"/>
  <c r="CP160" i="2" s="1"/>
  <c r="CP161" i="2" s="1"/>
  <c r="CP162" i="2" s="1"/>
  <c r="DJ124" i="2"/>
  <c r="BZ124" i="2"/>
  <c r="CO128" i="2"/>
  <c r="CO129" i="2" s="1"/>
  <c r="DL182" i="2"/>
  <c r="CU182" i="2"/>
  <c r="CT214" i="2"/>
  <c r="BM123" i="2" l="1"/>
  <c r="DB123" i="2"/>
  <c r="CM123" i="2"/>
  <c r="DC123" i="2" s="1"/>
  <c r="CL124" i="2"/>
  <c r="AH117" i="2" a="1"/>
  <c r="AH117" i="2" s="1"/>
  <c r="AG117" i="2" a="1"/>
  <c r="AG117" i="2" s="1"/>
  <c r="AF117" i="2"/>
  <c r="AI117" i="2" s="1"/>
  <c r="CJ117" i="2" s="1"/>
  <c r="BZ125" i="2"/>
  <c r="DJ125" i="2"/>
  <c r="V118" i="2" a="1"/>
  <c r="V118" i="2" s="1"/>
  <c r="W118" i="2" s="1"/>
  <c r="X118" i="2" s="1"/>
  <c r="R118" i="2"/>
  <c r="CB118" i="2"/>
  <c r="CC118" i="2" s="1"/>
  <c r="CN118" i="2"/>
  <c r="P118" i="2"/>
  <c r="CO130" i="2"/>
  <c r="CP163" i="2"/>
  <c r="DL183" i="2"/>
  <c r="CU183" i="2"/>
  <c r="CT215" i="2"/>
  <c r="BM124" i="2" l="1"/>
  <c r="DB124" i="2"/>
  <c r="CM124" i="2"/>
  <c r="DC124" i="2" s="1"/>
  <c r="CL125" i="2"/>
  <c r="AV124" i="2" a="1"/>
  <c r="AV124" i="2" s="1"/>
  <c r="AE118" i="2"/>
  <c r="CK118" i="2"/>
  <c r="BZ126" i="2"/>
  <c r="DJ126" i="2"/>
  <c r="CO131" i="2"/>
  <c r="CP164" i="2"/>
  <c r="DL184" i="2"/>
  <c r="CU184" i="2"/>
  <c r="CT216" i="2"/>
  <c r="BZ127" i="2" l="1"/>
  <c r="DJ127" i="2"/>
  <c r="AG118" i="2" a="1"/>
  <c r="AG118" i="2" s="1"/>
  <c r="AH118" i="2" a="1"/>
  <c r="AH118" i="2" s="1"/>
  <c r="AF118" i="2"/>
  <c r="AI118" i="2" s="1"/>
  <c r="CJ118" i="2" s="1"/>
  <c r="V119" i="2" a="1"/>
  <c r="V119" i="2" s="1"/>
  <c r="W119" i="2" s="1"/>
  <c r="X119" i="2" s="1"/>
  <c r="CN119" i="2"/>
  <c r="CB119" i="2"/>
  <c r="CC119" i="2" s="1"/>
  <c r="R119" i="2"/>
  <c r="P119" i="2"/>
  <c r="CM125" i="2"/>
  <c r="DC125" i="2" s="1"/>
  <c r="DB125" i="2"/>
  <c r="CL126" i="2"/>
  <c r="BM125" i="2"/>
  <c r="AV125" i="2" a="1"/>
  <c r="AV125" i="2" s="1"/>
  <c r="CO132" i="2"/>
  <c r="CP165" i="2"/>
  <c r="DL185" i="2"/>
  <c r="CU185" i="2"/>
  <c r="CT217" i="2"/>
  <c r="CK119" i="2" l="1"/>
  <c r="AE119" i="2"/>
  <c r="DJ128" i="2"/>
  <c r="BZ128" i="2"/>
  <c r="CL127" i="2"/>
  <c r="CM126" i="2"/>
  <c r="DC126" i="2" s="1"/>
  <c r="DB126" i="2"/>
  <c r="BM126" i="2"/>
  <c r="AV126" i="2" a="1"/>
  <c r="AV126" i="2" s="1"/>
  <c r="CO133" i="2"/>
  <c r="CP166" i="2"/>
  <c r="DL186" i="2"/>
  <c r="CU186" i="2"/>
  <c r="CT218" i="2"/>
  <c r="CM127" i="2" l="1"/>
  <c r="DC127" i="2" s="1"/>
  <c r="CL128" i="2"/>
  <c r="DB127" i="2"/>
  <c r="AV127" i="2" a="1"/>
  <c r="AV127" i="2" s="1"/>
  <c r="BM127" i="2"/>
  <c r="DJ129" i="2"/>
  <c r="BZ129" i="2"/>
  <c r="AF119" i="2"/>
  <c r="AI119" i="2" s="1"/>
  <c r="CJ119" i="2" s="1"/>
  <c r="AH119" i="2" a="1"/>
  <c r="AH119" i="2" s="1"/>
  <c r="AG119" i="2" a="1"/>
  <c r="AG119" i="2" s="1"/>
  <c r="R120" i="2"/>
  <c r="P120" i="2"/>
  <c r="V120" i="2" a="1"/>
  <c r="V120" i="2" s="1"/>
  <c r="W120" i="2" s="1"/>
  <c r="X120" i="2" s="1"/>
  <c r="CB120" i="2"/>
  <c r="CC120" i="2" s="1"/>
  <c r="CN120" i="2"/>
  <c r="CO134" i="2"/>
  <c r="CP167" i="2"/>
  <c r="DL187" i="2"/>
  <c r="CU187" i="2"/>
  <c r="CT219" i="2"/>
  <c r="DJ130" i="2" l="1"/>
  <c r="BZ130" i="2"/>
  <c r="CK120" i="2"/>
  <c r="AE120" i="2"/>
  <c r="AV128" i="2" a="1"/>
  <c r="AV128" i="2" s="1"/>
  <c r="BM128" i="2"/>
  <c r="CL129" i="2"/>
  <c r="CM128" i="2"/>
  <c r="DC128" i="2" s="1"/>
  <c r="DB128" i="2"/>
  <c r="CO135" i="2"/>
  <c r="CP168" i="2"/>
  <c r="DL188" i="2"/>
  <c r="CU188" i="2"/>
  <c r="CT220" i="2"/>
  <c r="AV129" i="2" l="1" a="1"/>
  <c r="AV129" i="2" s="1"/>
  <c r="CL130" i="2"/>
  <c r="CM129" i="2"/>
  <c r="DC129" i="2" s="1"/>
  <c r="DB129" i="2"/>
  <c r="AH120" i="2" a="1"/>
  <c r="AH120" i="2" s="1"/>
  <c r="AF120" i="2"/>
  <c r="AI120" i="2" s="1"/>
  <c r="CJ120" i="2" s="1"/>
  <c r="AG120" i="2" a="1"/>
  <c r="AG120" i="2" s="1"/>
  <c r="CN121" i="2"/>
  <c r="P121" i="2"/>
  <c r="R121" i="2"/>
  <c r="V121" i="2" a="1"/>
  <c r="V121" i="2" s="1"/>
  <c r="W121" i="2" s="1"/>
  <c r="X121" i="2" s="1"/>
  <c r="CB121" i="2"/>
  <c r="CC121" i="2" s="1"/>
  <c r="BM129" i="2"/>
  <c r="BZ131" i="2"/>
  <c r="DJ131" i="2"/>
  <c r="CO136" i="2"/>
  <c r="CP169" i="2"/>
  <c r="DL189" i="2"/>
  <c r="CU189" i="2"/>
  <c r="CT221" i="2"/>
  <c r="BM130" i="2" l="1"/>
  <c r="AV130" i="2" a="1"/>
  <c r="AV130" i="2" s="1"/>
  <c r="AE121" i="2"/>
  <c r="CK121" i="2"/>
  <c r="BZ132" i="2"/>
  <c r="DJ132" i="2"/>
  <c r="CL131" i="2"/>
  <c r="CM130" i="2"/>
  <c r="DC130" i="2" s="1"/>
  <c r="DB130" i="2"/>
  <c r="CO137" i="2"/>
  <c r="CP170" i="2"/>
  <c r="DL190" i="2"/>
  <c r="CU190" i="2"/>
  <c r="CT222" i="2"/>
  <c r="CL132" i="2" l="1"/>
  <c r="DB131" i="2"/>
  <c r="CM131" i="2"/>
  <c r="DC131" i="2" s="1"/>
  <c r="DJ133" i="2"/>
  <c r="BZ133" i="2"/>
  <c r="CB122" i="2"/>
  <c r="CC122" i="2" s="1"/>
  <c r="V122" i="2" a="1"/>
  <c r="V122" i="2" s="1"/>
  <c r="W122" i="2" s="1"/>
  <c r="X122" i="2" s="1"/>
  <c r="P122" i="2"/>
  <c r="CN122" i="2"/>
  <c r="R122" i="2"/>
  <c r="AH121" i="2" a="1"/>
  <c r="AH121" i="2" s="1"/>
  <c r="AF121" i="2"/>
  <c r="AI121" i="2" s="1"/>
  <c r="CJ121" i="2" s="1"/>
  <c r="AG121" i="2" a="1"/>
  <c r="AG121" i="2" s="1"/>
  <c r="AV131" i="2" a="1"/>
  <c r="AV131" i="2" s="1"/>
  <c r="BM131" i="2"/>
  <c r="CO138" i="2"/>
  <c r="CP171" i="2"/>
  <c r="DL191" i="2"/>
  <c r="CU191" i="2"/>
  <c r="CT223" i="2"/>
  <c r="AE122" i="2" l="1"/>
  <c r="CK122" i="2"/>
  <c r="DJ134" i="2"/>
  <c r="BZ134" i="2"/>
  <c r="AV132" i="2" a="1"/>
  <c r="AV132" i="2" s="1"/>
  <c r="BM132" i="2"/>
  <c r="DB132" i="2"/>
  <c r="CM132" i="2"/>
  <c r="DC132" i="2" s="1"/>
  <c r="CL133" i="2"/>
  <c r="CO139" i="2"/>
  <c r="CP172" i="2"/>
  <c r="DL192" i="2"/>
  <c r="CU192" i="2"/>
  <c r="CT224" i="2"/>
  <c r="BM133" i="2" l="1"/>
  <c r="AV133" i="2" a="1"/>
  <c r="AV133" i="2" s="1"/>
  <c r="BZ135" i="2"/>
  <c r="DJ135" i="2"/>
  <c r="V123" i="2" a="1"/>
  <c r="V123" i="2" s="1"/>
  <c r="W123" i="2" s="1"/>
  <c r="X123" i="2" s="1"/>
  <c r="CN123" i="2"/>
  <c r="CB123" i="2"/>
  <c r="CC123" i="2" s="1"/>
  <c r="R123" i="2"/>
  <c r="P123" i="2"/>
  <c r="CL134" i="2"/>
  <c r="CM133" i="2"/>
  <c r="DC133" i="2" s="1"/>
  <c r="DB133" i="2"/>
  <c r="AF122" i="2"/>
  <c r="AI122" i="2" s="1"/>
  <c r="CJ122" i="2" s="1"/>
  <c r="AH122" i="2" a="1"/>
  <c r="AH122" i="2" s="1"/>
  <c r="AG122" i="2" a="1"/>
  <c r="AG122" i="2" s="1"/>
  <c r="CO140" i="2"/>
  <c r="CP173" i="2"/>
  <c r="DL193" i="2"/>
  <c r="CU193" i="2"/>
  <c r="CT225" i="2"/>
  <c r="AE123" i="2" l="1"/>
  <c r="CK123" i="2"/>
  <c r="AV134" i="2" a="1"/>
  <c r="AV134" i="2" s="1"/>
  <c r="BM134" i="2"/>
  <c r="DJ136" i="2"/>
  <c r="BZ136" i="2"/>
  <c r="CL135" i="2"/>
  <c r="DB134" i="2"/>
  <c r="CM134" i="2"/>
  <c r="DC134" i="2" s="1"/>
  <c r="CO141" i="2"/>
  <c r="CP174" i="2"/>
  <c r="DL194" i="2"/>
  <c r="CU194" i="2"/>
  <c r="CT226" i="2"/>
  <c r="BM135" i="2" l="1"/>
  <c r="AV135" i="2" a="1"/>
  <c r="AV135" i="2" s="1"/>
  <c r="CL136" i="2"/>
  <c r="DB135" i="2"/>
  <c r="CM135" i="2"/>
  <c r="DC135" i="2" s="1"/>
  <c r="BZ137" i="2"/>
  <c r="DJ137" i="2"/>
  <c r="CN124" i="2"/>
  <c r="P124" i="2"/>
  <c r="V124" i="2" a="1"/>
  <c r="V124" i="2" s="1"/>
  <c r="W124" i="2" s="1"/>
  <c r="X124" i="2" s="1"/>
  <c r="R124" i="2"/>
  <c r="CB124" i="2"/>
  <c r="CC124" i="2" s="1"/>
  <c r="AH123" i="2" a="1"/>
  <c r="AH123" i="2" s="1"/>
  <c r="AF123" i="2"/>
  <c r="AI123" i="2" s="1"/>
  <c r="CJ123" i="2" s="1"/>
  <c r="AG123" i="2" a="1"/>
  <c r="AG123" i="2" s="1"/>
  <c r="CO142" i="2"/>
  <c r="CP175" i="2"/>
  <c r="DL195" i="2"/>
  <c r="CU195" i="2"/>
  <c r="CT227" i="2"/>
  <c r="DJ138" i="2" l="1"/>
  <c r="BZ138" i="2"/>
  <c r="BM136" i="2"/>
  <c r="AV136" i="2" a="1"/>
  <c r="AV136" i="2" s="1"/>
  <c r="CL137" i="2"/>
  <c r="CM136" i="2"/>
  <c r="DC136" i="2" s="1"/>
  <c r="DB136" i="2"/>
  <c r="AE124" i="2"/>
  <c r="CK124" i="2"/>
  <c r="CO143" i="2"/>
  <c r="CP176" i="2"/>
  <c r="DL196" i="2"/>
  <c r="CU196" i="2"/>
  <c r="CT228" i="2"/>
  <c r="BM137" i="2" l="1"/>
  <c r="AV137" i="2" a="1"/>
  <c r="AV137" i="2" s="1"/>
  <c r="AH124" i="2" a="1"/>
  <c r="AH124" i="2" s="1"/>
  <c r="AG124" i="2" a="1"/>
  <c r="AG124" i="2" s="1"/>
  <c r="AF124" i="2"/>
  <c r="AI124" i="2" s="1"/>
  <c r="CJ124" i="2" s="1"/>
  <c r="CM137" i="2"/>
  <c r="DC137" i="2" s="1"/>
  <c r="DB137" i="2"/>
  <c r="CL138" i="2"/>
  <c r="CB125" i="2"/>
  <c r="CC125" i="2" s="1"/>
  <c r="CN125" i="2"/>
  <c r="V125" i="2" a="1"/>
  <c r="V125" i="2" s="1"/>
  <c r="W125" i="2" s="1"/>
  <c r="X125" i="2" s="1"/>
  <c r="R125" i="2"/>
  <c r="P125" i="2"/>
  <c r="BZ139" i="2"/>
  <c r="DJ139" i="2"/>
  <c r="CO144" i="2"/>
  <c r="CP177" i="2"/>
  <c r="DL197" i="2"/>
  <c r="CU197" i="2"/>
  <c r="CT229" i="2"/>
  <c r="BZ140" i="2" l="1"/>
  <c r="DJ140" i="2"/>
  <c r="BM138" i="2"/>
  <c r="AV138" i="2" a="1"/>
  <c r="AV138" i="2" s="1"/>
  <c r="CL139" i="2"/>
  <c r="CM138" i="2"/>
  <c r="DC138" i="2" s="1"/>
  <c r="DB138" i="2"/>
  <c r="AE125" i="2"/>
  <c r="CK125" i="2"/>
  <c r="CO145" i="2"/>
  <c r="CP178" i="2"/>
  <c r="DL198" i="2"/>
  <c r="CU198" i="2"/>
  <c r="CT230" i="2"/>
  <c r="BM139" i="2" l="1"/>
  <c r="AV139" i="2" a="1"/>
  <c r="AV139" i="2" s="1"/>
  <c r="DJ141" i="2"/>
  <c r="BZ141" i="2"/>
  <c r="AF125" i="2"/>
  <c r="AI125" i="2" s="1"/>
  <c r="CJ125" i="2" s="1"/>
  <c r="AH125" i="2" a="1"/>
  <c r="AH125" i="2" s="1"/>
  <c r="AG125" i="2" a="1"/>
  <c r="AG125" i="2" s="1"/>
  <c r="DB139" i="2"/>
  <c r="CL140" i="2"/>
  <c r="CM139" i="2"/>
  <c r="DC139" i="2" s="1"/>
  <c r="CB126" i="2"/>
  <c r="CC126" i="2" s="1"/>
  <c r="P126" i="2"/>
  <c r="V126" i="2" a="1"/>
  <c r="V126" i="2" s="1"/>
  <c r="W126" i="2" s="1"/>
  <c r="X126" i="2" s="1"/>
  <c r="CN126" i="2"/>
  <c r="R126" i="2"/>
  <c r="CO146" i="2"/>
  <c r="CP179" i="2"/>
  <c r="DL199" i="2"/>
  <c r="CU199" i="2"/>
  <c r="CT231" i="2"/>
  <c r="BM140" i="2" l="1"/>
  <c r="AV140" i="2" a="1"/>
  <c r="AV140" i="2" s="1"/>
  <c r="BZ142" i="2"/>
  <c r="DJ142" i="2"/>
  <c r="AE126" i="2"/>
  <c r="CK126" i="2"/>
  <c r="CM140" i="2"/>
  <c r="DC140" i="2" s="1"/>
  <c r="CL141" i="2"/>
  <c r="DB140" i="2"/>
  <c r="CO147" i="2"/>
  <c r="CP180" i="2"/>
  <c r="DL200" i="2"/>
  <c r="CU200" i="2"/>
  <c r="CT232" i="2"/>
  <c r="R127" i="2" l="1"/>
  <c r="P127" i="2"/>
  <c r="CN127" i="2"/>
  <c r="V127" i="2" a="1"/>
  <c r="V127" i="2" s="1"/>
  <c r="W127" i="2" s="1"/>
  <c r="X127" i="2" s="1"/>
  <c r="CB127" i="2"/>
  <c r="CC127" i="2" s="1"/>
  <c r="AG126" i="2" a="1"/>
  <c r="AG126" i="2" s="1"/>
  <c r="AH126" i="2" a="1"/>
  <c r="AH126" i="2" s="1"/>
  <c r="AF126" i="2"/>
  <c r="AI126" i="2" s="1"/>
  <c r="CJ126" i="2" s="1"/>
  <c r="DJ143" i="2"/>
  <c r="BZ143" i="2"/>
  <c r="CM141" i="2"/>
  <c r="DC141" i="2" s="1"/>
  <c r="DB141" i="2"/>
  <c r="CL142" i="2"/>
  <c r="BM141" i="2"/>
  <c r="AV141" i="2" a="1"/>
  <c r="AV141" i="2" s="1"/>
  <c r="CO148" i="2"/>
  <c r="CP181" i="2"/>
  <c r="DL201" i="2"/>
  <c r="CU201" i="2"/>
  <c r="CT233" i="2"/>
  <c r="CK127" i="2" l="1"/>
  <c r="AE127" i="2"/>
  <c r="BM142" i="2"/>
  <c r="AV142" i="2" a="1"/>
  <c r="AV142" i="2" s="1"/>
  <c r="DB142" i="2"/>
  <c r="CM142" i="2"/>
  <c r="DC142" i="2" s="1"/>
  <c r="CL143" i="2"/>
  <c r="BZ144" i="2"/>
  <c r="DJ144" i="2"/>
  <c r="CO149" i="2"/>
  <c r="CP182" i="2"/>
  <c r="DL202" i="2"/>
  <c r="CU202" i="2"/>
  <c r="CT234" i="2"/>
  <c r="AV143" i="2" l="1" a="1"/>
  <c r="AV143" i="2" s="1"/>
  <c r="BM143" i="2"/>
  <c r="CL144" i="2"/>
  <c r="DB143" i="2"/>
  <c r="CM143" i="2"/>
  <c r="DC143" i="2" s="1"/>
  <c r="AG127" i="2" a="1"/>
  <c r="AG127" i="2" s="1"/>
  <c r="AF127" i="2"/>
  <c r="AI127" i="2" s="1"/>
  <c r="CJ127" i="2" s="1"/>
  <c r="AH127" i="2" a="1"/>
  <c r="AH127" i="2" s="1"/>
  <c r="DJ145" i="2"/>
  <c r="BZ145" i="2"/>
  <c r="R128" i="2"/>
  <c r="CN128" i="2"/>
  <c r="CB128" i="2"/>
  <c r="CC128" i="2" s="1"/>
  <c r="V128" i="2" a="1"/>
  <c r="V128" i="2" s="1"/>
  <c r="W128" i="2" s="1"/>
  <c r="X128" i="2" s="1"/>
  <c r="P128" i="2"/>
  <c r="CO150" i="2"/>
  <c r="CP183" i="2"/>
  <c r="DL203" i="2"/>
  <c r="CU203" i="2"/>
  <c r="CT235" i="2"/>
  <c r="BM144" i="2" l="1"/>
  <c r="AV144" i="2" a="1"/>
  <c r="AV144" i="2" s="1"/>
  <c r="DB144" i="2"/>
  <c r="CL145" i="2"/>
  <c r="CM144" i="2"/>
  <c r="DC144" i="2" s="1"/>
  <c r="AE128" i="2"/>
  <c r="CK128" i="2"/>
  <c r="DJ146" i="2"/>
  <c r="BZ146" i="2"/>
  <c r="CO151" i="2"/>
  <c r="CP184" i="2"/>
  <c r="DL204" i="2"/>
  <c r="CU204" i="2"/>
  <c r="CT236" i="2"/>
  <c r="CB129" i="2" l="1"/>
  <c r="CC129" i="2" s="1"/>
  <c r="P129" i="2"/>
  <c r="CN129" i="2"/>
  <c r="V129" i="2" a="1"/>
  <c r="V129" i="2" s="1"/>
  <c r="W129" i="2" s="1"/>
  <c r="X129" i="2" s="1"/>
  <c r="R129" i="2"/>
  <c r="AF128" i="2"/>
  <c r="AI128" i="2" s="1"/>
  <c r="CJ128" i="2" s="1"/>
  <c r="AG128" i="2" a="1"/>
  <c r="AG128" i="2" s="1"/>
  <c r="AH128" i="2" a="1"/>
  <c r="AH128" i="2" s="1"/>
  <c r="CL146" i="2"/>
  <c r="DB145" i="2"/>
  <c r="CM145" i="2"/>
  <c r="DC145" i="2" s="1"/>
  <c r="AV145" i="2" a="1"/>
  <c r="AV145" i="2" s="1"/>
  <c r="BM145" i="2"/>
  <c r="BZ147" i="2"/>
  <c r="DJ147" i="2"/>
  <c r="CO152" i="2"/>
  <c r="CP185" i="2"/>
  <c r="DL205" i="2"/>
  <c r="CU205" i="2"/>
  <c r="CT237" i="2"/>
  <c r="BZ148" i="2" l="1"/>
  <c r="DJ148" i="2"/>
  <c r="AE129" i="2"/>
  <c r="CK129" i="2"/>
  <c r="BM146" i="2"/>
  <c r="AV146" i="2" a="1"/>
  <c r="AV146" i="2" s="1"/>
  <c r="CL147" i="2"/>
  <c r="DB146" i="2"/>
  <c r="CM146" i="2"/>
  <c r="DC146" i="2" s="1"/>
  <c r="CO153" i="2"/>
  <c r="CP186" i="2"/>
  <c r="CP187" i="2" s="1"/>
  <c r="CP188" i="2" s="1"/>
  <c r="CP189" i="2" s="1"/>
  <c r="CP190" i="2" s="1"/>
  <c r="CP191" i="2" s="1"/>
  <c r="CP192" i="2" s="1"/>
  <c r="CP193" i="2" s="1"/>
  <c r="CP194" i="2" s="1"/>
  <c r="CP195" i="2" s="1"/>
  <c r="CP196" i="2" s="1"/>
  <c r="CP197" i="2" s="1"/>
  <c r="CP198" i="2" s="1"/>
  <c r="DL206" i="2"/>
  <c r="CU206" i="2"/>
  <c r="CT238" i="2"/>
  <c r="BM147" i="2" l="1"/>
  <c r="AV147" i="2" a="1"/>
  <c r="AV147" i="2" s="1"/>
  <c r="CL148" i="2"/>
  <c r="DB147" i="2"/>
  <c r="CM147" i="2"/>
  <c r="DC147" i="2" s="1"/>
  <c r="V130" i="2" a="1"/>
  <c r="V130" i="2" s="1"/>
  <c r="W130" i="2" s="1"/>
  <c r="X130" i="2" s="1"/>
  <c r="CN130" i="2"/>
  <c r="CB130" i="2"/>
  <c r="CC130" i="2" s="1"/>
  <c r="P130" i="2"/>
  <c r="R130" i="2"/>
  <c r="AH129" i="2" a="1"/>
  <c r="AH129" i="2" s="1"/>
  <c r="AG129" i="2" a="1"/>
  <c r="AG129" i="2" s="1"/>
  <c r="AF129" i="2"/>
  <c r="AI129" i="2" s="1"/>
  <c r="CJ129" i="2" s="1"/>
  <c r="BZ149" i="2"/>
  <c r="DJ149" i="2"/>
  <c r="CO154" i="2"/>
  <c r="CP199" i="2"/>
  <c r="DL207" i="2"/>
  <c r="CU207" i="2"/>
  <c r="CT239" i="2"/>
  <c r="BZ150" i="2" l="1"/>
  <c r="DJ150" i="2"/>
  <c r="CK130" i="2"/>
  <c r="AE130" i="2"/>
  <c r="AV148" i="2" a="1"/>
  <c r="AV148" i="2" s="1"/>
  <c r="BM148" i="2"/>
  <c r="CL149" i="2"/>
  <c r="DB148" i="2"/>
  <c r="CM148" i="2"/>
  <c r="DC148" i="2" s="1"/>
  <c r="CO155" i="2"/>
  <c r="CP200" i="2"/>
  <c r="DL208" i="2"/>
  <c r="CU208" i="2"/>
  <c r="CT240" i="2"/>
  <c r="DB149" i="2" l="1"/>
  <c r="CL150" i="2"/>
  <c r="CM149" i="2"/>
  <c r="DC149" i="2" s="1"/>
  <c r="AH130" i="2" a="1"/>
  <c r="AH130" i="2" s="1"/>
  <c r="AG130" i="2" a="1"/>
  <c r="AG130" i="2" s="1"/>
  <c r="AF130" i="2"/>
  <c r="AI130" i="2" s="1"/>
  <c r="CJ130" i="2" s="1"/>
  <c r="CB131" i="2"/>
  <c r="CC131" i="2" s="1"/>
  <c r="P131" i="2"/>
  <c r="V131" i="2" a="1"/>
  <c r="V131" i="2" s="1"/>
  <c r="W131" i="2" s="1"/>
  <c r="X131" i="2" s="1"/>
  <c r="CN131" i="2"/>
  <c r="R131" i="2"/>
  <c r="BZ151" i="2"/>
  <c r="DJ151" i="2"/>
  <c r="BM149" i="2"/>
  <c r="AV149" i="2" a="1"/>
  <c r="AV149" i="2" s="1"/>
  <c r="CO156" i="2"/>
  <c r="CP201" i="2"/>
  <c r="DL209" i="2"/>
  <c r="CU209" i="2"/>
  <c r="CT241" i="2"/>
  <c r="BZ152" i="2" l="1"/>
  <c r="DJ152" i="2"/>
  <c r="CL151" i="2"/>
  <c r="CM150" i="2"/>
  <c r="DC150" i="2" s="1"/>
  <c r="DB150" i="2"/>
  <c r="AE131" i="2"/>
  <c r="CK131" i="2"/>
  <c r="BM150" i="2"/>
  <c r="AV150" i="2" a="1"/>
  <c r="AV150" i="2" s="1"/>
  <c r="CO157" i="2"/>
  <c r="CP202" i="2"/>
  <c r="DL210" i="2"/>
  <c r="CU210" i="2"/>
  <c r="CT242" i="2"/>
  <c r="V132" i="2" l="1" a="1"/>
  <c r="V132" i="2" s="1"/>
  <c r="W132" i="2" s="1"/>
  <c r="X132" i="2" s="1"/>
  <c r="R132" i="2"/>
  <c r="CB132" i="2"/>
  <c r="CC132" i="2" s="1"/>
  <c r="P132" i="2"/>
  <c r="CN132" i="2"/>
  <c r="AH131" i="2" a="1"/>
  <c r="AH131" i="2" s="1"/>
  <c r="AF131" i="2"/>
  <c r="AI131" i="2" s="1"/>
  <c r="CJ131" i="2" s="1"/>
  <c r="AG131" i="2" a="1"/>
  <c r="AG131" i="2" s="1"/>
  <c r="BM151" i="2"/>
  <c r="AV151" i="2" a="1"/>
  <c r="AV151" i="2" s="1"/>
  <c r="DB151" i="2"/>
  <c r="CM151" i="2"/>
  <c r="DC151" i="2" s="1"/>
  <c r="CL152" i="2"/>
  <c r="DJ153" i="2"/>
  <c r="BZ153" i="2"/>
  <c r="CO158" i="2"/>
  <c r="CP203" i="2"/>
  <c r="DL211" i="2"/>
  <c r="CU211" i="2"/>
  <c r="CT243" i="2"/>
  <c r="DJ154" i="2" l="1"/>
  <c r="BZ154" i="2"/>
  <c r="DB152" i="2"/>
  <c r="CM152" i="2"/>
  <c r="DC152" i="2" s="1"/>
  <c r="CL153" i="2"/>
  <c r="AV152" i="2" a="1"/>
  <c r="AV152" i="2" s="1"/>
  <c r="BM152" i="2"/>
  <c r="AE132" i="2"/>
  <c r="CK132" i="2"/>
  <c r="CO159" i="2"/>
  <c r="CP204" i="2"/>
  <c r="DL212" i="2"/>
  <c r="CU212" i="2"/>
  <c r="CT244" i="2"/>
  <c r="CM153" i="2" l="1"/>
  <c r="DC153" i="2" s="1"/>
  <c r="DB153" i="2"/>
  <c r="CL154" i="2"/>
  <c r="BM153" i="2"/>
  <c r="AV153" i="2" a="1"/>
  <c r="AV153" i="2" s="1"/>
  <c r="AG132" i="2" a="1"/>
  <c r="AG132" i="2" s="1"/>
  <c r="AH132" i="2" a="1"/>
  <c r="AH132" i="2" s="1"/>
  <c r="AF132" i="2"/>
  <c r="AI132" i="2" s="1"/>
  <c r="CJ132" i="2" s="1"/>
  <c r="R133" i="2"/>
  <c r="CN133" i="2"/>
  <c r="P133" i="2"/>
  <c r="CB133" i="2"/>
  <c r="CC133" i="2" s="1"/>
  <c r="V133" i="2" a="1"/>
  <c r="V133" i="2" s="1"/>
  <c r="W133" i="2" s="1"/>
  <c r="X133" i="2" s="1"/>
  <c r="DJ155" i="2"/>
  <c r="BZ155" i="2"/>
  <c r="CO160" i="2"/>
  <c r="CP205" i="2"/>
  <c r="DL213" i="2"/>
  <c r="CU213" i="2"/>
  <c r="CT245" i="2"/>
  <c r="DJ156" i="2" l="1"/>
  <c r="BZ156" i="2"/>
  <c r="CL155" i="2"/>
  <c r="DB154" i="2"/>
  <c r="CM154" i="2"/>
  <c r="DC154" i="2" s="1"/>
  <c r="AE133" i="2"/>
  <c r="CK133" i="2"/>
  <c r="AV154" i="2" a="1"/>
  <c r="AV154" i="2" s="1"/>
  <c r="BM154" i="2"/>
  <c r="CO161" i="2"/>
  <c r="CP206" i="2"/>
  <c r="DL214" i="2"/>
  <c r="CU214" i="2"/>
  <c r="CT246" i="2"/>
  <c r="V134" i="2" l="1" a="1"/>
  <c r="V134" i="2" s="1"/>
  <c r="W134" i="2" s="1"/>
  <c r="X134" i="2" s="1"/>
  <c r="R134" i="2"/>
  <c r="P134" i="2"/>
  <c r="CN134" i="2"/>
  <c r="CB134" i="2"/>
  <c r="CC134" i="2" s="1"/>
  <c r="BM155" i="2"/>
  <c r="AV155" i="2" a="1"/>
  <c r="AV155" i="2" s="1"/>
  <c r="DB155" i="2"/>
  <c r="CM155" i="2"/>
  <c r="DC155" i="2" s="1"/>
  <c r="CL156" i="2"/>
  <c r="AH133" i="2" a="1"/>
  <c r="AH133" i="2" s="1"/>
  <c r="AF133" i="2"/>
  <c r="AI133" i="2" s="1"/>
  <c r="CJ133" i="2" s="1"/>
  <c r="AG133" i="2" a="1"/>
  <c r="AG133" i="2" s="1"/>
  <c r="BZ157" i="2"/>
  <c r="DJ157" i="2"/>
  <c r="CO162" i="2"/>
  <c r="CP207" i="2"/>
  <c r="DL215" i="2"/>
  <c r="CU215" i="2"/>
  <c r="CT247" i="2"/>
  <c r="AV156" i="2" l="1" a="1"/>
  <c r="AV156" i="2" s="1"/>
  <c r="BM156" i="2"/>
  <c r="DJ158" i="2"/>
  <c r="BZ158" i="2"/>
  <c r="CM156" i="2"/>
  <c r="DC156" i="2" s="1"/>
  <c r="CL157" i="2"/>
  <c r="DB156" i="2"/>
  <c r="CK134" i="2"/>
  <c r="AE134" i="2"/>
  <c r="CO163" i="2"/>
  <c r="CP208" i="2"/>
  <c r="DL216" i="2"/>
  <c r="CU216" i="2"/>
  <c r="CT248" i="2"/>
  <c r="R135" i="2" l="1"/>
  <c r="P135" i="2"/>
  <c r="CB135" i="2"/>
  <c r="CC135" i="2" s="1"/>
  <c r="CN135" i="2"/>
  <c r="V135" i="2" a="1"/>
  <c r="V135" i="2" s="1"/>
  <c r="W135" i="2" s="1"/>
  <c r="X135" i="2" s="1"/>
  <c r="AV157" i="2" a="1"/>
  <c r="AV157" i="2" s="1"/>
  <c r="BM157" i="2"/>
  <c r="DB157" i="2"/>
  <c r="CL158" i="2"/>
  <c r="CM157" i="2"/>
  <c r="DC157" i="2" s="1"/>
  <c r="DJ159" i="2"/>
  <c r="BZ159" i="2"/>
  <c r="AF134" i="2"/>
  <c r="AI134" i="2" s="1"/>
  <c r="CJ134" i="2" s="1"/>
  <c r="AG134" i="2" a="1"/>
  <c r="AG134" i="2" s="1"/>
  <c r="AH134" i="2" a="1"/>
  <c r="AH134" i="2" s="1"/>
  <c r="CO164" i="2"/>
  <c r="CP209" i="2"/>
  <c r="DL217" i="2"/>
  <c r="CU217" i="2"/>
  <c r="CT249" i="2"/>
  <c r="AE135" i="2" l="1"/>
  <c r="CK135" i="2"/>
  <c r="BM158" i="2"/>
  <c r="AV158" i="2" a="1"/>
  <c r="AV158" i="2" s="1"/>
  <c r="DJ160" i="2"/>
  <c r="BZ160" i="2"/>
  <c r="DB158" i="2"/>
  <c r="CL159" i="2"/>
  <c r="CM158" i="2"/>
  <c r="DC158" i="2" s="1"/>
  <c r="CO165" i="2"/>
  <c r="CP210" i="2"/>
  <c r="DL218" i="2"/>
  <c r="CU218" i="2"/>
  <c r="CT250" i="2"/>
  <c r="CL160" i="2" l="1"/>
  <c r="CM159" i="2"/>
  <c r="DC159" i="2" s="1"/>
  <c r="DB159" i="2"/>
  <c r="AV159" i="2" a="1"/>
  <c r="AV159" i="2" s="1"/>
  <c r="BM159" i="2"/>
  <c r="DJ161" i="2"/>
  <c r="BZ161" i="2"/>
  <c r="P136" i="2"/>
  <c r="CB136" i="2"/>
  <c r="CC136" i="2" s="1"/>
  <c r="R136" i="2"/>
  <c r="CN136" i="2"/>
  <c r="V136" i="2" a="1"/>
  <c r="V136" i="2" s="1"/>
  <c r="W136" i="2" s="1"/>
  <c r="X136" i="2" s="1"/>
  <c r="AF135" i="2"/>
  <c r="AI135" i="2" s="1"/>
  <c r="CJ135" i="2" s="1"/>
  <c r="AH135" i="2" a="1"/>
  <c r="AH135" i="2" s="1"/>
  <c r="AG135" i="2" a="1"/>
  <c r="AG135" i="2" s="1"/>
  <c r="CO166" i="2"/>
  <c r="CP211" i="2"/>
  <c r="DL219" i="2"/>
  <c r="CU219" i="2"/>
  <c r="CT251" i="2"/>
  <c r="DJ162" i="2" l="1"/>
  <c r="BZ162" i="2"/>
  <c r="BM160" i="2"/>
  <c r="AV160" i="2" a="1"/>
  <c r="AV160" i="2" s="1"/>
  <c r="AE136" i="2"/>
  <c r="CK136" i="2"/>
  <c r="CM160" i="2"/>
  <c r="DC160" i="2" s="1"/>
  <c r="CL161" i="2"/>
  <c r="DB160" i="2"/>
  <c r="CO167" i="2"/>
  <c r="CP212" i="2"/>
  <c r="DL220" i="2"/>
  <c r="CU220" i="2"/>
  <c r="CT252" i="2"/>
  <c r="V137" i="2" l="1" a="1"/>
  <c r="V137" i="2" s="1"/>
  <c r="W137" i="2" s="1"/>
  <c r="X137" i="2" s="1"/>
  <c r="CN137" i="2"/>
  <c r="CB137" i="2"/>
  <c r="CC137" i="2" s="1"/>
  <c r="P137" i="2"/>
  <c r="R137" i="2"/>
  <c r="CM161" i="2"/>
  <c r="DC161" i="2" s="1"/>
  <c r="CL162" i="2"/>
  <c r="DB161" i="2"/>
  <c r="AG136" i="2" a="1"/>
  <c r="AG136" i="2" s="1"/>
  <c r="AF136" i="2"/>
  <c r="AI136" i="2" s="1"/>
  <c r="CJ136" i="2" s="1"/>
  <c r="AH136" i="2" a="1"/>
  <c r="AH136" i="2" s="1"/>
  <c r="AV161" i="2" a="1"/>
  <c r="AV161" i="2" s="1"/>
  <c r="BM161" i="2"/>
  <c r="BZ163" i="2"/>
  <c r="DJ163" i="2"/>
  <c r="CO168" i="2"/>
  <c r="CP213" i="2"/>
  <c r="DL221" i="2"/>
  <c r="CU221" i="2"/>
  <c r="CT253" i="2"/>
  <c r="AV162" i="2" l="1" a="1"/>
  <c r="AV162" i="2" s="1"/>
  <c r="BM162" i="2"/>
  <c r="BZ164" i="2"/>
  <c r="DJ164" i="2"/>
  <c r="CM162" i="2"/>
  <c r="DC162" i="2" s="1"/>
  <c r="DB162" i="2"/>
  <c r="CL163" i="2"/>
  <c r="CK137" i="2"/>
  <c r="AE137" i="2"/>
  <c r="CO169" i="2"/>
  <c r="CP214" i="2"/>
  <c r="DL222" i="2"/>
  <c r="CU222" i="2"/>
  <c r="CT254" i="2"/>
  <c r="DB163" i="2" l="1"/>
  <c r="CL164" i="2"/>
  <c r="CM163" i="2"/>
  <c r="DC163" i="2" s="1"/>
  <c r="BM163" i="2"/>
  <c r="AV163" i="2" a="1"/>
  <c r="AV163" i="2" s="1"/>
  <c r="P138" i="2"/>
  <c r="CN138" i="2"/>
  <c r="CB138" i="2"/>
  <c r="CC138" i="2" s="1"/>
  <c r="V138" i="2" a="1"/>
  <c r="V138" i="2" s="1"/>
  <c r="W138" i="2" s="1"/>
  <c r="X138" i="2" s="1"/>
  <c r="R138" i="2"/>
  <c r="DJ165" i="2"/>
  <c r="BZ165" i="2"/>
  <c r="AG137" i="2" a="1"/>
  <c r="AG137" i="2" s="1"/>
  <c r="AH137" i="2" a="1"/>
  <c r="AH137" i="2" s="1"/>
  <c r="AF137" i="2"/>
  <c r="AI137" i="2" s="1"/>
  <c r="CJ137" i="2" s="1"/>
  <c r="CO170" i="2"/>
  <c r="CP215" i="2"/>
  <c r="DL223" i="2"/>
  <c r="CU223" i="2"/>
  <c r="CT255" i="2"/>
  <c r="DJ166" i="2" l="1"/>
  <c r="BZ166" i="2"/>
  <c r="DB164" i="2"/>
  <c r="CL165" i="2"/>
  <c r="CM164" i="2"/>
  <c r="DC164" i="2" s="1"/>
  <c r="CK138" i="2"/>
  <c r="AE138" i="2"/>
  <c r="AV164" i="2" a="1"/>
  <c r="AV164" i="2" s="1"/>
  <c r="BM164" i="2"/>
  <c r="CO171" i="2"/>
  <c r="CP216" i="2"/>
  <c r="DL224" i="2"/>
  <c r="CU224" i="2"/>
  <c r="CT256" i="2"/>
  <c r="V139" i="2" l="1" a="1"/>
  <c r="V139" i="2" s="1"/>
  <c r="W139" i="2" s="1"/>
  <c r="X139" i="2" s="1"/>
  <c r="CB139" i="2"/>
  <c r="CC139" i="2" s="1"/>
  <c r="R139" i="2"/>
  <c r="P139" i="2"/>
  <c r="CN139" i="2"/>
  <c r="DB165" i="2"/>
  <c r="CL166" i="2"/>
  <c r="CM165" i="2"/>
  <c r="DC165" i="2" s="1"/>
  <c r="AV165" i="2" a="1"/>
  <c r="AV165" i="2" s="1"/>
  <c r="BM165" i="2"/>
  <c r="AH138" i="2" a="1"/>
  <c r="AH138" i="2" s="1"/>
  <c r="AG138" i="2" a="1"/>
  <c r="AG138" i="2" s="1"/>
  <c r="AF138" i="2"/>
  <c r="AI138" i="2" s="1"/>
  <c r="CJ138" i="2" s="1"/>
  <c r="DJ167" i="2"/>
  <c r="BZ167" i="2"/>
  <c r="CO172" i="2"/>
  <c r="CP217" i="2"/>
  <c r="DL225" i="2"/>
  <c r="CU225" i="2"/>
  <c r="CT257" i="2"/>
  <c r="CM166" i="2" l="1"/>
  <c r="DC166" i="2" s="1"/>
  <c r="DB166" i="2"/>
  <c r="CL167" i="2"/>
  <c r="DJ168" i="2"/>
  <c r="BZ168" i="2"/>
  <c r="BM166" i="2"/>
  <c r="AV166" i="2" a="1"/>
  <c r="AV166" i="2" s="1"/>
  <c r="AE139" i="2"/>
  <c r="CK139" i="2"/>
  <c r="CO173" i="2"/>
  <c r="CP218" i="2"/>
  <c r="DL226" i="2"/>
  <c r="CU226" i="2"/>
  <c r="CT258" i="2"/>
  <c r="CL168" i="2" l="1"/>
  <c r="CM167" i="2"/>
  <c r="DC167" i="2" s="1"/>
  <c r="DB167" i="2"/>
  <c r="BZ169" i="2"/>
  <c r="DJ169" i="2"/>
  <c r="BM167" i="2"/>
  <c r="AV167" i="2" a="1"/>
  <c r="AV167" i="2" s="1"/>
  <c r="AF139" i="2"/>
  <c r="AI139" i="2" s="1"/>
  <c r="CJ139" i="2" s="1"/>
  <c r="AH139" i="2" a="1"/>
  <c r="AH139" i="2" s="1"/>
  <c r="AG139" i="2" a="1"/>
  <c r="AG139" i="2" s="1"/>
  <c r="R140" i="2"/>
  <c r="CN140" i="2"/>
  <c r="V140" i="2" a="1"/>
  <c r="V140" i="2" s="1"/>
  <c r="W140" i="2" s="1"/>
  <c r="X140" i="2" s="1"/>
  <c r="CB140" i="2"/>
  <c r="CC140" i="2" s="1"/>
  <c r="P140" i="2"/>
  <c r="CO174" i="2"/>
  <c r="CP219" i="2"/>
  <c r="DL227" i="2"/>
  <c r="CU227" i="2"/>
  <c r="CT259" i="2"/>
  <c r="AE140" i="2" l="1"/>
  <c r="CK140" i="2"/>
  <c r="DJ170" i="2"/>
  <c r="BZ170" i="2"/>
  <c r="BM168" i="2"/>
  <c r="AV168" i="2" a="1"/>
  <c r="AV168" i="2" s="1"/>
  <c r="CM168" i="2"/>
  <c r="DC168" i="2" s="1"/>
  <c r="CL169" i="2"/>
  <c r="DB168" i="2"/>
  <c r="CO175" i="2"/>
  <c r="CP220" i="2"/>
  <c r="DL228" i="2"/>
  <c r="CU228" i="2"/>
  <c r="CT260" i="2"/>
  <c r="DJ171" i="2" l="1"/>
  <c r="BZ171" i="2"/>
  <c r="CB141" i="2"/>
  <c r="CC141" i="2" s="1"/>
  <c r="R141" i="2"/>
  <c r="V141" i="2" a="1"/>
  <c r="V141" i="2" s="1"/>
  <c r="W141" i="2" s="1"/>
  <c r="X141" i="2" s="1"/>
  <c r="CN141" i="2"/>
  <c r="P141" i="2"/>
  <c r="CL170" i="2"/>
  <c r="DB169" i="2"/>
  <c r="CM169" i="2"/>
  <c r="DC169" i="2" s="1"/>
  <c r="BM169" i="2"/>
  <c r="AV169" i="2" a="1"/>
  <c r="AV169" i="2" s="1"/>
  <c r="AH140" i="2" a="1"/>
  <c r="AH140" i="2" s="1"/>
  <c r="AG140" i="2" a="1"/>
  <c r="AG140" i="2" s="1"/>
  <c r="AF140" i="2"/>
  <c r="AI140" i="2" s="1"/>
  <c r="CJ140" i="2" s="1"/>
  <c r="CO176" i="2"/>
  <c r="CP221" i="2"/>
  <c r="DL229" i="2"/>
  <c r="CU229" i="2"/>
  <c r="CT261" i="2"/>
  <c r="CM170" i="2" l="1"/>
  <c r="DC170" i="2" s="1"/>
  <c r="CL171" i="2"/>
  <c r="DB170" i="2"/>
  <c r="CK141" i="2"/>
  <c r="AE141" i="2"/>
  <c r="AV170" i="2" a="1"/>
  <c r="AV170" i="2" s="1"/>
  <c r="BM170" i="2"/>
  <c r="DJ172" i="2"/>
  <c r="BZ172" i="2"/>
  <c r="CO177" i="2"/>
  <c r="CP222" i="2"/>
  <c r="DL230" i="2"/>
  <c r="CU230" i="2"/>
  <c r="CT262" i="2"/>
  <c r="AF141" i="2" l="1"/>
  <c r="AI141" i="2" s="1"/>
  <c r="CJ141" i="2" s="1"/>
  <c r="AH141" i="2" a="1"/>
  <c r="AH141" i="2" s="1"/>
  <c r="AG141" i="2" a="1"/>
  <c r="AG141" i="2" s="1"/>
  <c r="CN142" i="2"/>
  <c r="P142" i="2"/>
  <c r="V142" i="2" a="1"/>
  <c r="V142" i="2" s="1"/>
  <c r="W142" i="2" s="1"/>
  <c r="X142" i="2" s="1"/>
  <c r="CB142" i="2"/>
  <c r="CC142" i="2" s="1"/>
  <c r="R142" i="2"/>
  <c r="BM171" i="2"/>
  <c r="AV171" i="2" a="1"/>
  <c r="AV171" i="2" s="1"/>
  <c r="DJ173" i="2"/>
  <c r="BZ173" i="2"/>
  <c r="CM171" i="2"/>
  <c r="DC171" i="2" s="1"/>
  <c r="CL172" i="2"/>
  <c r="DB171" i="2"/>
  <c r="CO178" i="2"/>
  <c r="CP223" i="2"/>
  <c r="DL231" i="2"/>
  <c r="CU231" i="2"/>
  <c r="CT263" i="2"/>
  <c r="CK142" i="2" l="1"/>
  <c r="AE142" i="2"/>
  <c r="AV172" i="2" a="1"/>
  <c r="AV172" i="2" s="1"/>
  <c r="BM172" i="2"/>
  <c r="CM172" i="2"/>
  <c r="DC172" i="2" s="1"/>
  <c r="CL173" i="2"/>
  <c r="DB172" i="2"/>
  <c r="DJ174" i="2"/>
  <c r="BZ174" i="2"/>
  <c r="CO179" i="2"/>
  <c r="CP224" i="2"/>
  <c r="DL232" i="2"/>
  <c r="CU232" i="2"/>
  <c r="CT264" i="2"/>
  <c r="DB173" i="2" l="1"/>
  <c r="CM173" i="2"/>
  <c r="DC173" i="2" s="1"/>
  <c r="CL174" i="2"/>
  <c r="BZ175" i="2"/>
  <c r="DJ175" i="2"/>
  <c r="BM173" i="2"/>
  <c r="AV173" i="2" a="1"/>
  <c r="AV173" i="2" s="1"/>
  <c r="AG142" i="2" a="1"/>
  <c r="AG142" i="2" s="1"/>
  <c r="AF142" i="2"/>
  <c r="AI142" i="2" s="1"/>
  <c r="CJ142" i="2" s="1"/>
  <c r="AH142" i="2" a="1"/>
  <c r="AH142" i="2" s="1"/>
  <c r="CB143" i="2"/>
  <c r="CC143" i="2" s="1"/>
  <c r="P143" i="2"/>
  <c r="CN143" i="2"/>
  <c r="R143" i="2"/>
  <c r="V143" i="2" a="1"/>
  <c r="V143" i="2" s="1"/>
  <c r="W143" i="2" s="1"/>
  <c r="X143" i="2" s="1"/>
  <c r="CO180" i="2"/>
  <c r="CP225" i="2"/>
  <c r="DL233" i="2"/>
  <c r="CU233" i="2"/>
  <c r="CT265" i="2"/>
  <c r="DJ176" i="2" l="1"/>
  <c r="BZ176" i="2"/>
  <c r="CK143" i="2"/>
  <c r="AE143" i="2"/>
  <c r="DB174" i="2"/>
  <c r="CM174" i="2"/>
  <c r="DC174" i="2" s="1"/>
  <c r="CL175" i="2"/>
  <c r="BM174" i="2"/>
  <c r="AV174" i="2" a="1"/>
  <c r="AV174" i="2" s="1"/>
  <c r="CO181" i="2"/>
  <c r="CP226" i="2"/>
  <c r="DL234" i="2"/>
  <c r="CU234" i="2"/>
  <c r="CT266" i="2"/>
  <c r="CM175" i="2" l="1"/>
  <c r="DC175" i="2" s="1"/>
  <c r="DB175" i="2"/>
  <c r="CL176" i="2"/>
  <c r="AV175" i="2" a="1"/>
  <c r="AV175" i="2" s="1"/>
  <c r="BM175" i="2"/>
  <c r="AF143" i="2"/>
  <c r="AI143" i="2" s="1"/>
  <c r="CJ143" i="2" s="1"/>
  <c r="AG143" i="2" a="1"/>
  <c r="AG143" i="2" s="1"/>
  <c r="AH143" i="2" a="1"/>
  <c r="AH143" i="2" s="1"/>
  <c r="P144" i="2"/>
  <c r="R144" i="2"/>
  <c r="CN144" i="2"/>
  <c r="CB144" i="2"/>
  <c r="CC144" i="2" s="1"/>
  <c r="V144" i="2" a="1"/>
  <c r="V144" i="2" s="1"/>
  <c r="W144" i="2" s="1"/>
  <c r="X144" i="2" s="1"/>
  <c r="BZ177" i="2"/>
  <c r="DJ177" i="2"/>
  <c r="CO182" i="2"/>
  <c r="CP227" i="2"/>
  <c r="DL235" i="2"/>
  <c r="CU235" i="2"/>
  <c r="CT267" i="2"/>
  <c r="CK144" i="2" l="1"/>
  <c r="AE144" i="2"/>
  <c r="CL177" i="2"/>
  <c r="CM176" i="2"/>
  <c r="DC176" i="2" s="1"/>
  <c r="DB176" i="2"/>
  <c r="BM176" i="2"/>
  <c r="AV176" i="2" a="1"/>
  <c r="AV176" i="2" s="1"/>
  <c r="BZ178" i="2"/>
  <c r="DJ178" i="2"/>
  <c r="CO183" i="2"/>
  <c r="CP228" i="2"/>
  <c r="DL236" i="2"/>
  <c r="CU236" i="2"/>
  <c r="CT268" i="2"/>
  <c r="BM177" i="2" l="1"/>
  <c r="AV177" i="2" a="1"/>
  <c r="AV177" i="2" s="1"/>
  <c r="DB177" i="2"/>
  <c r="CM177" i="2"/>
  <c r="DC177" i="2" s="1"/>
  <c r="CL178" i="2"/>
  <c r="AG144" i="2" a="1"/>
  <c r="AG144" i="2" s="1"/>
  <c r="AH144" i="2" a="1"/>
  <c r="AH144" i="2" s="1"/>
  <c r="AF144" i="2"/>
  <c r="AI144" i="2" s="1"/>
  <c r="CJ144" i="2" s="1"/>
  <c r="BZ179" i="2"/>
  <c r="DJ179" i="2"/>
  <c r="CB145" i="2"/>
  <c r="CC145" i="2" s="1"/>
  <c r="R145" i="2"/>
  <c r="CN145" i="2"/>
  <c r="V145" i="2" a="1"/>
  <c r="V145" i="2" s="1"/>
  <c r="W145" i="2" s="1"/>
  <c r="X145" i="2" s="1"/>
  <c r="P145" i="2"/>
  <c r="CO184" i="2"/>
  <c r="CP229" i="2"/>
  <c r="DL237" i="2"/>
  <c r="CU237" i="2"/>
  <c r="CT269" i="2"/>
  <c r="AE145" i="2" l="1"/>
  <c r="CK145" i="2"/>
  <c r="DB178" i="2"/>
  <c r="CL179" i="2"/>
  <c r="CM178" i="2"/>
  <c r="DC178" i="2" s="1"/>
  <c r="AV178" i="2" a="1"/>
  <c r="AV178" i="2" s="1"/>
  <c r="BM178" i="2"/>
  <c r="BZ180" i="2"/>
  <c r="DJ180" i="2"/>
  <c r="CO185" i="2"/>
  <c r="CP230" i="2"/>
  <c r="DL238" i="2"/>
  <c r="CU238" i="2"/>
  <c r="CT270" i="2"/>
  <c r="CL180" i="2" l="1"/>
  <c r="CM179" i="2"/>
  <c r="DC179" i="2" s="1"/>
  <c r="DB179" i="2"/>
  <c r="BM179" i="2"/>
  <c r="AV179" i="2" a="1"/>
  <c r="AV179" i="2" s="1"/>
  <c r="CN146" i="2"/>
  <c r="CB146" i="2"/>
  <c r="CC146" i="2" s="1"/>
  <c r="R146" i="2"/>
  <c r="P146" i="2"/>
  <c r="V146" i="2" a="1"/>
  <c r="V146" i="2" s="1"/>
  <c r="W146" i="2" s="1"/>
  <c r="X146" i="2" s="1"/>
  <c r="DJ181" i="2"/>
  <c r="BZ181" i="2"/>
  <c r="AH145" i="2" a="1"/>
  <c r="AH145" i="2" s="1"/>
  <c r="AF145" i="2"/>
  <c r="AI145" i="2" s="1"/>
  <c r="CJ145" i="2" s="1"/>
  <c r="AG145" i="2" a="1"/>
  <c r="AG145" i="2" s="1"/>
  <c r="CO186" i="2"/>
  <c r="CP231" i="2"/>
  <c r="DL239" i="2"/>
  <c r="CU239" i="2"/>
  <c r="CT271" i="2"/>
  <c r="DJ182" i="2" l="1"/>
  <c r="BZ182" i="2"/>
  <c r="BM180" i="2"/>
  <c r="AV180" i="2" a="1"/>
  <c r="AV180" i="2" s="1"/>
  <c r="CK146" i="2"/>
  <c r="AE146" i="2"/>
  <c r="CM180" i="2"/>
  <c r="DC180" i="2" s="1"/>
  <c r="DB180" i="2"/>
  <c r="CL181" i="2"/>
  <c r="CO187" i="2"/>
  <c r="CP232" i="2"/>
  <c r="DL240" i="2"/>
  <c r="CU240" i="2"/>
  <c r="CT272" i="2"/>
  <c r="AG146" i="2" l="1" a="1"/>
  <c r="AG146" i="2" s="1"/>
  <c r="AH146" i="2" a="1"/>
  <c r="AH146" i="2" s="1"/>
  <c r="AF146" i="2"/>
  <c r="AI146" i="2" s="1"/>
  <c r="CJ146" i="2" s="1"/>
  <c r="CN147" i="2"/>
  <c r="P147" i="2"/>
  <c r="R147" i="2"/>
  <c r="V147" i="2" a="1"/>
  <c r="V147" i="2" s="1"/>
  <c r="W147" i="2" s="1"/>
  <c r="X147" i="2" s="1"/>
  <c r="CB147" i="2"/>
  <c r="CC147" i="2" s="1"/>
  <c r="BM181" i="2"/>
  <c r="AV181" i="2" a="1"/>
  <c r="AV181" i="2" s="1"/>
  <c r="CM181" i="2"/>
  <c r="DC181" i="2" s="1"/>
  <c r="CL182" i="2"/>
  <c r="DB181" i="2"/>
  <c r="DJ183" i="2"/>
  <c r="BZ183" i="2"/>
  <c r="CO188" i="2"/>
  <c r="CP233" i="2"/>
  <c r="DL241" i="2"/>
  <c r="CU241" i="2"/>
  <c r="CT273" i="2"/>
  <c r="CK147" i="2" l="1"/>
  <c r="AE147" i="2"/>
  <c r="BZ184" i="2"/>
  <c r="DJ184" i="2"/>
  <c r="DB182" i="2"/>
  <c r="CL183" i="2"/>
  <c r="CM182" i="2"/>
  <c r="DC182" i="2" s="1"/>
  <c r="AV182" i="2" a="1"/>
  <c r="AV182" i="2" s="1"/>
  <c r="BM182" i="2"/>
  <c r="CO189" i="2"/>
  <c r="CP234" i="2"/>
  <c r="DL242" i="2"/>
  <c r="CU242" i="2"/>
  <c r="CT274" i="2"/>
  <c r="DJ185" i="2" l="1"/>
  <c r="BZ185" i="2"/>
  <c r="CL184" i="2"/>
  <c r="CM183" i="2"/>
  <c r="DC183" i="2" s="1"/>
  <c r="DB183" i="2"/>
  <c r="AV183" i="2" a="1"/>
  <c r="AV183" i="2" s="1"/>
  <c r="BM183" i="2"/>
  <c r="AH147" i="2" a="1"/>
  <c r="AH147" i="2" s="1"/>
  <c r="AF147" i="2"/>
  <c r="AI147" i="2" s="1"/>
  <c r="CJ147" i="2" s="1"/>
  <c r="AG147" i="2" a="1"/>
  <c r="AG147" i="2" s="1"/>
  <c r="R148" i="2"/>
  <c r="CN148" i="2"/>
  <c r="V148" i="2" a="1"/>
  <c r="V148" i="2" s="1"/>
  <c r="W148" i="2" s="1"/>
  <c r="X148" i="2" s="1"/>
  <c r="CB148" i="2"/>
  <c r="CC148" i="2" s="1"/>
  <c r="P148" i="2"/>
  <c r="CO190" i="2"/>
  <c r="CP235" i="2"/>
  <c r="DL243" i="2"/>
  <c r="CU243" i="2"/>
  <c r="CT275" i="2"/>
  <c r="CK148" i="2" l="1"/>
  <c r="AE148" i="2"/>
  <c r="AV184" i="2" a="1"/>
  <c r="AV184" i="2" s="1"/>
  <c r="BM184" i="2"/>
  <c r="CM184" i="2"/>
  <c r="DC184" i="2" s="1"/>
  <c r="DB184" i="2"/>
  <c r="CL185" i="2"/>
  <c r="DJ186" i="2"/>
  <c r="BZ186" i="2"/>
  <c r="CO191" i="2"/>
  <c r="CP236" i="2"/>
  <c r="DL244" i="2"/>
  <c r="CU244" i="2"/>
  <c r="CT276" i="2"/>
  <c r="CM185" i="2" l="1"/>
  <c r="DC185" i="2" s="1"/>
  <c r="CL186" i="2"/>
  <c r="DB185" i="2"/>
  <c r="AV185" i="2" a="1"/>
  <c r="AV185" i="2" s="1"/>
  <c r="BM185" i="2"/>
  <c r="AF148" i="2"/>
  <c r="AI148" i="2" s="1"/>
  <c r="CJ148" i="2" s="1"/>
  <c r="AH148" i="2" a="1"/>
  <c r="AH148" i="2" s="1"/>
  <c r="AG148" i="2" a="1"/>
  <c r="AG148" i="2" s="1"/>
  <c r="BZ187" i="2"/>
  <c r="DJ187" i="2"/>
  <c r="CB149" i="2"/>
  <c r="CC149" i="2" s="1"/>
  <c r="V149" i="2" a="1"/>
  <c r="V149" i="2" s="1"/>
  <c r="W149" i="2" s="1"/>
  <c r="X149" i="2" s="1"/>
  <c r="CN149" i="2"/>
  <c r="R149" i="2"/>
  <c r="P149" i="2"/>
  <c r="CO192" i="2"/>
  <c r="CP237" i="2"/>
  <c r="DL245" i="2"/>
  <c r="CU245" i="2"/>
  <c r="CT277" i="2"/>
  <c r="BM186" i="2" l="1"/>
  <c r="AV186" i="2" a="1"/>
  <c r="AV186" i="2" s="1"/>
  <c r="DJ188" i="2"/>
  <c r="BZ188" i="2"/>
  <c r="DB186" i="2"/>
  <c r="CL187" i="2"/>
  <c r="CM186" i="2"/>
  <c r="DC186" i="2" s="1"/>
  <c r="AE149" i="2"/>
  <c r="CK149" i="2"/>
  <c r="CO193" i="2"/>
  <c r="CP238" i="2"/>
  <c r="DL246" i="2"/>
  <c r="CU246" i="2"/>
  <c r="CT278" i="2"/>
  <c r="AH149" i="2" l="1" a="1"/>
  <c r="AH149" i="2" s="1"/>
  <c r="AF149" i="2"/>
  <c r="AI149" i="2" s="1"/>
  <c r="CJ149" i="2" s="1"/>
  <c r="AG149" i="2" a="1"/>
  <c r="AG149" i="2" s="1"/>
  <c r="CM187" i="2"/>
  <c r="DC187" i="2" s="1"/>
  <c r="DB187" i="2"/>
  <c r="CL188" i="2"/>
  <c r="BM187" i="2"/>
  <c r="AV187" i="2" a="1"/>
  <c r="AV187" i="2" s="1"/>
  <c r="BZ189" i="2"/>
  <c r="DJ189" i="2"/>
  <c r="R150" i="2"/>
  <c r="CN150" i="2"/>
  <c r="V150" i="2" a="1"/>
  <c r="V150" i="2" s="1"/>
  <c r="W150" i="2" s="1"/>
  <c r="X150" i="2" s="1"/>
  <c r="CB150" i="2"/>
  <c r="CC150" i="2" s="1"/>
  <c r="P150" i="2"/>
  <c r="CO194" i="2"/>
  <c r="CP239" i="2"/>
  <c r="DL247" i="2"/>
  <c r="CU247" i="2"/>
  <c r="CT279" i="2"/>
  <c r="CM188" i="2" l="1"/>
  <c r="DC188" i="2" s="1"/>
  <c r="DB188" i="2"/>
  <c r="CL189" i="2"/>
  <c r="CK150" i="2"/>
  <c r="AE150" i="2"/>
  <c r="BM188" i="2"/>
  <c r="AV188" i="2" a="1"/>
  <c r="AV188" i="2" s="1"/>
  <c r="BZ190" i="2"/>
  <c r="DJ190" i="2"/>
  <c r="CO195" i="2"/>
  <c r="CP240" i="2"/>
  <c r="DL248" i="2"/>
  <c r="CU248" i="2"/>
  <c r="CT280" i="2"/>
  <c r="AH150" i="2" l="1" a="1"/>
  <c r="AH150" i="2" s="1"/>
  <c r="AF150" i="2"/>
  <c r="AI150" i="2" s="1"/>
  <c r="CJ150" i="2" s="1"/>
  <c r="AG150" i="2" a="1"/>
  <c r="AG150" i="2" s="1"/>
  <c r="CN151" i="2"/>
  <c r="P151" i="2"/>
  <c r="CB151" i="2"/>
  <c r="CC151" i="2" s="1"/>
  <c r="R151" i="2"/>
  <c r="V151" i="2" a="1"/>
  <c r="V151" i="2" s="1"/>
  <c r="W151" i="2" s="1"/>
  <c r="X151" i="2" s="1"/>
  <c r="DB189" i="2"/>
  <c r="CL190" i="2"/>
  <c r="CM189" i="2"/>
  <c r="DC189" i="2" s="1"/>
  <c r="AV189" i="2" a="1"/>
  <c r="AV189" i="2" s="1"/>
  <c r="BM189" i="2"/>
  <c r="DJ191" i="2"/>
  <c r="BZ191" i="2"/>
  <c r="CO196" i="2"/>
  <c r="CP241" i="2"/>
  <c r="DL249" i="2"/>
  <c r="CU249" i="2"/>
  <c r="CT281" i="2"/>
  <c r="AE151" i="2" l="1"/>
  <c r="CK151" i="2"/>
  <c r="BM190" i="2"/>
  <c r="AV190" i="2" a="1"/>
  <c r="AV190" i="2" s="1"/>
  <c r="DJ192" i="2"/>
  <c r="BZ192" i="2"/>
  <c r="CL191" i="2"/>
  <c r="CM190" i="2"/>
  <c r="DC190" i="2" s="1"/>
  <c r="DB190" i="2"/>
  <c r="CO197" i="2"/>
  <c r="CP242" i="2"/>
  <c r="DL250" i="2"/>
  <c r="CU250" i="2"/>
  <c r="CT282" i="2"/>
  <c r="DB191" i="2" l="1"/>
  <c r="CM191" i="2"/>
  <c r="DC191" i="2" s="1"/>
  <c r="CL192" i="2"/>
  <c r="BZ193" i="2"/>
  <c r="DJ193" i="2"/>
  <c r="CB152" i="2"/>
  <c r="CC152" i="2" s="1"/>
  <c r="R152" i="2"/>
  <c r="V152" i="2" a="1"/>
  <c r="V152" i="2" s="1"/>
  <c r="W152" i="2" s="1"/>
  <c r="X152" i="2" s="1"/>
  <c r="P152" i="2"/>
  <c r="CN152" i="2"/>
  <c r="BM191" i="2"/>
  <c r="AV191" i="2" a="1"/>
  <c r="AV191" i="2" s="1"/>
  <c r="AG151" i="2" a="1"/>
  <c r="AG151" i="2" s="1"/>
  <c r="AF151" i="2"/>
  <c r="AI151" i="2" s="1"/>
  <c r="CJ151" i="2" s="1"/>
  <c r="AH151" i="2" a="1"/>
  <c r="AH151" i="2" s="1"/>
  <c r="CO198" i="2"/>
  <c r="CP243" i="2"/>
  <c r="DL251" i="2"/>
  <c r="CU251" i="2"/>
  <c r="CT283" i="2"/>
  <c r="CK152" i="2" l="1"/>
  <c r="AE152" i="2"/>
  <c r="DJ194" i="2"/>
  <c r="BZ194" i="2"/>
  <c r="CM192" i="2"/>
  <c r="DC192" i="2" s="1"/>
  <c r="CL193" i="2"/>
  <c r="DB192" i="2"/>
  <c r="BM192" i="2"/>
  <c r="AV192" i="2" a="1"/>
  <c r="AV192" i="2" s="1"/>
  <c r="CO199" i="2"/>
  <c r="CP244" i="2"/>
  <c r="DL252" i="2"/>
  <c r="CU252" i="2"/>
  <c r="CT284" i="2"/>
  <c r="DB193" i="2" l="1"/>
  <c r="CM193" i="2"/>
  <c r="DC193" i="2" s="1"/>
  <c r="CL194" i="2"/>
  <c r="BZ195" i="2"/>
  <c r="DJ195" i="2"/>
  <c r="BM193" i="2"/>
  <c r="AV193" i="2" a="1"/>
  <c r="AV193" i="2" s="1"/>
  <c r="AF152" i="2"/>
  <c r="AI152" i="2" s="1"/>
  <c r="CJ152" i="2" s="1"/>
  <c r="AH152" i="2" a="1"/>
  <c r="AH152" i="2" s="1"/>
  <c r="AG152" i="2" a="1"/>
  <c r="AG152" i="2" s="1"/>
  <c r="R153" i="2"/>
  <c r="P153" i="2"/>
  <c r="CB153" i="2"/>
  <c r="CC153" i="2" s="1"/>
  <c r="V153" i="2" a="1"/>
  <c r="V153" i="2" s="1"/>
  <c r="W153" i="2" s="1"/>
  <c r="X153" i="2" s="1"/>
  <c r="CN153" i="2"/>
  <c r="CO200" i="2"/>
  <c r="CP245" i="2"/>
  <c r="DL253" i="2"/>
  <c r="CU253" i="2"/>
  <c r="CT285" i="2"/>
  <c r="CK153" i="2" l="1"/>
  <c r="AE153" i="2"/>
  <c r="DJ196" i="2"/>
  <c r="BZ196" i="2"/>
  <c r="CM194" i="2"/>
  <c r="DC194" i="2" s="1"/>
  <c r="CL195" i="2"/>
  <c r="DB194" i="2"/>
  <c r="BM194" i="2"/>
  <c r="AV194" i="2" a="1"/>
  <c r="AV194" i="2" s="1"/>
  <c r="CO201" i="2"/>
  <c r="CP246" i="2"/>
  <c r="DL254" i="2"/>
  <c r="CU254" i="2"/>
  <c r="CT286" i="2"/>
  <c r="AV195" i="2" l="1" a="1"/>
  <c r="AV195" i="2" s="1"/>
  <c r="BM195" i="2"/>
  <c r="CM195" i="2"/>
  <c r="DC195" i="2" s="1"/>
  <c r="CL196" i="2"/>
  <c r="DB195" i="2"/>
  <c r="BZ197" i="2"/>
  <c r="DJ197" i="2"/>
  <c r="AH153" i="2" a="1"/>
  <c r="AH153" i="2" s="1"/>
  <c r="AF153" i="2"/>
  <c r="AI153" i="2" s="1"/>
  <c r="CJ153" i="2" s="1"/>
  <c r="AG153" i="2" a="1"/>
  <c r="AG153" i="2" s="1"/>
  <c r="P154" i="2"/>
  <c r="R154" i="2"/>
  <c r="V154" i="2" a="1"/>
  <c r="V154" i="2" s="1"/>
  <c r="W154" i="2" s="1"/>
  <c r="X154" i="2" s="1"/>
  <c r="CB154" i="2"/>
  <c r="CC154" i="2" s="1"/>
  <c r="CN154" i="2"/>
  <c r="CO202" i="2"/>
  <c r="CP247" i="2"/>
  <c r="DL255" i="2"/>
  <c r="CU255" i="2"/>
  <c r="CT287" i="2"/>
  <c r="DJ198" i="2" l="1"/>
  <c r="BZ198" i="2"/>
  <c r="AE154" i="2"/>
  <c r="CK154" i="2"/>
  <c r="AV196" i="2" a="1"/>
  <c r="AV196" i="2" s="1"/>
  <c r="BM196" i="2"/>
  <c r="CM196" i="2"/>
  <c r="DC196" i="2" s="1"/>
  <c r="DB196" i="2"/>
  <c r="CL197" i="2"/>
  <c r="CO203" i="2"/>
  <c r="CP248" i="2"/>
  <c r="DL256" i="2"/>
  <c r="CU256" i="2"/>
  <c r="CT288" i="2"/>
  <c r="P155" i="2" l="1"/>
  <c r="CN155" i="2"/>
  <c r="R155" i="2"/>
  <c r="V155" i="2" a="1"/>
  <c r="V155" i="2" s="1"/>
  <c r="W155" i="2" s="1"/>
  <c r="X155" i="2" s="1"/>
  <c r="CB155" i="2"/>
  <c r="CC155" i="2" s="1"/>
  <c r="BM197" i="2"/>
  <c r="AV197" i="2" a="1"/>
  <c r="AV197" i="2" s="1"/>
  <c r="AF154" i="2"/>
  <c r="AI154" i="2" s="1"/>
  <c r="CJ154" i="2" s="1"/>
  <c r="AH154" i="2" a="1"/>
  <c r="AH154" i="2" s="1"/>
  <c r="AG154" i="2" a="1"/>
  <c r="AG154" i="2" s="1"/>
  <c r="CL198" i="2"/>
  <c r="DB197" i="2"/>
  <c r="CM197" i="2"/>
  <c r="DC197" i="2" s="1"/>
  <c r="BZ199" i="2"/>
  <c r="DJ199" i="2"/>
  <c r="CO204" i="2"/>
  <c r="CP249" i="2"/>
  <c r="DL257" i="2"/>
  <c r="CU257" i="2"/>
  <c r="CT289" i="2"/>
  <c r="DJ200" i="2" l="1"/>
  <c r="BZ200" i="2"/>
  <c r="AE155" i="2"/>
  <c r="CK155" i="2"/>
  <c r="BM198" i="2"/>
  <c r="AV198" i="2" a="1"/>
  <c r="AV198" i="2" s="1"/>
  <c r="DB198" i="2"/>
  <c r="CL199" i="2"/>
  <c r="CM198" i="2"/>
  <c r="DC198" i="2" s="1"/>
  <c r="CO205" i="2"/>
  <c r="CP250" i="2"/>
  <c r="DL258" i="2"/>
  <c r="CU258" i="2"/>
  <c r="CT290" i="2"/>
  <c r="DB199" i="2" l="1"/>
  <c r="CL200" i="2"/>
  <c r="CM199" i="2"/>
  <c r="DC199" i="2" s="1"/>
  <c r="AV199" i="2" a="1"/>
  <c r="AV199" i="2" s="1"/>
  <c r="BM199" i="2"/>
  <c r="R156" i="2"/>
  <c r="V156" i="2" a="1"/>
  <c r="V156" i="2" s="1"/>
  <c r="W156" i="2" s="1"/>
  <c r="X156" i="2" s="1"/>
  <c r="CB156" i="2"/>
  <c r="CC156" i="2" s="1"/>
  <c r="CN156" i="2"/>
  <c r="P156" i="2"/>
  <c r="AH155" i="2" a="1"/>
  <c r="AH155" i="2" s="1"/>
  <c r="AG155" i="2" a="1"/>
  <c r="AG155" i="2" s="1"/>
  <c r="AF155" i="2"/>
  <c r="AI155" i="2" s="1"/>
  <c r="CJ155" i="2" s="1"/>
  <c r="DJ201" i="2"/>
  <c r="BZ201" i="2"/>
  <c r="CO206" i="2"/>
  <c r="CP251" i="2"/>
  <c r="DL259" i="2"/>
  <c r="CU259" i="2"/>
  <c r="CT291" i="2"/>
  <c r="CK156" i="2" l="1"/>
  <c r="AE156" i="2"/>
  <c r="DB200" i="2"/>
  <c r="CL201" i="2"/>
  <c r="CM200" i="2"/>
  <c r="DC200" i="2" s="1"/>
  <c r="DJ202" i="2"/>
  <c r="BZ202" i="2"/>
  <c r="AV200" i="2" a="1"/>
  <c r="AV200" i="2" s="1"/>
  <c r="BM200" i="2"/>
  <c r="CO207" i="2"/>
  <c r="CP252" i="2"/>
  <c r="DL260" i="2"/>
  <c r="CU260" i="2"/>
  <c r="CT292" i="2"/>
  <c r="DB201" i="2" l="1"/>
  <c r="CL202" i="2"/>
  <c r="CM201" i="2"/>
  <c r="DC201" i="2" s="1"/>
  <c r="BM201" i="2"/>
  <c r="AV201" i="2" a="1"/>
  <c r="AV201" i="2" s="1"/>
  <c r="BZ203" i="2"/>
  <c r="DJ203" i="2"/>
  <c r="AG156" i="2" a="1"/>
  <c r="AG156" i="2" s="1"/>
  <c r="AH156" i="2" a="1"/>
  <c r="AH156" i="2" s="1"/>
  <c r="AF156" i="2"/>
  <c r="AI156" i="2" s="1"/>
  <c r="CJ156" i="2" s="1"/>
  <c r="R157" i="2"/>
  <c r="V157" i="2" a="1"/>
  <c r="V157" i="2" s="1"/>
  <c r="W157" i="2" s="1"/>
  <c r="X157" i="2" s="1"/>
  <c r="CB157" i="2"/>
  <c r="CC157" i="2" s="1"/>
  <c r="CN157" i="2"/>
  <c r="P157" i="2"/>
  <c r="CO208" i="2"/>
  <c r="CP253" i="2"/>
  <c r="DL261" i="2"/>
  <c r="CU261" i="2"/>
  <c r="CT293" i="2"/>
  <c r="DJ204" i="2" l="1"/>
  <c r="BZ204" i="2"/>
  <c r="AE157" i="2"/>
  <c r="CK157" i="2"/>
  <c r="CM202" i="2"/>
  <c r="DC202" i="2" s="1"/>
  <c r="CL203" i="2"/>
  <c r="DB202" i="2"/>
  <c r="AV202" i="2" a="1"/>
  <c r="AV202" i="2" s="1"/>
  <c r="BM202" i="2"/>
  <c r="CO209" i="2"/>
  <c r="CP254" i="2"/>
  <c r="DL262" i="2"/>
  <c r="CU262" i="2"/>
  <c r="CT294" i="2"/>
  <c r="BM203" i="2" l="1"/>
  <c r="AV203" i="2" a="1"/>
  <c r="AV203" i="2" s="1"/>
  <c r="DB203" i="2"/>
  <c r="CM203" i="2"/>
  <c r="DC203" i="2" s="1"/>
  <c r="CL204" i="2"/>
  <c r="V158" i="2" a="1"/>
  <c r="V158" i="2" s="1"/>
  <c r="W158" i="2" s="1"/>
  <c r="X158" i="2" s="1"/>
  <c r="P158" i="2"/>
  <c r="CB158" i="2"/>
  <c r="CC158" i="2" s="1"/>
  <c r="R158" i="2"/>
  <c r="CN158" i="2"/>
  <c r="AF157" i="2"/>
  <c r="AI157" i="2" s="1"/>
  <c r="CJ157" i="2" s="1"/>
  <c r="AH157" i="2" a="1"/>
  <c r="AH157" i="2" s="1"/>
  <c r="AG157" i="2" a="1"/>
  <c r="AG157" i="2" s="1"/>
  <c r="DJ205" i="2"/>
  <c r="BZ205" i="2"/>
  <c r="CO210" i="2"/>
  <c r="CP255" i="2"/>
  <c r="DL263" i="2"/>
  <c r="CU263" i="2"/>
  <c r="CT295" i="2"/>
  <c r="DJ206" i="2" l="1"/>
  <c r="BZ206" i="2"/>
  <c r="CM204" i="2"/>
  <c r="DC204" i="2" s="1"/>
  <c r="DB204" i="2"/>
  <c r="CL205" i="2"/>
  <c r="CK158" i="2"/>
  <c r="AE158" i="2"/>
  <c r="BM204" i="2"/>
  <c r="AV204" i="2" a="1"/>
  <c r="AV204" i="2" s="1"/>
  <c r="CO211" i="2"/>
  <c r="CP256" i="2"/>
  <c r="DL264" i="2"/>
  <c r="CU264" i="2"/>
  <c r="CT296" i="2"/>
  <c r="AH158" i="2" l="1" a="1"/>
  <c r="AH158" i="2" s="1"/>
  <c r="AG158" i="2" a="1"/>
  <c r="AG158" i="2" s="1"/>
  <c r="AF158" i="2"/>
  <c r="AI158" i="2" s="1"/>
  <c r="CJ158" i="2" s="1"/>
  <c r="V159" i="2" a="1"/>
  <c r="V159" i="2" s="1"/>
  <c r="W159" i="2" s="1"/>
  <c r="X159" i="2" s="1"/>
  <c r="CN159" i="2"/>
  <c r="CB159" i="2"/>
  <c r="CC159" i="2" s="1"/>
  <c r="P159" i="2"/>
  <c r="R159" i="2"/>
  <c r="CM205" i="2"/>
  <c r="DC205" i="2" s="1"/>
  <c r="CL206" i="2"/>
  <c r="DB205" i="2"/>
  <c r="AV205" i="2" a="1"/>
  <c r="AV205" i="2" s="1"/>
  <c r="BM205" i="2"/>
  <c r="DJ207" i="2"/>
  <c r="BZ207" i="2"/>
  <c r="CO212" i="2"/>
  <c r="CP257" i="2"/>
  <c r="DL265" i="2"/>
  <c r="CU265" i="2"/>
  <c r="CT297" i="2"/>
  <c r="AE159" i="2" l="1"/>
  <c r="CK159" i="2"/>
  <c r="AV206" i="2" a="1"/>
  <c r="AV206" i="2" s="1"/>
  <c r="BM206" i="2"/>
  <c r="BZ208" i="2"/>
  <c r="DJ208" i="2"/>
  <c r="DB206" i="2"/>
  <c r="CL207" i="2"/>
  <c r="CM206" i="2"/>
  <c r="DC206" i="2" s="1"/>
  <c r="CO213" i="2"/>
  <c r="CP258" i="2"/>
  <c r="DL266" i="2"/>
  <c r="CU266" i="2"/>
  <c r="CT298" i="2"/>
  <c r="AV207" i="2" l="1" a="1"/>
  <c r="AV207" i="2" s="1"/>
  <c r="BM207" i="2"/>
  <c r="DB207" i="2"/>
  <c r="CL208" i="2"/>
  <c r="CM207" i="2"/>
  <c r="DC207" i="2" s="1"/>
  <c r="DJ209" i="2"/>
  <c r="BZ209" i="2"/>
  <c r="V160" i="2" a="1"/>
  <c r="V160" i="2" s="1"/>
  <c r="W160" i="2" s="1"/>
  <c r="X160" i="2" s="1"/>
  <c r="R160" i="2"/>
  <c r="CN160" i="2"/>
  <c r="CB160" i="2"/>
  <c r="CC160" i="2" s="1"/>
  <c r="P160" i="2"/>
  <c r="AH159" i="2" a="1"/>
  <c r="AH159" i="2" s="1"/>
  <c r="AF159" i="2"/>
  <c r="AI159" i="2" s="1"/>
  <c r="CJ159" i="2" s="1"/>
  <c r="AG159" i="2" a="1"/>
  <c r="AG159" i="2" s="1"/>
  <c r="CO214" i="2"/>
  <c r="CP259" i="2"/>
  <c r="DL267" i="2"/>
  <c r="CU267" i="2"/>
  <c r="CT299" i="2"/>
  <c r="BZ210" i="2" l="1"/>
  <c r="DJ210" i="2"/>
  <c r="CM208" i="2"/>
  <c r="DC208" i="2" s="1"/>
  <c r="CL209" i="2"/>
  <c r="DB208" i="2"/>
  <c r="CK160" i="2"/>
  <c r="AE160" i="2"/>
  <c r="BM208" i="2"/>
  <c r="AV208" i="2" a="1"/>
  <c r="AV208" i="2" s="1"/>
  <c r="CO215" i="2"/>
  <c r="CP260" i="2"/>
  <c r="DL268" i="2"/>
  <c r="CU268" i="2"/>
  <c r="CT300" i="2"/>
  <c r="BM209" i="2" l="1"/>
  <c r="AV209" i="2" a="1"/>
  <c r="AV209" i="2" s="1"/>
  <c r="R161" i="2"/>
  <c r="CN161" i="2"/>
  <c r="V161" i="2" a="1"/>
  <c r="V161" i="2" s="1"/>
  <c r="W161" i="2" s="1"/>
  <c r="X161" i="2" s="1"/>
  <c r="P161" i="2"/>
  <c r="CB161" i="2"/>
  <c r="CC161" i="2" s="1"/>
  <c r="CL210" i="2"/>
  <c r="DB209" i="2"/>
  <c r="CM209" i="2"/>
  <c r="DC209" i="2" s="1"/>
  <c r="AH160" i="2" a="1"/>
  <c r="AH160" i="2" s="1"/>
  <c r="AF160" i="2"/>
  <c r="AI160" i="2" s="1"/>
  <c r="CJ160" i="2" s="1"/>
  <c r="AG160" i="2" a="1"/>
  <c r="AG160" i="2" s="1"/>
  <c r="BZ211" i="2"/>
  <c r="DJ211" i="2"/>
  <c r="CO216" i="2"/>
  <c r="CP261" i="2"/>
  <c r="DL269" i="2"/>
  <c r="CU269" i="2"/>
  <c r="CT301" i="2"/>
  <c r="DB210" i="2" l="1"/>
  <c r="CM210" i="2"/>
  <c r="DC210" i="2" s="1"/>
  <c r="CL211" i="2"/>
  <c r="BZ212" i="2"/>
  <c r="DJ212" i="2"/>
  <c r="CK161" i="2"/>
  <c r="AE161" i="2"/>
  <c r="AV210" i="2" a="1"/>
  <c r="AV210" i="2" s="1"/>
  <c r="BM210" i="2"/>
  <c r="CO217" i="2"/>
  <c r="CP262" i="2"/>
  <c r="DL270" i="2"/>
  <c r="CU270" i="2"/>
  <c r="CT302" i="2"/>
  <c r="AF161" i="2" l="1"/>
  <c r="AI161" i="2" s="1"/>
  <c r="CJ161" i="2" s="1"/>
  <c r="AG161" i="2" a="1"/>
  <c r="AG161" i="2" s="1"/>
  <c r="AH161" i="2" a="1"/>
  <c r="AH161" i="2" s="1"/>
  <c r="V162" i="2" a="1"/>
  <c r="V162" i="2" s="1"/>
  <c r="W162" i="2" s="1"/>
  <c r="X162" i="2" s="1"/>
  <c r="R162" i="2"/>
  <c r="CN162" i="2"/>
  <c r="P162" i="2"/>
  <c r="CB162" i="2"/>
  <c r="CC162" i="2" s="1"/>
  <c r="BZ213" i="2"/>
  <c r="DJ213" i="2"/>
  <c r="DB211" i="2"/>
  <c r="CM211" i="2"/>
  <c r="DC211" i="2" s="1"/>
  <c r="CL212" i="2"/>
  <c r="BM211" i="2"/>
  <c r="AV211" i="2" a="1"/>
  <c r="AV211" i="2" s="1"/>
  <c r="CO218" i="2"/>
  <c r="CP263" i="2"/>
  <c r="DL271" i="2"/>
  <c r="CU271" i="2"/>
  <c r="CT303" i="2"/>
  <c r="CL213" i="2" l="1"/>
  <c r="CM212" i="2"/>
  <c r="DC212" i="2" s="1"/>
  <c r="DB212" i="2"/>
  <c r="CK162" i="2"/>
  <c r="AE162" i="2"/>
  <c r="BM212" i="2"/>
  <c r="AV212" i="2" a="1"/>
  <c r="AV212" i="2" s="1"/>
  <c r="BZ214" i="2"/>
  <c r="DJ214" i="2"/>
  <c r="CO219" i="2"/>
  <c r="CP264" i="2"/>
  <c r="DL272" i="2"/>
  <c r="CU272" i="2"/>
  <c r="CT304" i="2"/>
  <c r="AG162" i="2" l="1" a="1"/>
  <c r="AG162" i="2" s="1"/>
  <c r="AF162" i="2"/>
  <c r="AI162" i="2" s="1"/>
  <c r="CJ162" i="2" s="1"/>
  <c r="AH162" i="2" a="1"/>
  <c r="AH162" i="2" s="1"/>
  <c r="V163" i="2" a="1"/>
  <c r="V163" i="2" s="1"/>
  <c r="W163" i="2" s="1"/>
  <c r="X163" i="2" s="1"/>
  <c r="CB163" i="2"/>
  <c r="CC163" i="2" s="1"/>
  <c r="CN163" i="2"/>
  <c r="R163" i="2"/>
  <c r="P163" i="2"/>
  <c r="BM213" i="2"/>
  <c r="AV213" i="2" a="1"/>
  <c r="AV213" i="2" s="1"/>
  <c r="BZ215" i="2"/>
  <c r="DJ215" i="2"/>
  <c r="CL214" i="2"/>
  <c r="CM213" i="2"/>
  <c r="DC213" i="2" s="1"/>
  <c r="DB213" i="2"/>
  <c r="CO220" i="2"/>
  <c r="CP265" i="2"/>
  <c r="DL273" i="2"/>
  <c r="CU273" i="2"/>
  <c r="CT305" i="2"/>
  <c r="BM214" i="2" l="1"/>
  <c r="AV214" i="2" a="1"/>
  <c r="AV214" i="2" s="1"/>
  <c r="DB214" i="2"/>
  <c r="CM214" i="2"/>
  <c r="DC214" i="2" s="1"/>
  <c r="CL215" i="2"/>
  <c r="DJ216" i="2"/>
  <c r="BZ216" i="2"/>
  <c r="AE163" i="2"/>
  <c r="CK163" i="2"/>
  <c r="CO221" i="2"/>
  <c r="CP266" i="2"/>
  <c r="DL274" i="2"/>
  <c r="CU274" i="2"/>
  <c r="CT306" i="2"/>
  <c r="AG163" i="2" l="1" a="1"/>
  <c r="AG163" i="2" s="1"/>
  <c r="AH163" i="2" a="1"/>
  <c r="AH163" i="2" s="1"/>
  <c r="AF163" i="2"/>
  <c r="AI163" i="2" s="1"/>
  <c r="CJ163" i="2" s="1"/>
  <c r="CM215" i="2"/>
  <c r="DC215" i="2" s="1"/>
  <c r="CL216" i="2"/>
  <c r="DB215" i="2"/>
  <c r="BM215" i="2"/>
  <c r="AV215" i="2" a="1"/>
  <c r="AV215" i="2" s="1"/>
  <c r="BZ217" i="2"/>
  <c r="DJ217" i="2"/>
  <c r="CN164" i="2"/>
  <c r="P164" i="2"/>
  <c r="CB164" i="2"/>
  <c r="CC164" i="2" s="1"/>
  <c r="V164" i="2" a="1"/>
  <c r="V164" i="2" s="1"/>
  <c r="W164" i="2" s="1"/>
  <c r="X164" i="2" s="1"/>
  <c r="R164" i="2"/>
  <c r="CO222" i="2"/>
  <c r="CP267" i="2"/>
  <c r="DL275" i="2"/>
  <c r="CU275" i="2"/>
  <c r="CT307" i="2"/>
  <c r="AV216" i="2" l="1" a="1"/>
  <c r="AV216" i="2" s="1"/>
  <c r="BM216" i="2"/>
  <c r="CL217" i="2"/>
  <c r="DB216" i="2"/>
  <c r="CM216" i="2"/>
  <c r="DC216" i="2" s="1"/>
  <c r="AE164" i="2"/>
  <c r="CK164" i="2"/>
  <c r="DJ218" i="2"/>
  <c r="BZ218" i="2"/>
  <c r="CO223" i="2"/>
  <c r="CP268" i="2"/>
  <c r="DL276" i="2"/>
  <c r="CU276" i="2"/>
  <c r="CT308" i="2"/>
  <c r="DJ219" i="2" l="1"/>
  <c r="BZ219" i="2"/>
  <c r="CB165" i="2"/>
  <c r="CC165" i="2" s="1"/>
  <c r="CN165" i="2"/>
  <c r="R165" i="2"/>
  <c r="V165" i="2" a="1"/>
  <c r="V165" i="2" s="1"/>
  <c r="W165" i="2" s="1"/>
  <c r="X165" i="2" s="1"/>
  <c r="P165" i="2"/>
  <c r="AG164" i="2" a="1"/>
  <c r="AG164" i="2" s="1"/>
  <c r="AH164" i="2" a="1"/>
  <c r="AH164" i="2" s="1"/>
  <c r="AF164" i="2"/>
  <c r="AI164" i="2" s="1"/>
  <c r="CJ164" i="2" s="1"/>
  <c r="AV217" i="2" a="1"/>
  <c r="AV217" i="2" s="1"/>
  <c r="BM217" i="2"/>
  <c r="CL218" i="2"/>
  <c r="CM217" i="2"/>
  <c r="DC217" i="2" s="1"/>
  <c r="DB217" i="2"/>
  <c r="CO224" i="2"/>
  <c r="CP269" i="2"/>
  <c r="DL277" i="2"/>
  <c r="CU277" i="2"/>
  <c r="CT309" i="2"/>
  <c r="CK165" i="2" l="1"/>
  <c r="AE165" i="2"/>
  <c r="CM218" i="2"/>
  <c r="DC218" i="2" s="1"/>
  <c r="DB218" i="2"/>
  <c r="CL219" i="2"/>
  <c r="BM218" i="2"/>
  <c r="AV218" i="2" a="1"/>
  <c r="AV218" i="2" s="1"/>
  <c r="DJ220" i="2"/>
  <c r="BZ220" i="2"/>
  <c r="CO225" i="2"/>
  <c r="CP270" i="2"/>
  <c r="DL278" i="2"/>
  <c r="CU278" i="2"/>
  <c r="CT310" i="2"/>
  <c r="DJ221" i="2" l="1"/>
  <c r="BZ221" i="2"/>
  <c r="BM219" i="2"/>
  <c r="AV219" i="2" a="1"/>
  <c r="AV219" i="2" s="1"/>
  <c r="DB219" i="2"/>
  <c r="CL220" i="2"/>
  <c r="CM219" i="2"/>
  <c r="DC219" i="2" s="1"/>
  <c r="AF165" i="2"/>
  <c r="AI165" i="2" s="1"/>
  <c r="CJ165" i="2" s="1"/>
  <c r="AH165" i="2" a="1"/>
  <c r="AH165" i="2" s="1"/>
  <c r="AG165" i="2" a="1"/>
  <c r="AG165" i="2" s="1"/>
  <c r="P166" i="2"/>
  <c r="CN166" i="2"/>
  <c r="CB166" i="2"/>
  <c r="CC166" i="2" s="1"/>
  <c r="R166" i="2"/>
  <c r="V166" i="2" a="1"/>
  <c r="V166" i="2" s="1"/>
  <c r="W166" i="2" s="1"/>
  <c r="X166" i="2" s="1"/>
  <c r="CO226" i="2"/>
  <c r="CP271" i="2"/>
  <c r="DL279" i="2"/>
  <c r="CU279" i="2"/>
  <c r="CT311" i="2"/>
  <c r="CK166" i="2" l="1"/>
  <c r="AE166" i="2"/>
  <c r="BM220" i="2"/>
  <c r="AV220" i="2" a="1"/>
  <c r="AV220" i="2" s="1"/>
  <c r="CL221" i="2"/>
  <c r="DB220" i="2"/>
  <c r="CM220" i="2"/>
  <c r="DC220" i="2" s="1"/>
  <c r="DJ222" i="2"/>
  <c r="BZ222" i="2"/>
  <c r="CO227" i="2"/>
  <c r="CP272" i="2"/>
  <c r="DL280" i="2"/>
  <c r="CU280" i="2"/>
  <c r="CT312" i="2"/>
  <c r="DJ223" i="2" l="1"/>
  <c r="BZ223" i="2"/>
  <c r="CL222" i="2"/>
  <c r="DB221" i="2"/>
  <c r="CM221" i="2"/>
  <c r="DC221" i="2" s="1"/>
  <c r="AF166" i="2"/>
  <c r="AI166" i="2" s="1"/>
  <c r="CJ166" i="2" s="1"/>
  <c r="AH166" i="2" a="1"/>
  <c r="AH166" i="2" s="1"/>
  <c r="AG166" i="2" a="1"/>
  <c r="AG166" i="2" s="1"/>
  <c r="BM221" i="2"/>
  <c r="AV221" i="2" a="1"/>
  <c r="AV221" i="2" s="1"/>
  <c r="R167" i="2"/>
  <c r="CB167" i="2"/>
  <c r="CC167" i="2" s="1"/>
  <c r="P167" i="2"/>
  <c r="CN167" i="2"/>
  <c r="V167" i="2" a="1"/>
  <c r="V167" i="2" s="1"/>
  <c r="W167" i="2" s="1"/>
  <c r="X167" i="2" s="1"/>
  <c r="CO228" i="2"/>
  <c r="CP273" i="2"/>
  <c r="DL281" i="2"/>
  <c r="CU281" i="2"/>
  <c r="CT313" i="2"/>
  <c r="CK167" i="2" l="1"/>
  <c r="AE167" i="2"/>
  <c r="BM222" i="2"/>
  <c r="AV222" i="2" a="1"/>
  <c r="AV222" i="2" s="1"/>
  <c r="CM222" i="2"/>
  <c r="DC222" i="2" s="1"/>
  <c r="CL223" i="2"/>
  <c r="DB222" i="2"/>
  <c r="BZ224" i="2"/>
  <c r="DJ224" i="2"/>
  <c r="CO229" i="2"/>
  <c r="CP274" i="2"/>
  <c r="DL282" i="2"/>
  <c r="CU282" i="2"/>
  <c r="CT314" i="2"/>
  <c r="AV223" i="2" l="1" a="1"/>
  <c r="AV223" i="2" s="1"/>
  <c r="BM223" i="2"/>
  <c r="AF167" i="2"/>
  <c r="AI167" i="2" s="1"/>
  <c r="CJ167" i="2" s="1"/>
  <c r="AH167" i="2" a="1"/>
  <c r="AH167" i="2" s="1"/>
  <c r="AG167" i="2" a="1"/>
  <c r="AG167" i="2" s="1"/>
  <c r="DB223" i="2"/>
  <c r="CM223" i="2"/>
  <c r="DC223" i="2" s="1"/>
  <c r="CL224" i="2"/>
  <c r="DJ225" i="2"/>
  <c r="BZ225" i="2"/>
  <c r="CN168" i="2"/>
  <c r="V168" i="2" a="1"/>
  <c r="V168" i="2" s="1"/>
  <c r="W168" i="2" s="1"/>
  <c r="X168" i="2" s="1"/>
  <c r="R168" i="2"/>
  <c r="P168" i="2"/>
  <c r="CB168" i="2"/>
  <c r="CC168" i="2" s="1"/>
  <c r="CO230" i="2"/>
  <c r="CP275" i="2"/>
  <c r="DL283" i="2"/>
  <c r="CU283" i="2"/>
  <c r="CT315" i="2"/>
  <c r="AV224" i="2" l="1" a="1"/>
  <c r="AV224" i="2" s="1"/>
  <c r="BM224" i="2"/>
  <c r="AE168" i="2"/>
  <c r="CK168" i="2"/>
  <c r="DB224" i="2"/>
  <c r="CL225" i="2"/>
  <c r="CM224" i="2"/>
  <c r="DC224" i="2" s="1"/>
  <c r="BZ226" i="2"/>
  <c r="DJ226" i="2"/>
  <c r="CO231" i="2"/>
  <c r="CP276" i="2"/>
  <c r="DL284" i="2"/>
  <c r="CU284" i="2"/>
  <c r="CT316" i="2"/>
  <c r="BM225" i="2" l="1"/>
  <c r="AV225" i="2" a="1"/>
  <c r="AV225" i="2" s="1"/>
  <c r="CN169" i="2"/>
  <c r="CB169" i="2"/>
  <c r="CC169" i="2" s="1"/>
  <c r="V169" i="2" a="1"/>
  <c r="V169" i="2" s="1"/>
  <c r="W169" i="2" s="1"/>
  <c r="X169" i="2" s="1"/>
  <c r="P169" i="2"/>
  <c r="R169" i="2"/>
  <c r="CL226" i="2"/>
  <c r="DB225" i="2"/>
  <c r="CM225" i="2"/>
  <c r="DC225" i="2" s="1"/>
  <c r="AH168" i="2" a="1"/>
  <c r="AH168" i="2" s="1"/>
  <c r="AG168" i="2" a="1"/>
  <c r="AG168" i="2" s="1"/>
  <c r="AF168" i="2"/>
  <c r="AI168" i="2" s="1"/>
  <c r="CJ168" i="2" s="1"/>
  <c r="DJ227" i="2"/>
  <c r="BZ227" i="2"/>
  <c r="CO232" i="2"/>
  <c r="CP277" i="2"/>
  <c r="DL285" i="2"/>
  <c r="CU285" i="2"/>
  <c r="CT317" i="2"/>
  <c r="AE169" i="2" l="1"/>
  <c r="CK169" i="2"/>
  <c r="CL227" i="2"/>
  <c r="DB226" i="2"/>
  <c r="CM226" i="2"/>
  <c r="DC226" i="2" s="1"/>
  <c r="BZ228" i="2"/>
  <c r="DJ228" i="2"/>
  <c r="BM226" i="2"/>
  <c r="AV226" i="2" a="1"/>
  <c r="AV226" i="2" s="1"/>
  <c r="CO233" i="2"/>
  <c r="CP278" i="2"/>
  <c r="DL286" i="2"/>
  <c r="CU286" i="2"/>
  <c r="CT318" i="2"/>
  <c r="DJ229" i="2" l="1"/>
  <c r="BZ229" i="2"/>
  <c r="AV227" i="2" a="1"/>
  <c r="AV227" i="2" s="1"/>
  <c r="BM227" i="2"/>
  <c r="CM227" i="2"/>
  <c r="DC227" i="2" s="1"/>
  <c r="DB227" i="2"/>
  <c r="CL228" i="2"/>
  <c r="V170" i="2" a="1"/>
  <c r="V170" i="2" s="1"/>
  <c r="W170" i="2" s="1"/>
  <c r="X170" i="2" s="1"/>
  <c r="CN170" i="2"/>
  <c r="CB170" i="2"/>
  <c r="CC170" i="2" s="1"/>
  <c r="P170" i="2"/>
  <c r="R170" i="2"/>
  <c r="AG169" i="2" a="1"/>
  <c r="AG169" i="2" s="1"/>
  <c r="AH169" i="2" a="1"/>
  <c r="AH169" i="2" s="1"/>
  <c r="AF169" i="2"/>
  <c r="AI169" i="2" s="1"/>
  <c r="CJ169" i="2" s="1"/>
  <c r="CO234" i="2"/>
  <c r="CP279" i="2"/>
  <c r="DL287" i="2"/>
  <c r="CU287" i="2"/>
  <c r="CT319" i="2"/>
  <c r="CK170" i="2" l="1"/>
  <c r="AE170" i="2"/>
  <c r="CL229" i="2"/>
  <c r="CM228" i="2"/>
  <c r="DC228" i="2" s="1"/>
  <c r="DB228" i="2"/>
  <c r="BM228" i="2"/>
  <c r="AV228" i="2" a="1"/>
  <c r="AV228" i="2" s="1"/>
  <c r="BZ230" i="2"/>
  <c r="DJ230" i="2"/>
  <c r="CO235" i="2"/>
  <c r="CP280" i="2"/>
  <c r="DL288" i="2"/>
  <c r="CU288" i="2"/>
  <c r="CT320" i="2"/>
  <c r="BM229" i="2" l="1"/>
  <c r="AV229" i="2" a="1"/>
  <c r="AV229" i="2" s="1"/>
  <c r="CM229" i="2"/>
  <c r="DC229" i="2" s="1"/>
  <c r="DB229" i="2"/>
  <c r="CL230" i="2"/>
  <c r="AH170" i="2" a="1"/>
  <c r="AH170" i="2" s="1"/>
  <c r="AG170" i="2" a="1"/>
  <c r="AG170" i="2" s="1"/>
  <c r="AF170" i="2"/>
  <c r="AI170" i="2" s="1"/>
  <c r="CJ170" i="2" s="1"/>
  <c r="DJ231" i="2"/>
  <c r="BZ231" i="2"/>
  <c r="CN171" i="2"/>
  <c r="R171" i="2"/>
  <c r="P171" i="2"/>
  <c r="V171" i="2" a="1"/>
  <c r="V171" i="2" s="1"/>
  <c r="W171" i="2" s="1"/>
  <c r="X171" i="2" s="1"/>
  <c r="CB171" i="2"/>
  <c r="CC171" i="2" s="1"/>
  <c r="CO236" i="2"/>
  <c r="CP281" i="2"/>
  <c r="DL289" i="2"/>
  <c r="CU289" i="2"/>
  <c r="CT321" i="2"/>
  <c r="DB230" i="2" l="1"/>
  <c r="CM230" i="2"/>
  <c r="DC230" i="2" s="1"/>
  <c r="CL231" i="2"/>
  <c r="AE171" i="2"/>
  <c r="CK171" i="2"/>
  <c r="BM230" i="2"/>
  <c r="AV230" i="2" a="1"/>
  <c r="AV230" i="2" s="1"/>
  <c r="DJ232" i="2"/>
  <c r="BZ232" i="2"/>
  <c r="CO237" i="2"/>
  <c r="CP282" i="2"/>
  <c r="DL290" i="2"/>
  <c r="CU290" i="2"/>
  <c r="CT322" i="2"/>
  <c r="P172" i="2" l="1"/>
  <c r="CN172" i="2"/>
  <c r="R172" i="2"/>
  <c r="CB172" i="2"/>
  <c r="CC172" i="2" s="1"/>
  <c r="V172" i="2" a="1"/>
  <c r="V172" i="2" s="1"/>
  <c r="W172" i="2" s="1"/>
  <c r="X172" i="2" s="1"/>
  <c r="BZ233" i="2"/>
  <c r="DJ233" i="2"/>
  <c r="AF171" i="2"/>
  <c r="AI171" i="2" s="1"/>
  <c r="CJ171" i="2" s="1"/>
  <c r="AH171" i="2" a="1"/>
  <c r="AH171" i="2" s="1"/>
  <c r="AG171" i="2" a="1"/>
  <c r="AG171" i="2" s="1"/>
  <c r="CL232" i="2"/>
  <c r="CM231" i="2"/>
  <c r="DC231" i="2" s="1"/>
  <c r="DB231" i="2"/>
  <c r="BM231" i="2"/>
  <c r="AV231" i="2" a="1"/>
  <c r="AV231" i="2" s="1"/>
  <c r="CO238" i="2"/>
  <c r="CP283" i="2"/>
  <c r="DL291" i="2"/>
  <c r="CU291" i="2"/>
  <c r="CT323" i="2"/>
  <c r="BZ234" i="2" l="1"/>
  <c r="DJ234" i="2"/>
  <c r="AE172" i="2"/>
  <c r="CK172" i="2"/>
  <c r="AV232" i="2" a="1"/>
  <c r="AV232" i="2" s="1"/>
  <c r="BM232" i="2"/>
  <c r="CL233" i="2"/>
  <c r="DB232" i="2"/>
  <c r="CM232" i="2"/>
  <c r="DC232" i="2" s="1"/>
  <c r="CO239" i="2"/>
  <c r="CP284" i="2"/>
  <c r="DL292" i="2"/>
  <c r="CU292" i="2"/>
  <c r="CT324" i="2"/>
  <c r="BM233" i="2" l="1"/>
  <c r="AV233" i="2" a="1"/>
  <c r="AV233" i="2" s="1"/>
  <c r="CM233" i="2"/>
  <c r="DC233" i="2" s="1"/>
  <c r="DB233" i="2"/>
  <c r="CL234" i="2"/>
  <c r="CB173" i="2"/>
  <c r="CC173" i="2" s="1"/>
  <c r="V173" i="2" a="1"/>
  <c r="V173" i="2" s="1"/>
  <c r="W173" i="2" s="1"/>
  <c r="X173" i="2" s="1"/>
  <c r="R173" i="2"/>
  <c r="P173" i="2"/>
  <c r="CN173" i="2"/>
  <c r="AH172" i="2" a="1"/>
  <c r="AH172" i="2" s="1"/>
  <c r="AG172" i="2" a="1"/>
  <c r="AG172" i="2" s="1"/>
  <c r="AF172" i="2"/>
  <c r="AI172" i="2" s="1"/>
  <c r="CJ172" i="2" s="1"/>
  <c r="DJ235" i="2"/>
  <c r="BZ235" i="2"/>
  <c r="CO240" i="2"/>
  <c r="CP285" i="2"/>
  <c r="DL293" i="2"/>
  <c r="CU293" i="2"/>
  <c r="CT325" i="2"/>
  <c r="AE173" i="2" l="1"/>
  <c r="CK173" i="2"/>
  <c r="DJ236" i="2"/>
  <c r="BZ236" i="2"/>
  <c r="DB234" i="2"/>
  <c r="CL235" i="2"/>
  <c r="CM234" i="2"/>
  <c r="DC234" i="2" s="1"/>
  <c r="AV234" i="2" a="1"/>
  <c r="AV234" i="2" s="1"/>
  <c r="BM234" i="2"/>
  <c r="CO241" i="2"/>
  <c r="CP286" i="2"/>
  <c r="DL294" i="2"/>
  <c r="CU294" i="2"/>
  <c r="CT326" i="2"/>
  <c r="BM235" i="2" l="1"/>
  <c r="AV235" i="2" a="1"/>
  <c r="AV235" i="2" s="1"/>
  <c r="BZ237" i="2"/>
  <c r="DJ237" i="2"/>
  <c r="P174" i="2"/>
  <c r="CN174" i="2"/>
  <c r="R174" i="2"/>
  <c r="V174" i="2" a="1"/>
  <c r="V174" i="2" s="1"/>
  <c r="W174" i="2" s="1"/>
  <c r="X174" i="2" s="1"/>
  <c r="CB174" i="2"/>
  <c r="CC174" i="2" s="1"/>
  <c r="CL236" i="2"/>
  <c r="DB235" i="2"/>
  <c r="CM235" i="2"/>
  <c r="DC235" i="2" s="1"/>
  <c r="AF173" i="2"/>
  <c r="AI173" i="2" s="1"/>
  <c r="CJ173" i="2" s="1"/>
  <c r="AG173" i="2" a="1"/>
  <c r="AG173" i="2" s="1"/>
  <c r="AH173" i="2" a="1"/>
  <c r="AH173" i="2" s="1"/>
  <c r="CO242" i="2"/>
  <c r="CP287" i="2"/>
  <c r="DL295" i="2"/>
  <c r="CU295" i="2"/>
  <c r="CT327" i="2"/>
  <c r="CK174" i="2" l="1"/>
  <c r="AE174" i="2"/>
  <c r="DJ238" i="2"/>
  <c r="BZ238" i="2"/>
  <c r="BM236" i="2"/>
  <c r="AV236" i="2" a="1"/>
  <c r="AV236" i="2" s="1"/>
  <c r="DB236" i="2"/>
  <c r="CM236" i="2"/>
  <c r="DC236" i="2" s="1"/>
  <c r="CL237" i="2"/>
  <c r="CO243" i="2"/>
  <c r="CP288" i="2"/>
  <c r="DL296" i="2"/>
  <c r="CU296" i="2"/>
  <c r="CT328" i="2"/>
  <c r="AV237" i="2" l="1" a="1"/>
  <c r="AV237" i="2" s="1"/>
  <c r="BM237" i="2"/>
  <c r="BZ239" i="2"/>
  <c r="DJ239" i="2"/>
  <c r="AF174" i="2"/>
  <c r="AI174" i="2" s="1"/>
  <c r="CJ174" i="2" s="1"/>
  <c r="AG174" i="2" a="1"/>
  <c r="AG174" i="2" s="1"/>
  <c r="AH174" i="2" a="1"/>
  <c r="AH174" i="2" s="1"/>
  <c r="DB237" i="2"/>
  <c r="CL238" i="2"/>
  <c r="CM237" i="2"/>
  <c r="DC237" i="2" s="1"/>
  <c r="P175" i="2"/>
  <c r="CN175" i="2"/>
  <c r="R175" i="2"/>
  <c r="CB175" i="2"/>
  <c r="CC175" i="2" s="1"/>
  <c r="V175" i="2" a="1"/>
  <c r="V175" i="2" s="1"/>
  <c r="W175" i="2" s="1"/>
  <c r="X175" i="2" s="1"/>
  <c r="CO244" i="2"/>
  <c r="CP289" i="2"/>
  <c r="DL297" i="2"/>
  <c r="CU297" i="2"/>
  <c r="CT329" i="2"/>
  <c r="BM238" i="2" l="1"/>
  <c r="AV238" i="2" a="1"/>
  <c r="AV238" i="2" s="1"/>
  <c r="BZ240" i="2"/>
  <c r="DJ240" i="2"/>
  <c r="CK175" i="2"/>
  <c r="AE175" i="2"/>
  <c r="DB238" i="2"/>
  <c r="CM238" i="2"/>
  <c r="DC238" i="2" s="1"/>
  <c r="CL239" i="2"/>
  <c r="CO245" i="2"/>
  <c r="CP290" i="2"/>
  <c r="DL298" i="2"/>
  <c r="CU298" i="2"/>
  <c r="CT330" i="2"/>
  <c r="AV239" i="2" l="1" a="1"/>
  <c r="AV239" i="2" s="1"/>
  <c r="BM239" i="2"/>
  <c r="DJ241" i="2"/>
  <c r="BZ241" i="2"/>
  <c r="P176" i="2"/>
  <c r="CN176" i="2"/>
  <c r="R176" i="2"/>
  <c r="V176" i="2" a="1"/>
  <c r="V176" i="2" s="1"/>
  <c r="W176" i="2" s="1"/>
  <c r="X176" i="2" s="1"/>
  <c r="CB176" i="2"/>
  <c r="CC176" i="2" s="1"/>
  <c r="AF175" i="2"/>
  <c r="AI175" i="2" s="1"/>
  <c r="CJ175" i="2" s="1"/>
  <c r="AH175" i="2" a="1"/>
  <c r="AH175" i="2" s="1"/>
  <c r="AG175" i="2" a="1"/>
  <c r="AG175" i="2" s="1"/>
  <c r="CL240" i="2"/>
  <c r="DB239" i="2"/>
  <c r="CM239" i="2"/>
  <c r="DC239" i="2" s="1"/>
  <c r="CO246" i="2"/>
  <c r="CP291" i="2"/>
  <c r="DL299" i="2"/>
  <c r="CU299" i="2"/>
  <c r="CT331" i="2"/>
  <c r="CK176" i="2" l="1"/>
  <c r="AE176" i="2"/>
  <c r="AV240" i="2" a="1"/>
  <c r="AV240" i="2" s="1"/>
  <c r="BM240" i="2"/>
  <c r="DB240" i="2"/>
  <c r="CM240" i="2"/>
  <c r="DC240" i="2" s="1"/>
  <c r="CL241" i="2"/>
  <c r="DJ242" i="2"/>
  <c r="BZ242" i="2"/>
  <c r="CO247" i="2"/>
  <c r="CP292" i="2"/>
  <c r="DL300" i="2"/>
  <c r="CU300" i="2"/>
  <c r="CT332" i="2"/>
  <c r="BM241" i="2" l="1"/>
  <c r="AV241" i="2" a="1"/>
  <c r="AV241" i="2" s="1"/>
  <c r="BZ243" i="2"/>
  <c r="DJ243" i="2"/>
  <c r="CL242" i="2"/>
  <c r="DB241" i="2"/>
  <c r="CM241" i="2"/>
  <c r="DC241" i="2" s="1"/>
  <c r="AG176" i="2" a="1"/>
  <c r="AG176" i="2" s="1"/>
  <c r="AF176" i="2"/>
  <c r="AI176" i="2" s="1"/>
  <c r="CJ176" i="2" s="1"/>
  <c r="AH176" i="2" a="1"/>
  <c r="AH176" i="2" s="1"/>
  <c r="V177" i="2" a="1"/>
  <c r="V177" i="2" s="1"/>
  <c r="W177" i="2" s="1"/>
  <c r="X177" i="2" s="1"/>
  <c r="R177" i="2"/>
  <c r="P177" i="2"/>
  <c r="CN177" i="2"/>
  <c r="CB177" i="2"/>
  <c r="CC177" i="2" s="1"/>
  <c r="CO248" i="2"/>
  <c r="CP293" i="2"/>
  <c r="DL301" i="2"/>
  <c r="CU301" i="2"/>
  <c r="CT333" i="2"/>
  <c r="BM242" i="2" l="1"/>
  <c r="AV242" i="2" a="1"/>
  <c r="AV242" i="2" s="1"/>
  <c r="CM242" i="2"/>
  <c r="DC242" i="2" s="1"/>
  <c r="CL243" i="2"/>
  <c r="DB242" i="2"/>
  <c r="BZ244" i="2"/>
  <c r="DJ244" i="2"/>
  <c r="AE177" i="2"/>
  <c r="CK177" i="2"/>
  <c r="CO249" i="2"/>
  <c r="CP294" i="2"/>
  <c r="DL302" i="2"/>
  <c r="CU302" i="2"/>
  <c r="CT334" i="2"/>
  <c r="AF177" i="2" l="1"/>
  <c r="AI177" i="2" s="1"/>
  <c r="CJ177" i="2" s="1"/>
  <c r="AH177" i="2" a="1"/>
  <c r="AH177" i="2" s="1"/>
  <c r="AG177" i="2" a="1"/>
  <c r="AG177" i="2" s="1"/>
  <c r="DJ245" i="2"/>
  <c r="BZ245" i="2"/>
  <c r="BM243" i="2"/>
  <c r="AV243" i="2" a="1"/>
  <c r="AV243" i="2" s="1"/>
  <c r="CM243" i="2"/>
  <c r="DC243" i="2" s="1"/>
  <c r="DB243" i="2"/>
  <c r="CL244" i="2"/>
  <c r="P178" i="2"/>
  <c r="CN178" i="2"/>
  <c r="CB178" i="2"/>
  <c r="CC178" i="2" s="1"/>
  <c r="V178" i="2" a="1"/>
  <c r="V178" i="2" s="1"/>
  <c r="W178" i="2" s="1"/>
  <c r="X178" i="2" s="1"/>
  <c r="R178" i="2"/>
  <c r="CO250" i="2"/>
  <c r="CP295" i="2"/>
  <c r="DL303" i="2"/>
  <c r="CU303" i="2"/>
  <c r="CT335" i="2"/>
  <c r="CK178" i="2" l="1"/>
  <c r="AE178" i="2"/>
  <c r="BZ246" i="2"/>
  <c r="DJ246" i="2"/>
  <c r="CL245" i="2"/>
  <c r="CM244" i="2"/>
  <c r="DC244" i="2" s="1"/>
  <c r="DB244" i="2"/>
  <c r="BM244" i="2"/>
  <c r="AV244" i="2" a="1"/>
  <c r="AV244" i="2" s="1"/>
  <c r="CO251" i="2"/>
  <c r="CP296" i="2"/>
  <c r="DL304" i="2"/>
  <c r="CU304" i="2"/>
  <c r="CT336" i="2"/>
  <c r="BM245" i="2" l="1"/>
  <c r="AV245" i="2" a="1"/>
  <c r="AV245" i="2" s="1"/>
  <c r="CL246" i="2"/>
  <c r="DB245" i="2"/>
  <c r="CM245" i="2"/>
  <c r="DC245" i="2" s="1"/>
  <c r="BZ247" i="2"/>
  <c r="DJ247" i="2"/>
  <c r="AF178" i="2"/>
  <c r="AI178" i="2" s="1"/>
  <c r="CJ178" i="2" s="1"/>
  <c r="AH178" i="2" a="1"/>
  <c r="AH178" i="2" s="1"/>
  <c r="AG178" i="2" a="1"/>
  <c r="AG178" i="2" s="1"/>
  <c r="CB179" i="2"/>
  <c r="CC179" i="2" s="1"/>
  <c r="R179" i="2"/>
  <c r="V179" i="2" a="1"/>
  <c r="V179" i="2" s="1"/>
  <c r="W179" i="2" s="1"/>
  <c r="X179" i="2" s="1"/>
  <c r="P179" i="2"/>
  <c r="CN179" i="2"/>
  <c r="CO252" i="2"/>
  <c r="CP297" i="2"/>
  <c r="DL305" i="2"/>
  <c r="CU305" i="2"/>
  <c r="CT337" i="2"/>
  <c r="BZ248" i="2" l="1"/>
  <c r="DJ248" i="2"/>
  <c r="AE179" i="2"/>
  <c r="CK179" i="2"/>
  <c r="AV246" i="2" a="1"/>
  <c r="AV246" i="2" s="1"/>
  <c r="BM246" i="2"/>
  <c r="DB246" i="2"/>
  <c r="CL247" i="2"/>
  <c r="CM246" i="2"/>
  <c r="DC246" i="2" s="1"/>
  <c r="CO253" i="2"/>
  <c r="CP298" i="2"/>
  <c r="DL306" i="2"/>
  <c r="CU306" i="2"/>
  <c r="CT338" i="2"/>
  <c r="AV247" i="2" l="1" a="1"/>
  <c r="AV247" i="2" s="1"/>
  <c r="BM247" i="2"/>
  <c r="CM247" i="2"/>
  <c r="DC247" i="2" s="1"/>
  <c r="CL248" i="2"/>
  <c r="DB247" i="2"/>
  <c r="V180" i="2" a="1"/>
  <c r="V180" i="2" s="1"/>
  <c r="W180" i="2" s="1"/>
  <c r="X180" i="2" s="1"/>
  <c r="R180" i="2"/>
  <c r="CB180" i="2"/>
  <c r="CC180" i="2" s="1"/>
  <c r="CN180" i="2"/>
  <c r="P180" i="2"/>
  <c r="AF179" i="2"/>
  <c r="AI179" i="2" s="1"/>
  <c r="CJ179" i="2" s="1"/>
  <c r="AG179" i="2" a="1"/>
  <c r="AG179" i="2" s="1"/>
  <c r="AH179" i="2" a="1"/>
  <c r="AH179" i="2" s="1"/>
  <c r="BZ249" i="2"/>
  <c r="DJ249" i="2"/>
  <c r="CO254" i="2"/>
  <c r="CP299" i="2"/>
  <c r="DL307" i="2"/>
  <c r="CU307" i="2"/>
  <c r="CT339" i="2"/>
  <c r="CM248" i="2" l="1"/>
  <c r="DC248" i="2" s="1"/>
  <c r="CL249" i="2"/>
  <c r="DB248" i="2"/>
  <c r="CK180" i="2"/>
  <c r="AE180" i="2"/>
  <c r="BM248" i="2"/>
  <c r="AV248" i="2" a="1"/>
  <c r="AV248" i="2" s="1"/>
  <c r="BZ250" i="2"/>
  <c r="DJ250" i="2"/>
  <c r="CO255" i="2"/>
  <c r="CP300" i="2"/>
  <c r="DL308" i="2"/>
  <c r="CU308" i="2"/>
  <c r="CT340" i="2"/>
  <c r="V181" i="2" l="1" a="1"/>
  <c r="V181" i="2" s="1"/>
  <c r="W181" i="2" s="1"/>
  <c r="X181" i="2" s="1"/>
  <c r="R181" i="2"/>
  <c r="P181" i="2"/>
  <c r="CB181" i="2"/>
  <c r="CC181" i="2" s="1"/>
  <c r="CN181" i="2"/>
  <c r="AH180" i="2" a="1"/>
  <c r="AH180" i="2" s="1"/>
  <c r="AG180" i="2" a="1"/>
  <c r="AG180" i="2" s="1"/>
  <c r="AF180" i="2"/>
  <c r="AI180" i="2" s="1"/>
  <c r="CJ180" i="2" s="1"/>
  <c r="BM249" i="2"/>
  <c r="AV249" i="2" a="1"/>
  <c r="AV249" i="2" s="1"/>
  <c r="DB249" i="2"/>
  <c r="CM249" i="2"/>
  <c r="DC249" i="2" s="1"/>
  <c r="CL250" i="2"/>
  <c r="BZ251" i="2"/>
  <c r="DJ251" i="2"/>
  <c r="CO256" i="2"/>
  <c r="CP301" i="2"/>
  <c r="DL309" i="2"/>
  <c r="CU309" i="2"/>
  <c r="CT341" i="2"/>
  <c r="BZ252" i="2" l="1"/>
  <c r="DJ252" i="2"/>
  <c r="CL251" i="2"/>
  <c r="DB250" i="2"/>
  <c r="CM250" i="2"/>
  <c r="DC250" i="2" s="1"/>
  <c r="BM250" i="2"/>
  <c r="AV250" i="2" a="1"/>
  <c r="AV250" i="2" s="1"/>
  <c r="CK181" i="2"/>
  <c r="AE181" i="2"/>
  <c r="CO257" i="2"/>
  <c r="CP302" i="2"/>
  <c r="DL310" i="2"/>
  <c r="CU310" i="2"/>
  <c r="CT342" i="2"/>
  <c r="CB182" i="2" l="1"/>
  <c r="CC182" i="2" s="1"/>
  <c r="P182" i="2"/>
  <c r="V182" i="2" a="1"/>
  <c r="V182" i="2" s="1"/>
  <c r="W182" i="2" s="1"/>
  <c r="X182" i="2" s="1"/>
  <c r="R182" i="2"/>
  <c r="CN182" i="2"/>
  <c r="BM251" i="2"/>
  <c r="AV251" i="2" a="1"/>
  <c r="AV251" i="2" s="1"/>
  <c r="DB251" i="2"/>
  <c r="CL252" i="2"/>
  <c r="CM251" i="2"/>
  <c r="DC251" i="2" s="1"/>
  <c r="BZ253" i="2"/>
  <c r="DJ253" i="2"/>
  <c r="AH181" i="2" a="1"/>
  <c r="AH181" i="2" s="1"/>
  <c r="AF181" i="2"/>
  <c r="AI181" i="2" s="1"/>
  <c r="CJ181" i="2" s="1"/>
  <c r="AG181" i="2" a="1"/>
  <c r="AG181" i="2" s="1"/>
  <c r="CO258" i="2"/>
  <c r="CP303" i="2"/>
  <c r="DL311" i="2"/>
  <c r="CU311" i="2"/>
  <c r="CT343" i="2"/>
  <c r="AV252" i="2" l="1" a="1"/>
  <c r="AV252" i="2" s="1"/>
  <c r="BM252" i="2"/>
  <c r="BZ254" i="2"/>
  <c r="DJ254" i="2"/>
  <c r="AE182" i="2"/>
  <c r="CK182" i="2"/>
  <c r="DB252" i="2"/>
  <c r="CM252" i="2"/>
  <c r="DC252" i="2" s="1"/>
  <c r="CL253" i="2"/>
  <c r="CO259" i="2"/>
  <c r="CP304" i="2"/>
  <c r="DL312" i="2"/>
  <c r="CU312" i="2"/>
  <c r="CT344" i="2"/>
  <c r="BZ255" i="2" l="1"/>
  <c r="DJ255" i="2"/>
  <c r="BM253" i="2"/>
  <c r="AV253" i="2" a="1"/>
  <c r="AV253" i="2" s="1"/>
  <c r="AH182" i="2" a="1"/>
  <c r="AH182" i="2" s="1"/>
  <c r="AG182" i="2" a="1"/>
  <c r="AG182" i="2" s="1"/>
  <c r="AF182" i="2"/>
  <c r="AI182" i="2" s="1"/>
  <c r="CJ182" i="2" s="1"/>
  <c r="R183" i="2"/>
  <c r="V183" i="2" a="1"/>
  <c r="V183" i="2" s="1"/>
  <c r="W183" i="2" s="1"/>
  <c r="X183" i="2" s="1"/>
  <c r="CN183" i="2"/>
  <c r="P183" i="2"/>
  <c r="CB183" i="2"/>
  <c r="CC183" i="2" s="1"/>
  <c r="CM253" i="2"/>
  <c r="DC253" i="2" s="1"/>
  <c r="DB253" i="2"/>
  <c r="CL254" i="2"/>
  <c r="CO260" i="2"/>
  <c r="CP305" i="2"/>
  <c r="DL313" i="2"/>
  <c r="CU313" i="2"/>
  <c r="CT345" i="2"/>
  <c r="CL255" i="2" l="1"/>
  <c r="CM254" i="2"/>
  <c r="DC254" i="2" s="1"/>
  <c r="DB254" i="2"/>
  <c r="BZ256" i="2"/>
  <c r="DJ256" i="2"/>
  <c r="AV254" i="2" a="1"/>
  <c r="AV254" i="2" s="1"/>
  <c r="BM254" i="2"/>
  <c r="AE183" i="2"/>
  <c r="CK183" i="2"/>
  <c r="CO261" i="2"/>
  <c r="CP306" i="2"/>
  <c r="DL314" i="2"/>
  <c r="CU314" i="2"/>
  <c r="CT346" i="2"/>
  <c r="AF183" i="2" l="1"/>
  <c r="AI183" i="2" s="1"/>
  <c r="CJ183" i="2" s="1"/>
  <c r="AH183" i="2" a="1"/>
  <c r="AH183" i="2" s="1"/>
  <c r="AG183" i="2" a="1"/>
  <c r="AG183" i="2" s="1"/>
  <c r="DJ257" i="2"/>
  <c r="BZ257" i="2"/>
  <c r="BM255" i="2"/>
  <c r="AV255" i="2" a="1"/>
  <c r="AV255" i="2" s="1"/>
  <c r="CB184" i="2"/>
  <c r="CC184" i="2" s="1"/>
  <c r="R184" i="2"/>
  <c r="V184" i="2" a="1"/>
  <c r="V184" i="2" s="1"/>
  <c r="W184" i="2" s="1"/>
  <c r="X184" i="2" s="1"/>
  <c r="CN184" i="2"/>
  <c r="P184" i="2"/>
  <c r="CL256" i="2"/>
  <c r="DB255" i="2"/>
  <c r="CM255" i="2"/>
  <c r="DC255" i="2" s="1"/>
  <c r="CO262" i="2"/>
  <c r="CP307" i="2"/>
  <c r="DL315" i="2"/>
  <c r="CU315" i="2"/>
  <c r="CT347" i="2"/>
  <c r="CK184" i="2" l="1"/>
  <c r="AE184" i="2"/>
  <c r="BM256" i="2"/>
  <c r="AV256" i="2" a="1"/>
  <c r="AV256" i="2" s="1"/>
  <c r="DJ258" i="2"/>
  <c r="BZ258" i="2"/>
  <c r="CL257" i="2"/>
  <c r="CM256" i="2"/>
  <c r="DC256" i="2" s="1"/>
  <c r="DB256" i="2"/>
  <c r="CO263" i="2"/>
  <c r="CP308" i="2"/>
  <c r="DL316" i="2"/>
  <c r="CU316" i="2"/>
  <c r="CT348" i="2"/>
  <c r="DB257" i="2" l="1"/>
  <c r="CL258" i="2"/>
  <c r="CM257" i="2"/>
  <c r="DC257" i="2" s="1"/>
  <c r="BZ259" i="2"/>
  <c r="DJ259" i="2"/>
  <c r="AF184" i="2"/>
  <c r="AI184" i="2" s="1"/>
  <c r="CJ184" i="2" s="1"/>
  <c r="AH184" i="2" a="1"/>
  <c r="AH184" i="2" s="1"/>
  <c r="AG184" i="2" a="1"/>
  <c r="AG184" i="2" s="1"/>
  <c r="BM257" i="2"/>
  <c r="AV257" i="2" a="1"/>
  <c r="AV257" i="2" s="1"/>
  <c r="CB185" i="2"/>
  <c r="CC185" i="2" s="1"/>
  <c r="V185" i="2" a="1"/>
  <c r="V185" i="2" s="1"/>
  <c r="W185" i="2" s="1"/>
  <c r="X185" i="2" s="1"/>
  <c r="R185" i="2"/>
  <c r="CN185" i="2"/>
  <c r="P185" i="2"/>
  <c r="CO264" i="2"/>
  <c r="CP309" i="2"/>
  <c r="DL317" i="2"/>
  <c r="CU317" i="2"/>
  <c r="CT349" i="2"/>
  <c r="CK185" i="2" l="1"/>
  <c r="AE185" i="2"/>
  <c r="BZ260" i="2"/>
  <c r="DJ260" i="2"/>
  <c r="CM258" i="2"/>
  <c r="DC258" i="2" s="1"/>
  <c r="DB258" i="2"/>
  <c r="CL259" i="2"/>
  <c r="AV258" i="2" a="1"/>
  <c r="AV258" i="2" s="1"/>
  <c r="BM258" i="2"/>
  <c r="CO265" i="2"/>
  <c r="CP310" i="2"/>
  <c r="DL318" i="2"/>
  <c r="CU318" i="2"/>
  <c r="CT350" i="2"/>
  <c r="DJ261" i="2" l="1"/>
  <c r="BZ261" i="2"/>
  <c r="AV259" i="2" a="1"/>
  <c r="AV259" i="2" s="1"/>
  <c r="BM259" i="2"/>
  <c r="AF185" i="2"/>
  <c r="AI185" i="2" s="1"/>
  <c r="CJ185" i="2" s="1"/>
  <c r="AH185" i="2" a="1"/>
  <c r="AH185" i="2" s="1"/>
  <c r="AG185" i="2" a="1"/>
  <c r="AG185" i="2" s="1"/>
  <c r="DB259" i="2"/>
  <c r="CM259" i="2"/>
  <c r="DC259" i="2" s="1"/>
  <c r="CL260" i="2"/>
  <c r="P186" i="2"/>
  <c r="CN186" i="2"/>
  <c r="V186" i="2" a="1"/>
  <c r="V186" i="2" s="1"/>
  <c r="W186" i="2" s="1"/>
  <c r="X186" i="2" s="1"/>
  <c r="CB186" i="2"/>
  <c r="CC186" i="2" s="1"/>
  <c r="R186" i="2"/>
  <c r="CO266" i="2"/>
  <c r="CP311" i="2"/>
  <c r="DL319" i="2"/>
  <c r="CU319" i="2"/>
  <c r="CT351" i="2"/>
  <c r="AV260" i="2" l="1" a="1"/>
  <c r="AV260" i="2" s="1"/>
  <c r="BM260" i="2"/>
  <c r="AE186" i="2"/>
  <c r="CK186" i="2"/>
  <c r="CM260" i="2"/>
  <c r="DC260" i="2" s="1"/>
  <c r="DB260" i="2"/>
  <c r="CL261" i="2"/>
  <c r="DJ262" i="2"/>
  <c r="BZ262" i="2"/>
  <c r="CO267" i="2"/>
  <c r="CP312" i="2"/>
  <c r="DL320" i="2"/>
  <c r="CU320" i="2"/>
  <c r="CT352" i="2"/>
  <c r="BZ263" i="2" l="1"/>
  <c r="DJ263" i="2"/>
  <c r="DB261" i="2"/>
  <c r="CL262" i="2"/>
  <c r="CM261" i="2"/>
  <c r="DC261" i="2" s="1"/>
  <c r="CN187" i="2"/>
  <c r="CB187" i="2"/>
  <c r="CC187" i="2" s="1"/>
  <c r="P187" i="2"/>
  <c r="R187" i="2"/>
  <c r="V187" i="2" a="1"/>
  <c r="V187" i="2" s="1"/>
  <c r="W187" i="2" s="1"/>
  <c r="X187" i="2" s="1"/>
  <c r="AH186" i="2" a="1"/>
  <c r="AH186" i="2" s="1"/>
  <c r="AG186" i="2" a="1"/>
  <c r="AG186" i="2" s="1"/>
  <c r="AF186" i="2"/>
  <c r="AI186" i="2" s="1"/>
  <c r="CJ186" i="2" s="1"/>
  <c r="BM261" i="2"/>
  <c r="AV261" i="2" a="1"/>
  <c r="AV261" i="2" s="1"/>
  <c r="CO268" i="2"/>
  <c r="CP313" i="2"/>
  <c r="DL321" i="2"/>
  <c r="CU321" i="2"/>
  <c r="CT353" i="2"/>
  <c r="DB262" i="2" l="1"/>
  <c r="CM262" i="2"/>
  <c r="DC262" i="2" s="1"/>
  <c r="CL263" i="2"/>
  <c r="AV262" i="2" a="1"/>
  <c r="AV262" i="2" s="1"/>
  <c r="BM262" i="2"/>
  <c r="AE187" i="2"/>
  <c r="CK187" i="2"/>
  <c r="DJ264" i="2"/>
  <c r="BZ264" i="2"/>
  <c r="CO269" i="2"/>
  <c r="CP314" i="2"/>
  <c r="DL322" i="2"/>
  <c r="CU322" i="2"/>
  <c r="CT354" i="2"/>
  <c r="DJ265" i="2" l="1"/>
  <c r="BZ265" i="2"/>
  <c r="CB188" i="2"/>
  <c r="CC188" i="2" s="1"/>
  <c r="P188" i="2"/>
  <c r="R188" i="2"/>
  <c r="V188" i="2" a="1"/>
  <c r="V188" i="2" s="1"/>
  <c r="W188" i="2" s="1"/>
  <c r="X188" i="2" s="1"/>
  <c r="CN188" i="2"/>
  <c r="CM263" i="2"/>
  <c r="DC263" i="2" s="1"/>
  <c r="DB263" i="2"/>
  <c r="CL264" i="2"/>
  <c r="AG187" i="2" a="1"/>
  <c r="AG187" i="2" s="1"/>
  <c r="AF187" i="2"/>
  <c r="AI187" i="2" s="1"/>
  <c r="CJ187" i="2" s="1"/>
  <c r="AH187" i="2" a="1"/>
  <c r="AH187" i="2" s="1"/>
  <c r="BM263" i="2"/>
  <c r="AV263" i="2" a="1"/>
  <c r="AV263" i="2" s="1"/>
  <c r="CO270" i="2"/>
  <c r="CP315" i="2"/>
  <c r="DL323" i="2"/>
  <c r="CU323" i="2"/>
  <c r="CT355" i="2"/>
  <c r="CK188" i="2" l="1"/>
  <c r="AE188" i="2"/>
  <c r="DB264" i="2"/>
  <c r="CL265" i="2"/>
  <c r="CM264" i="2"/>
  <c r="DC264" i="2" s="1"/>
  <c r="BM264" i="2"/>
  <c r="AV264" i="2" a="1"/>
  <c r="AV264" i="2" s="1"/>
  <c r="DJ266" i="2"/>
  <c r="BZ266" i="2"/>
  <c r="CO271" i="2"/>
  <c r="CP316" i="2"/>
  <c r="DL324" i="2"/>
  <c r="CU324" i="2"/>
  <c r="CT356" i="2"/>
  <c r="BZ267" i="2" l="1"/>
  <c r="DJ267" i="2"/>
  <c r="DB265" i="2"/>
  <c r="CM265" i="2"/>
  <c r="DC265" i="2" s="1"/>
  <c r="CL266" i="2"/>
  <c r="BM265" i="2"/>
  <c r="AV265" i="2" a="1"/>
  <c r="AV265" i="2" s="1"/>
  <c r="AH188" i="2" a="1"/>
  <c r="AH188" i="2" s="1"/>
  <c r="AF188" i="2"/>
  <c r="AI188" i="2" s="1"/>
  <c r="CJ188" i="2" s="1"/>
  <c r="AG188" i="2" a="1"/>
  <c r="AG188" i="2" s="1"/>
  <c r="P189" i="2"/>
  <c r="R189" i="2"/>
  <c r="CN189" i="2"/>
  <c r="V189" i="2" a="1"/>
  <c r="V189" i="2" s="1"/>
  <c r="W189" i="2" s="1"/>
  <c r="X189" i="2" s="1"/>
  <c r="CB189" i="2"/>
  <c r="CC189" i="2" s="1"/>
  <c r="CO272" i="2"/>
  <c r="CP317" i="2"/>
  <c r="DL325" i="2"/>
  <c r="CU325" i="2"/>
  <c r="CT357" i="2"/>
  <c r="AE189" i="2" l="1"/>
  <c r="CK189" i="2"/>
  <c r="CM266" i="2"/>
  <c r="DC266" i="2" s="1"/>
  <c r="CL267" i="2"/>
  <c r="DB266" i="2"/>
  <c r="AV266" i="2" a="1"/>
  <c r="AV266" i="2" s="1"/>
  <c r="BM266" i="2"/>
  <c r="DJ268" i="2"/>
  <c r="BZ268" i="2"/>
  <c r="CO273" i="2"/>
  <c r="CP318" i="2"/>
  <c r="DL326" i="2"/>
  <c r="CU326" i="2"/>
  <c r="CT358" i="2"/>
  <c r="DB267" i="2" l="1"/>
  <c r="CL268" i="2"/>
  <c r="CM267" i="2"/>
  <c r="DC267" i="2" s="1"/>
  <c r="DJ269" i="2"/>
  <c r="BZ269" i="2"/>
  <c r="P190" i="2"/>
  <c r="R190" i="2"/>
  <c r="CB190" i="2"/>
  <c r="CC190" i="2" s="1"/>
  <c r="CN190" i="2"/>
  <c r="V190" i="2" a="1"/>
  <c r="V190" i="2" s="1"/>
  <c r="W190" i="2" s="1"/>
  <c r="X190" i="2" s="1"/>
  <c r="BM267" i="2"/>
  <c r="AV267" i="2" a="1"/>
  <c r="AV267" i="2" s="1"/>
  <c r="AF189" i="2"/>
  <c r="AI189" i="2" s="1"/>
  <c r="CJ189" i="2" s="1"/>
  <c r="AH189" i="2" a="1"/>
  <c r="AH189" i="2" s="1"/>
  <c r="AG189" i="2" a="1"/>
  <c r="AG189" i="2" s="1"/>
  <c r="CO274" i="2"/>
  <c r="CP319" i="2"/>
  <c r="DL327" i="2"/>
  <c r="CU327" i="2"/>
  <c r="CT359" i="2"/>
  <c r="AE190" i="2" l="1"/>
  <c r="CK190" i="2"/>
  <c r="CL269" i="2"/>
  <c r="DB268" i="2"/>
  <c r="CM268" i="2"/>
  <c r="DC268" i="2" s="1"/>
  <c r="BZ270" i="2"/>
  <c r="DJ270" i="2"/>
  <c r="AV268" i="2" a="1"/>
  <c r="AV268" i="2" s="1"/>
  <c r="BM268" i="2"/>
  <c r="CO275" i="2"/>
  <c r="CP320" i="2"/>
  <c r="DL328" i="2"/>
  <c r="CU328" i="2"/>
  <c r="CT360" i="2"/>
  <c r="DJ271" i="2" l="1"/>
  <c r="BZ271" i="2"/>
  <c r="AV269" i="2" a="1"/>
  <c r="AV269" i="2" s="1"/>
  <c r="BM269" i="2"/>
  <c r="CM269" i="2"/>
  <c r="DC269" i="2" s="1"/>
  <c r="CL270" i="2"/>
  <c r="DB269" i="2"/>
  <c r="CN191" i="2"/>
  <c r="R191" i="2"/>
  <c r="V191" i="2" a="1"/>
  <c r="V191" i="2" s="1"/>
  <c r="W191" i="2" s="1"/>
  <c r="X191" i="2" s="1"/>
  <c r="CB191" i="2"/>
  <c r="CC191" i="2" s="1"/>
  <c r="P191" i="2"/>
  <c r="AG190" i="2" a="1"/>
  <c r="AG190" i="2" s="1"/>
  <c r="AH190" i="2" a="1"/>
  <c r="AH190" i="2" s="1"/>
  <c r="AF190" i="2"/>
  <c r="AI190" i="2" s="1"/>
  <c r="CJ190" i="2" s="1"/>
  <c r="CO276" i="2"/>
  <c r="CP321" i="2"/>
  <c r="DL329" i="2"/>
  <c r="CU329" i="2"/>
  <c r="CT361" i="2"/>
  <c r="BM270" i="2" l="1"/>
  <c r="AV270" i="2" a="1"/>
  <c r="AV270" i="2" s="1"/>
  <c r="CM270" i="2"/>
  <c r="DC270" i="2" s="1"/>
  <c r="DB270" i="2"/>
  <c r="CL271" i="2"/>
  <c r="CK191" i="2"/>
  <c r="AE191" i="2"/>
  <c r="DJ272" i="2"/>
  <c r="BZ272" i="2"/>
  <c r="CO277" i="2"/>
  <c r="CP322" i="2"/>
  <c r="DL330" i="2"/>
  <c r="CU330" i="2"/>
  <c r="CT362" i="2"/>
  <c r="CN192" i="2" l="1"/>
  <c r="R192" i="2"/>
  <c r="V192" i="2" a="1"/>
  <c r="V192" i="2" s="1"/>
  <c r="W192" i="2" s="1"/>
  <c r="X192" i="2" s="1"/>
  <c r="CB192" i="2"/>
  <c r="CC192" i="2" s="1"/>
  <c r="P192" i="2"/>
  <c r="DJ273" i="2"/>
  <c r="BZ273" i="2"/>
  <c r="AG191" i="2" a="1"/>
  <c r="AG191" i="2" s="1"/>
  <c r="AH191" i="2" a="1"/>
  <c r="AH191" i="2" s="1"/>
  <c r="AF191" i="2"/>
  <c r="AI191" i="2" s="1"/>
  <c r="CJ191" i="2" s="1"/>
  <c r="CL272" i="2"/>
  <c r="DB271" i="2"/>
  <c r="CM271" i="2"/>
  <c r="DC271" i="2" s="1"/>
  <c r="BM271" i="2"/>
  <c r="AV271" i="2" a="1"/>
  <c r="AV271" i="2" s="1"/>
  <c r="CO278" i="2"/>
  <c r="CP323" i="2"/>
  <c r="DL331" i="2"/>
  <c r="CU331" i="2"/>
  <c r="CT363" i="2"/>
  <c r="BZ274" i="2" l="1"/>
  <c r="DJ274" i="2"/>
  <c r="AV272" i="2" a="1"/>
  <c r="AV272" i="2" s="1"/>
  <c r="BM272" i="2"/>
  <c r="CL273" i="2"/>
  <c r="CM272" i="2"/>
  <c r="DC272" i="2" s="1"/>
  <c r="DB272" i="2"/>
  <c r="CK192" i="2"/>
  <c r="AE192" i="2"/>
  <c r="CO279" i="2"/>
  <c r="CP324" i="2"/>
  <c r="DL332" i="2"/>
  <c r="CU332" i="2"/>
  <c r="CU333" i="2" s="1"/>
  <c r="CT364" i="2"/>
  <c r="CN193" i="2" l="1"/>
  <c r="R193" i="2"/>
  <c r="V193" i="2" a="1"/>
  <c r="V193" i="2" s="1"/>
  <c r="W193" i="2" s="1"/>
  <c r="X193" i="2" s="1"/>
  <c r="P193" i="2"/>
  <c r="CB193" i="2"/>
  <c r="CC193" i="2" s="1"/>
  <c r="AV273" i="2" a="1"/>
  <c r="AV273" i="2" s="1"/>
  <c r="BM273" i="2"/>
  <c r="DB273" i="2"/>
  <c r="CM273" i="2"/>
  <c r="DC273" i="2" s="1"/>
  <c r="CL274" i="2"/>
  <c r="BZ275" i="2"/>
  <c r="DJ275" i="2"/>
  <c r="AH192" i="2" a="1"/>
  <c r="AH192" i="2" s="1"/>
  <c r="AG192" i="2" a="1"/>
  <c r="AG192" i="2" s="1"/>
  <c r="AF192" i="2"/>
  <c r="AI192" i="2" s="1"/>
  <c r="CJ192" i="2" s="1"/>
  <c r="CO280" i="2"/>
  <c r="CP325" i="2"/>
  <c r="DL333" i="2"/>
  <c r="CU334" i="2"/>
  <c r="CT365" i="2"/>
  <c r="BM274" i="2" l="1"/>
  <c r="AV274" i="2" a="1"/>
  <c r="AV274" i="2" s="1"/>
  <c r="DJ276" i="2"/>
  <c r="BZ276" i="2"/>
  <c r="AE193" i="2"/>
  <c r="CK193" i="2"/>
  <c r="CL275" i="2"/>
  <c r="CM274" i="2"/>
  <c r="DC274" i="2" s="1"/>
  <c r="DB274" i="2"/>
  <c r="CO281" i="2"/>
  <c r="CP326" i="2"/>
  <c r="DL334" i="2"/>
  <c r="CU335" i="2"/>
  <c r="CT366" i="2"/>
  <c r="CM275" i="2" l="1"/>
  <c r="DC275" i="2" s="1"/>
  <c r="DB275" i="2"/>
  <c r="CL276" i="2"/>
  <c r="P194" i="2"/>
  <c r="V194" i="2" a="1"/>
  <c r="V194" i="2" s="1"/>
  <c r="W194" i="2" s="1"/>
  <c r="X194" i="2" s="1"/>
  <c r="R194" i="2"/>
  <c r="CB194" i="2"/>
  <c r="CC194" i="2" s="1"/>
  <c r="CN194" i="2"/>
  <c r="AF193" i="2"/>
  <c r="AI193" i="2" s="1"/>
  <c r="CJ193" i="2" s="1"/>
  <c r="AG193" i="2" a="1"/>
  <c r="AG193" i="2" s="1"/>
  <c r="AH193" i="2" a="1"/>
  <c r="AH193" i="2" s="1"/>
  <c r="BZ277" i="2"/>
  <c r="DJ277" i="2"/>
  <c r="AV275" i="2" a="1"/>
  <c r="AV275" i="2" s="1"/>
  <c r="BM275" i="2"/>
  <c r="CO282" i="2"/>
  <c r="CP327" i="2"/>
  <c r="DL335" i="2"/>
  <c r="CU336" i="2"/>
  <c r="CT367" i="2"/>
  <c r="CK194" i="2" l="1"/>
  <c r="AE194" i="2"/>
  <c r="DB276" i="2"/>
  <c r="CM276" i="2"/>
  <c r="DC276" i="2" s="1"/>
  <c r="CL277" i="2"/>
  <c r="BZ278" i="2"/>
  <c r="DJ278" i="2"/>
  <c r="AV276" i="2" a="1"/>
  <c r="AV276" i="2" s="1"/>
  <c r="BM276" i="2"/>
  <c r="CO283" i="2"/>
  <c r="CP328" i="2"/>
  <c r="DL336" i="2"/>
  <c r="CU337" i="2"/>
  <c r="CT368" i="2"/>
  <c r="DJ279" i="2" l="1"/>
  <c r="BZ279" i="2"/>
  <c r="CM277" i="2"/>
  <c r="DC277" i="2" s="1"/>
  <c r="CL278" i="2"/>
  <c r="DB277" i="2"/>
  <c r="BM277" i="2"/>
  <c r="AV277" i="2" a="1"/>
  <c r="AV277" i="2" s="1"/>
  <c r="AF194" i="2"/>
  <c r="AI194" i="2" s="1"/>
  <c r="CJ194" i="2" s="1"/>
  <c r="AG194" i="2" a="1"/>
  <c r="AG194" i="2" s="1"/>
  <c r="AH194" i="2" a="1"/>
  <c r="AH194" i="2" s="1"/>
  <c r="P195" i="2"/>
  <c r="V195" i="2" a="1"/>
  <c r="V195" i="2" s="1"/>
  <c r="W195" i="2" s="1"/>
  <c r="X195" i="2" s="1"/>
  <c r="R195" i="2"/>
  <c r="CB195" i="2"/>
  <c r="CC195" i="2" s="1"/>
  <c r="CN195" i="2"/>
  <c r="CO284" i="2"/>
  <c r="CP329" i="2"/>
  <c r="DL337" i="2"/>
  <c r="CU338" i="2"/>
  <c r="CT369" i="2"/>
  <c r="BM278" i="2" l="1"/>
  <c r="AV278" i="2" a="1"/>
  <c r="AV278" i="2" s="1"/>
  <c r="AE195" i="2"/>
  <c r="CK195" i="2"/>
  <c r="DB278" i="2"/>
  <c r="CL279" i="2"/>
  <c r="CM278" i="2"/>
  <c r="DC278" i="2" s="1"/>
  <c r="BZ280" i="2"/>
  <c r="DJ280" i="2"/>
  <c r="CO285" i="2"/>
  <c r="CP330" i="2"/>
  <c r="DL338" i="2"/>
  <c r="CU339" i="2"/>
  <c r="CT370" i="2"/>
  <c r="DB279" i="2" l="1"/>
  <c r="CM279" i="2"/>
  <c r="DC279" i="2" s="1"/>
  <c r="CL280" i="2"/>
  <c r="BM279" i="2"/>
  <c r="AV279" i="2" a="1"/>
  <c r="AV279" i="2" s="1"/>
  <c r="V196" i="2" a="1"/>
  <c r="V196" i="2" s="1"/>
  <c r="W196" i="2" s="1"/>
  <c r="X196" i="2" s="1"/>
  <c r="R196" i="2"/>
  <c r="CB196" i="2"/>
  <c r="CC196" i="2" s="1"/>
  <c r="CN196" i="2"/>
  <c r="P196" i="2"/>
  <c r="AH195" i="2" a="1"/>
  <c r="AH195" i="2" s="1"/>
  <c r="AF195" i="2"/>
  <c r="AI195" i="2" s="1"/>
  <c r="CJ195" i="2" s="1"/>
  <c r="AG195" i="2" a="1"/>
  <c r="AG195" i="2" s="1"/>
  <c r="BZ281" i="2"/>
  <c r="DJ281" i="2"/>
  <c r="CO286" i="2"/>
  <c r="CP331" i="2"/>
  <c r="DL339" i="2"/>
  <c r="CU340" i="2"/>
  <c r="CT371" i="2"/>
  <c r="BZ282" i="2" l="1"/>
  <c r="DJ282" i="2"/>
  <c r="CK196" i="2"/>
  <c r="AE196" i="2"/>
  <c r="DB280" i="2"/>
  <c r="CM280" i="2"/>
  <c r="DC280" i="2" s="1"/>
  <c r="CL281" i="2"/>
  <c r="BM280" i="2"/>
  <c r="AV280" i="2" a="1"/>
  <c r="AV280" i="2" s="1"/>
  <c r="CO287" i="2"/>
  <c r="CP332" i="2"/>
  <c r="DL340" i="2"/>
  <c r="CU341" i="2"/>
  <c r="CT372" i="2"/>
  <c r="BM281" i="2" l="1"/>
  <c r="AV281" i="2" a="1"/>
  <c r="AV281" i="2" s="1"/>
  <c r="AH196" i="2" a="1"/>
  <c r="AH196" i="2" s="1"/>
  <c r="AF196" i="2"/>
  <c r="AI196" i="2" s="1"/>
  <c r="CJ196" i="2" s="1"/>
  <c r="AG196" i="2" a="1"/>
  <c r="AG196" i="2" s="1"/>
  <c r="R197" i="2"/>
  <c r="CN197" i="2"/>
  <c r="P197" i="2"/>
  <c r="CB197" i="2"/>
  <c r="CC197" i="2" s="1"/>
  <c r="V197" i="2" a="1"/>
  <c r="V197" i="2" s="1"/>
  <c r="W197" i="2" s="1"/>
  <c r="X197" i="2" s="1"/>
  <c r="DB281" i="2"/>
  <c r="CL282" i="2"/>
  <c r="CM281" i="2"/>
  <c r="DC281" i="2" s="1"/>
  <c r="BZ283" i="2"/>
  <c r="DJ283" i="2"/>
  <c r="CO288" i="2"/>
  <c r="CP333" i="2"/>
  <c r="DL341" i="2"/>
  <c r="CU342" i="2"/>
  <c r="CT373" i="2"/>
  <c r="BZ284" i="2" l="1"/>
  <c r="DJ284" i="2"/>
  <c r="CM282" i="2"/>
  <c r="DC282" i="2" s="1"/>
  <c r="DB282" i="2"/>
  <c r="CL283" i="2"/>
  <c r="AV282" i="2" a="1"/>
  <c r="AV282" i="2" s="1"/>
  <c r="BM282" i="2"/>
  <c r="CK197" i="2"/>
  <c r="AE197" i="2"/>
  <c r="CO289" i="2"/>
  <c r="CP334" i="2"/>
  <c r="DL342" i="2"/>
  <c r="CU343" i="2"/>
  <c r="CT374" i="2"/>
  <c r="V198" i="2" l="1" a="1"/>
  <c r="V198" i="2" s="1"/>
  <c r="W198" i="2" s="1"/>
  <c r="X198" i="2" s="1"/>
  <c r="P198" i="2"/>
  <c r="R198" i="2"/>
  <c r="CN198" i="2"/>
  <c r="CB198" i="2"/>
  <c r="CC198" i="2" s="1"/>
  <c r="CM283" i="2"/>
  <c r="DC283" i="2" s="1"/>
  <c r="CL284" i="2"/>
  <c r="DB283" i="2"/>
  <c r="BM283" i="2"/>
  <c r="AV283" i="2" a="1"/>
  <c r="AV283" i="2" s="1"/>
  <c r="DJ285" i="2"/>
  <c r="BZ285" i="2"/>
  <c r="AF197" i="2"/>
  <c r="AI197" i="2" s="1"/>
  <c r="CJ197" i="2" s="1"/>
  <c r="AG197" i="2" a="1"/>
  <c r="AG197" i="2" s="1"/>
  <c r="AH197" i="2" a="1"/>
  <c r="AH197" i="2" s="1"/>
  <c r="CO290" i="2"/>
  <c r="CP335" i="2"/>
  <c r="DL343" i="2"/>
  <c r="CU344" i="2"/>
  <c r="CT375" i="2"/>
  <c r="CM284" i="2" l="1"/>
  <c r="DC284" i="2" s="1"/>
  <c r="CL285" i="2"/>
  <c r="DB284" i="2"/>
  <c r="DJ286" i="2"/>
  <c r="BZ286" i="2"/>
  <c r="AV284" i="2" a="1"/>
  <c r="AV284" i="2" s="1"/>
  <c r="BM284" i="2"/>
  <c r="CK198" i="2"/>
  <c r="AE198" i="2"/>
  <c r="CO291" i="2"/>
  <c r="CP336" i="2"/>
  <c r="CP337" i="2" s="1"/>
  <c r="CP338" i="2" s="1"/>
  <c r="CP339" i="2" s="1"/>
  <c r="CP340" i="2" s="1"/>
  <c r="CP341" i="2" s="1"/>
  <c r="CP342" i="2" s="1"/>
  <c r="CP343" i="2" s="1"/>
  <c r="CP344" i="2" s="1"/>
  <c r="CP345" i="2" s="1"/>
  <c r="CP346" i="2" s="1"/>
  <c r="CP347" i="2" s="1"/>
  <c r="CP348" i="2" s="1"/>
  <c r="CP349" i="2" s="1"/>
  <c r="CP350" i="2" s="1"/>
  <c r="CP351" i="2" s="1"/>
  <c r="CP352" i="2" s="1"/>
  <c r="CP353" i="2" s="1"/>
  <c r="CP354" i="2" s="1"/>
  <c r="CP355" i="2" s="1"/>
  <c r="CP356" i="2" s="1"/>
  <c r="CP357" i="2" s="1"/>
  <c r="CP358" i="2" s="1"/>
  <c r="CP359" i="2" s="1"/>
  <c r="CP360" i="2" s="1"/>
  <c r="CP361" i="2" s="1"/>
  <c r="CP362" i="2" s="1"/>
  <c r="CP363" i="2" s="1"/>
  <c r="CP364" i="2" s="1"/>
  <c r="CP365" i="2" s="1"/>
  <c r="CP366" i="2" s="1"/>
  <c r="CP367" i="2" s="1"/>
  <c r="CP368" i="2" s="1"/>
  <c r="CP369" i="2" s="1"/>
  <c r="CP370" i="2" s="1"/>
  <c r="CP371" i="2" s="1"/>
  <c r="CP372" i="2" s="1"/>
  <c r="CP373" i="2" s="1"/>
  <c r="CP374" i="2" s="1"/>
  <c r="CP375" i="2" s="1"/>
  <c r="CP376" i="2" s="1"/>
  <c r="CP377" i="2" s="1"/>
  <c r="CP378" i="2" s="1"/>
  <c r="CP379" i="2" s="1"/>
  <c r="CP380" i="2" s="1"/>
  <c r="CP381" i="2" s="1"/>
  <c r="CP382" i="2" s="1"/>
  <c r="CP383" i="2" s="1"/>
  <c r="CP384" i="2" s="1"/>
  <c r="CP385" i="2" s="1"/>
  <c r="CP386" i="2" s="1"/>
  <c r="CP387" i="2" s="1"/>
  <c r="CP388" i="2" s="1"/>
  <c r="CP389" i="2" s="1"/>
  <c r="CP390" i="2" s="1"/>
  <c r="CP391" i="2" s="1"/>
  <c r="CP392" i="2" s="1"/>
  <c r="CP393" i="2" s="1"/>
  <c r="CP394" i="2" s="1"/>
  <c r="CP395" i="2" s="1"/>
  <c r="CP396" i="2" s="1"/>
  <c r="CP397" i="2" s="1"/>
  <c r="CP398" i="2" s="1"/>
  <c r="CP399" i="2" s="1"/>
  <c r="CP400" i="2" s="1"/>
  <c r="DL344" i="2"/>
  <c r="CU345" i="2"/>
  <c r="CT376" i="2"/>
  <c r="R199" i="2" l="1"/>
  <c r="CB199" i="2"/>
  <c r="CC199" i="2" s="1"/>
  <c r="V199" i="2" a="1"/>
  <c r="V199" i="2" s="1"/>
  <c r="W199" i="2" s="1"/>
  <c r="X199" i="2" s="1"/>
  <c r="CN199" i="2"/>
  <c r="P199" i="2"/>
  <c r="DJ287" i="2"/>
  <c r="BZ287" i="2"/>
  <c r="BM285" i="2"/>
  <c r="AV285" i="2" a="1"/>
  <c r="AV285" i="2" s="1"/>
  <c r="CL286" i="2"/>
  <c r="CM285" i="2"/>
  <c r="DC285" i="2" s="1"/>
  <c r="DB285" i="2"/>
  <c r="AG198" i="2" a="1"/>
  <c r="AG198" i="2" s="1"/>
  <c r="AH198" i="2" a="1"/>
  <c r="AH198" i="2" s="1"/>
  <c r="AF198" i="2"/>
  <c r="AI198" i="2" s="1"/>
  <c r="CJ198" i="2" s="1"/>
  <c r="CO292" i="2"/>
  <c r="DL345" i="2"/>
  <c r="CU346" i="2"/>
  <c r="CT377" i="2"/>
  <c r="BZ288" i="2" l="1"/>
  <c r="DJ288" i="2"/>
  <c r="BM286" i="2"/>
  <c r="AV286" i="2" a="1"/>
  <c r="AV286" i="2" s="1"/>
  <c r="AE199" i="2"/>
  <c r="CK199" i="2"/>
  <c r="CL287" i="2"/>
  <c r="DB286" i="2"/>
  <c r="CM286" i="2"/>
  <c r="DC286" i="2" s="1"/>
  <c r="CO293" i="2"/>
  <c r="DL346" i="2"/>
  <c r="CU347" i="2"/>
  <c r="CT378" i="2"/>
  <c r="CM287" i="2" l="1"/>
  <c r="DC287" i="2" s="1"/>
  <c r="CL288" i="2"/>
  <c r="DB287" i="2"/>
  <c r="P200" i="2"/>
  <c r="R200" i="2"/>
  <c r="CN200" i="2"/>
  <c r="V200" i="2" a="1"/>
  <c r="V200" i="2" s="1"/>
  <c r="W200" i="2" s="1"/>
  <c r="X200" i="2" s="1"/>
  <c r="CB200" i="2"/>
  <c r="CC200" i="2" s="1"/>
  <c r="BZ289" i="2"/>
  <c r="DJ289" i="2"/>
  <c r="BM287" i="2"/>
  <c r="AV287" i="2" a="1"/>
  <c r="AV287" i="2" s="1"/>
  <c r="AH199" i="2" a="1"/>
  <c r="AH199" i="2" s="1"/>
  <c r="AG199" i="2" a="1"/>
  <c r="AG199" i="2" s="1"/>
  <c r="AF199" i="2"/>
  <c r="AI199" i="2" s="1"/>
  <c r="CJ199" i="2" s="1"/>
  <c r="CO294" i="2"/>
  <c r="DL347" i="2"/>
  <c r="CU348" i="2"/>
  <c r="CT379" i="2"/>
  <c r="CK200" i="2" l="1"/>
  <c r="AE200" i="2"/>
  <c r="AV288" i="2" a="1"/>
  <c r="AV288" i="2" s="1"/>
  <c r="BM288" i="2"/>
  <c r="BZ290" i="2"/>
  <c r="DJ290" i="2"/>
  <c r="CL289" i="2"/>
  <c r="DB288" i="2"/>
  <c r="CM288" i="2"/>
  <c r="DC288" i="2" s="1"/>
  <c r="CO295" i="2"/>
  <c r="DL348" i="2"/>
  <c r="CU349" i="2"/>
  <c r="CT380" i="2"/>
  <c r="BM289" i="2" l="1"/>
  <c r="AV289" i="2" a="1"/>
  <c r="AV289" i="2" s="1"/>
  <c r="CL290" i="2"/>
  <c r="DB289" i="2"/>
  <c r="CM289" i="2"/>
  <c r="DC289" i="2" s="1"/>
  <c r="BZ291" i="2"/>
  <c r="DJ291" i="2"/>
  <c r="AF200" i="2"/>
  <c r="AI200" i="2" s="1"/>
  <c r="CJ200" i="2" s="1"/>
  <c r="AG200" i="2" a="1"/>
  <c r="AG200" i="2" s="1"/>
  <c r="AH200" i="2" a="1"/>
  <c r="AH200" i="2" s="1"/>
  <c r="P201" i="2"/>
  <c r="V201" i="2" a="1"/>
  <c r="V201" i="2" s="1"/>
  <c r="W201" i="2" s="1"/>
  <c r="X201" i="2" s="1"/>
  <c r="CN201" i="2"/>
  <c r="R201" i="2"/>
  <c r="CB201" i="2"/>
  <c r="CC201" i="2" s="1"/>
  <c r="CO296" i="2"/>
  <c r="DL349" i="2"/>
  <c r="CU350" i="2"/>
  <c r="CT381" i="2"/>
  <c r="BZ292" i="2" l="1"/>
  <c r="DJ292" i="2"/>
  <c r="CK201" i="2"/>
  <c r="AE201" i="2"/>
  <c r="AV290" i="2" a="1"/>
  <c r="AV290" i="2" s="1"/>
  <c r="BM290" i="2"/>
  <c r="CM290" i="2"/>
  <c r="DC290" i="2" s="1"/>
  <c r="CL291" i="2"/>
  <c r="DB290" i="2"/>
  <c r="CO297" i="2"/>
  <c r="DL350" i="2"/>
  <c r="CU351" i="2"/>
  <c r="CT382" i="2"/>
  <c r="AF201" i="2" l="1"/>
  <c r="AI201" i="2" s="1"/>
  <c r="CJ201" i="2" s="1"/>
  <c r="AG201" i="2" a="1"/>
  <c r="AG201" i="2" s="1"/>
  <c r="AH201" i="2" a="1"/>
  <c r="AH201" i="2" s="1"/>
  <c r="R202" i="2"/>
  <c r="V202" i="2" a="1"/>
  <c r="V202" i="2" s="1"/>
  <c r="W202" i="2" s="1"/>
  <c r="X202" i="2" s="1"/>
  <c r="P202" i="2"/>
  <c r="CN202" i="2"/>
  <c r="CB202" i="2"/>
  <c r="CC202" i="2" s="1"/>
  <c r="DJ293" i="2"/>
  <c r="BZ293" i="2"/>
  <c r="CM291" i="2"/>
  <c r="DC291" i="2" s="1"/>
  <c r="CL292" i="2"/>
  <c r="DB291" i="2"/>
  <c r="AV291" i="2" a="1"/>
  <c r="AV291" i="2" s="1"/>
  <c r="BM291" i="2"/>
  <c r="CO298" i="2"/>
  <c r="DL351" i="2"/>
  <c r="CU352" i="2"/>
  <c r="CT383" i="2"/>
  <c r="CK202" i="2" l="1"/>
  <c r="AE202" i="2"/>
  <c r="CL293" i="2"/>
  <c r="DB292" i="2"/>
  <c r="CM292" i="2"/>
  <c r="DC292" i="2" s="1"/>
  <c r="AV292" i="2" a="1"/>
  <c r="AV292" i="2" s="1"/>
  <c r="BM292" i="2"/>
  <c r="BZ294" i="2"/>
  <c r="DJ294" i="2"/>
  <c r="CO299" i="2"/>
  <c r="DL352" i="2"/>
  <c r="CU353" i="2"/>
  <c r="CT384" i="2"/>
  <c r="CM293" i="2" l="1"/>
  <c r="DC293" i="2" s="1"/>
  <c r="DB293" i="2"/>
  <c r="CL294" i="2"/>
  <c r="BM293" i="2"/>
  <c r="AV293" i="2" a="1"/>
  <c r="AV293" i="2" s="1"/>
  <c r="AF202" i="2"/>
  <c r="AI202" i="2" s="1"/>
  <c r="CJ202" i="2" s="1"/>
  <c r="AG202" i="2" a="1"/>
  <c r="AG202" i="2" s="1"/>
  <c r="AH202" i="2" a="1"/>
  <c r="AH202" i="2" s="1"/>
  <c r="DJ295" i="2"/>
  <c r="BZ295" i="2"/>
  <c r="V203" i="2" a="1"/>
  <c r="V203" i="2" s="1"/>
  <c r="W203" i="2" s="1"/>
  <c r="X203" i="2" s="1"/>
  <c r="P203" i="2"/>
  <c r="CB203" i="2"/>
  <c r="CC203" i="2" s="1"/>
  <c r="CN203" i="2"/>
  <c r="R203" i="2"/>
  <c r="CO300" i="2"/>
  <c r="DL353" i="2"/>
  <c r="CU354" i="2"/>
  <c r="CT385" i="2"/>
  <c r="BZ296" i="2" l="1"/>
  <c r="DJ296" i="2"/>
  <c r="AE203" i="2"/>
  <c r="CK203" i="2"/>
  <c r="CM294" i="2"/>
  <c r="DC294" i="2" s="1"/>
  <c r="DB294" i="2"/>
  <c r="CL295" i="2"/>
  <c r="BM294" i="2"/>
  <c r="AV294" i="2" a="1"/>
  <c r="AV294" i="2" s="1"/>
  <c r="CO301" i="2"/>
  <c r="DL354" i="2"/>
  <c r="CU355" i="2"/>
  <c r="CT386" i="2"/>
  <c r="DB295" i="2" l="1"/>
  <c r="CL296" i="2"/>
  <c r="CM295" i="2"/>
  <c r="DC295" i="2" s="1"/>
  <c r="BM295" i="2"/>
  <c r="AV295" i="2" a="1"/>
  <c r="AV295" i="2" s="1"/>
  <c r="V204" i="2" a="1"/>
  <c r="V204" i="2" s="1"/>
  <c r="W204" i="2" s="1"/>
  <c r="X204" i="2" s="1"/>
  <c r="P204" i="2"/>
  <c r="CB204" i="2"/>
  <c r="CC204" i="2" s="1"/>
  <c r="CN204" i="2"/>
  <c r="R204" i="2"/>
  <c r="AG203" i="2" a="1"/>
  <c r="AG203" i="2" s="1"/>
  <c r="AF203" i="2"/>
  <c r="AI203" i="2" s="1"/>
  <c r="CJ203" i="2" s="1"/>
  <c r="AH203" i="2" a="1"/>
  <c r="AH203" i="2" s="1"/>
  <c r="BZ297" i="2"/>
  <c r="DJ297" i="2"/>
  <c r="CO302" i="2"/>
  <c r="DL355" i="2"/>
  <c r="CU356" i="2"/>
  <c r="CT387" i="2"/>
  <c r="CK204" i="2" l="1"/>
  <c r="AE204" i="2"/>
  <c r="DB296" i="2"/>
  <c r="CM296" i="2"/>
  <c r="DC296" i="2" s="1"/>
  <c r="CL297" i="2"/>
  <c r="BZ298" i="2"/>
  <c r="DJ298" i="2"/>
  <c r="BM296" i="2"/>
  <c r="AV296" i="2" a="1"/>
  <c r="AV296" i="2" s="1"/>
  <c r="CO303" i="2"/>
  <c r="DL356" i="2"/>
  <c r="CU357" i="2"/>
  <c r="CT388" i="2"/>
  <c r="BZ299" i="2" l="1"/>
  <c r="DJ299" i="2"/>
  <c r="CL298" i="2"/>
  <c r="DB297" i="2"/>
  <c r="CM297" i="2"/>
  <c r="DC297" i="2" s="1"/>
  <c r="AV297" i="2" a="1"/>
  <c r="AV297" i="2" s="1"/>
  <c r="BM297" i="2"/>
  <c r="AG204" i="2" a="1"/>
  <c r="AG204" i="2" s="1"/>
  <c r="AH204" i="2" a="1"/>
  <c r="AH204" i="2" s="1"/>
  <c r="AF204" i="2"/>
  <c r="AI204" i="2" s="1"/>
  <c r="CJ204" i="2" s="1"/>
  <c r="R205" i="2"/>
  <c r="CB205" i="2"/>
  <c r="CC205" i="2" s="1"/>
  <c r="V205" i="2" a="1"/>
  <c r="V205" i="2" s="1"/>
  <c r="W205" i="2" s="1"/>
  <c r="X205" i="2" s="1"/>
  <c r="CN205" i="2"/>
  <c r="P205" i="2"/>
  <c r="CO304" i="2"/>
  <c r="DL357" i="2"/>
  <c r="CU358" i="2"/>
  <c r="CT389" i="2"/>
  <c r="CK205" i="2" l="1"/>
  <c r="AE205" i="2"/>
  <c r="BM298" i="2"/>
  <c r="AV298" i="2" a="1"/>
  <c r="AV298" i="2" s="1"/>
  <c r="CM298" i="2"/>
  <c r="DC298" i="2" s="1"/>
  <c r="DB298" i="2"/>
  <c r="CL299" i="2"/>
  <c r="BZ300" i="2"/>
  <c r="DJ300" i="2"/>
  <c r="CO305" i="2"/>
  <c r="DL358" i="2"/>
  <c r="CU359" i="2"/>
  <c r="CT390" i="2"/>
  <c r="DB299" i="2" l="1"/>
  <c r="CM299" i="2"/>
  <c r="DC299" i="2" s="1"/>
  <c r="CL300" i="2"/>
  <c r="BM299" i="2"/>
  <c r="AV299" i="2" a="1"/>
  <c r="AV299" i="2" s="1"/>
  <c r="AH205" i="2" a="1"/>
  <c r="AH205" i="2" s="1"/>
  <c r="AF205" i="2"/>
  <c r="AI205" i="2" s="1"/>
  <c r="CJ205" i="2" s="1"/>
  <c r="AG205" i="2" a="1"/>
  <c r="AG205" i="2" s="1"/>
  <c r="BZ301" i="2"/>
  <c r="DJ301" i="2"/>
  <c r="P206" i="2"/>
  <c r="V206" i="2" a="1"/>
  <c r="V206" i="2" s="1"/>
  <c r="W206" i="2" s="1"/>
  <c r="X206" i="2" s="1"/>
  <c r="CB206" i="2"/>
  <c r="CC206" i="2" s="1"/>
  <c r="R206" i="2"/>
  <c r="CN206" i="2"/>
  <c r="CO306" i="2"/>
  <c r="DL359" i="2"/>
  <c r="CU360" i="2"/>
  <c r="CT391" i="2"/>
  <c r="AE206" i="2" l="1"/>
  <c r="CK206" i="2"/>
  <c r="CM300" i="2"/>
  <c r="DC300" i="2" s="1"/>
  <c r="CL301" i="2"/>
  <c r="DB300" i="2"/>
  <c r="BZ302" i="2"/>
  <c r="DJ302" i="2"/>
  <c r="BM300" i="2"/>
  <c r="AV300" i="2" a="1"/>
  <c r="AV300" i="2" s="1"/>
  <c r="CO307" i="2"/>
  <c r="DL360" i="2"/>
  <c r="CU361" i="2"/>
  <c r="CT392" i="2"/>
  <c r="BZ303" i="2" l="1"/>
  <c r="DJ303" i="2"/>
  <c r="BM301" i="2"/>
  <c r="AV301" i="2" a="1"/>
  <c r="AV301" i="2" s="1"/>
  <c r="DB301" i="2"/>
  <c r="CL302" i="2"/>
  <c r="CM301" i="2"/>
  <c r="DC301" i="2" s="1"/>
  <c r="CB207" i="2"/>
  <c r="CC207" i="2" s="1"/>
  <c r="CN207" i="2"/>
  <c r="V207" i="2" a="1"/>
  <c r="V207" i="2" s="1"/>
  <c r="W207" i="2" s="1"/>
  <c r="X207" i="2" s="1"/>
  <c r="R207" i="2"/>
  <c r="P207" i="2"/>
  <c r="AG206" i="2" a="1"/>
  <c r="AG206" i="2" s="1"/>
  <c r="AF206" i="2"/>
  <c r="AI206" i="2" s="1"/>
  <c r="CJ206" i="2" s="1"/>
  <c r="AH206" i="2" a="1"/>
  <c r="AH206" i="2" s="1"/>
  <c r="CO308" i="2"/>
  <c r="DL361" i="2"/>
  <c r="CU362" i="2"/>
  <c r="CT393" i="2"/>
  <c r="AV302" i="2" l="1" a="1"/>
  <c r="AV302" i="2" s="1"/>
  <c r="BM302" i="2"/>
  <c r="CM302" i="2"/>
  <c r="DC302" i="2" s="1"/>
  <c r="CL303" i="2"/>
  <c r="DB302" i="2"/>
  <c r="AE207" i="2"/>
  <c r="CK207" i="2"/>
  <c r="DJ304" i="2"/>
  <c r="BZ304" i="2"/>
  <c r="CO309" i="2"/>
  <c r="DL362" i="2"/>
  <c r="CU363" i="2"/>
  <c r="CT394" i="2"/>
  <c r="DJ305" i="2" l="1"/>
  <c r="BZ305" i="2"/>
  <c r="R208" i="2"/>
  <c r="CN208" i="2"/>
  <c r="P208" i="2"/>
  <c r="V208" i="2" a="1"/>
  <c r="V208" i="2" s="1"/>
  <c r="W208" i="2" s="1"/>
  <c r="X208" i="2" s="1"/>
  <c r="CB208" i="2"/>
  <c r="CC208" i="2" s="1"/>
  <c r="AF207" i="2"/>
  <c r="AI207" i="2" s="1"/>
  <c r="CJ207" i="2" s="1"/>
  <c r="AH207" i="2" a="1"/>
  <c r="AH207" i="2" s="1"/>
  <c r="AG207" i="2" a="1"/>
  <c r="AG207" i="2" s="1"/>
  <c r="BM303" i="2"/>
  <c r="AV303" i="2" a="1"/>
  <c r="AV303" i="2" s="1"/>
  <c r="CL304" i="2"/>
  <c r="CM303" i="2"/>
  <c r="DC303" i="2" s="1"/>
  <c r="DB303" i="2"/>
  <c r="CO310" i="2"/>
  <c r="DL363" i="2"/>
  <c r="CU364" i="2"/>
  <c r="CT395" i="2"/>
  <c r="AV304" i="2" l="1" a="1"/>
  <c r="AV304" i="2" s="1"/>
  <c r="BM304" i="2"/>
  <c r="CK208" i="2"/>
  <c r="AE208" i="2"/>
  <c r="CM304" i="2"/>
  <c r="DC304" i="2" s="1"/>
  <c r="DB304" i="2"/>
  <c r="CL305" i="2"/>
  <c r="DJ306" i="2"/>
  <c r="BZ306" i="2"/>
  <c r="CO311" i="2"/>
  <c r="DL364" i="2"/>
  <c r="CU365" i="2"/>
  <c r="CT396" i="2"/>
  <c r="BZ307" i="2" l="1"/>
  <c r="DJ307" i="2"/>
  <c r="BM305" i="2"/>
  <c r="AV305" i="2" a="1"/>
  <c r="AV305" i="2" s="1"/>
  <c r="CL306" i="2"/>
  <c r="DB305" i="2"/>
  <c r="CM305" i="2"/>
  <c r="DC305" i="2" s="1"/>
  <c r="AG208" i="2" a="1"/>
  <c r="AG208" i="2" s="1"/>
  <c r="AF208" i="2"/>
  <c r="AI208" i="2" s="1"/>
  <c r="CJ208" i="2" s="1"/>
  <c r="AH208" i="2" a="1"/>
  <c r="AH208" i="2" s="1"/>
  <c r="P209" i="2"/>
  <c r="CN209" i="2"/>
  <c r="V209" i="2" a="1"/>
  <c r="V209" i="2" s="1"/>
  <c r="W209" i="2" s="1"/>
  <c r="X209" i="2" s="1"/>
  <c r="CB209" i="2"/>
  <c r="CC209" i="2" s="1"/>
  <c r="R209" i="2"/>
  <c r="CO312" i="2"/>
  <c r="DL365" i="2"/>
  <c r="CU366" i="2"/>
  <c r="CT397" i="2"/>
  <c r="AV306" i="2" l="1" a="1"/>
  <c r="AV306" i="2" s="1"/>
  <c r="BM306" i="2"/>
  <c r="CK209" i="2"/>
  <c r="AE209" i="2"/>
  <c r="CM306" i="2"/>
  <c r="DC306" i="2" s="1"/>
  <c r="DB306" i="2"/>
  <c r="CL307" i="2"/>
  <c r="BZ308" i="2"/>
  <c r="DJ308" i="2"/>
  <c r="CO313" i="2"/>
  <c r="DL366" i="2"/>
  <c r="CU367" i="2"/>
  <c r="CT398" i="2"/>
  <c r="DB307" i="2" l="1"/>
  <c r="CM307" i="2"/>
  <c r="DC307" i="2" s="1"/>
  <c r="CL308" i="2"/>
  <c r="BM307" i="2"/>
  <c r="AV307" i="2" a="1"/>
  <c r="AV307" i="2" s="1"/>
  <c r="AF209" i="2"/>
  <c r="AI209" i="2" s="1"/>
  <c r="CJ209" i="2" s="1"/>
  <c r="AG209" i="2" a="1"/>
  <c r="AG209" i="2" s="1"/>
  <c r="AH209" i="2" a="1"/>
  <c r="AH209" i="2" s="1"/>
  <c r="CN210" i="2"/>
  <c r="V210" i="2" a="1"/>
  <c r="V210" i="2" s="1"/>
  <c r="W210" i="2" s="1"/>
  <c r="X210" i="2" s="1"/>
  <c r="CB210" i="2"/>
  <c r="CC210" i="2" s="1"/>
  <c r="P210" i="2"/>
  <c r="R210" i="2"/>
  <c r="BZ309" i="2"/>
  <c r="DJ309" i="2"/>
  <c r="CO314" i="2"/>
  <c r="DL367" i="2"/>
  <c r="CU368" i="2"/>
  <c r="CT399" i="2"/>
  <c r="CM308" i="2" l="1"/>
  <c r="DC308" i="2" s="1"/>
  <c r="DB308" i="2"/>
  <c r="CL309" i="2"/>
  <c r="DJ310" i="2"/>
  <c r="BZ310" i="2"/>
  <c r="CK210" i="2"/>
  <c r="AE210" i="2"/>
  <c r="BM308" i="2"/>
  <c r="AV308" i="2" a="1"/>
  <c r="AV308" i="2" s="1"/>
  <c r="CO315" i="2"/>
  <c r="DL368" i="2"/>
  <c r="CU369" i="2"/>
  <c r="CT400" i="2"/>
  <c r="AF210" i="2" l="1"/>
  <c r="AI210" i="2" s="1"/>
  <c r="CJ210" i="2" s="1"/>
  <c r="AG210" i="2" a="1"/>
  <c r="AG210" i="2" s="1"/>
  <c r="AH210" i="2" a="1"/>
  <c r="AH210" i="2" s="1"/>
  <c r="BZ311" i="2"/>
  <c r="DJ311" i="2"/>
  <c r="CM309" i="2"/>
  <c r="DC309" i="2" s="1"/>
  <c r="CL310" i="2"/>
  <c r="DB309" i="2"/>
  <c r="V211" i="2" a="1"/>
  <c r="V211" i="2" s="1"/>
  <c r="W211" i="2" s="1"/>
  <c r="X211" i="2" s="1"/>
  <c r="CB211" i="2"/>
  <c r="CC211" i="2" s="1"/>
  <c r="P211" i="2"/>
  <c r="CN211" i="2"/>
  <c r="R211" i="2"/>
  <c r="AV309" i="2" a="1"/>
  <c r="AV309" i="2" s="1"/>
  <c r="BM309" i="2"/>
  <c r="CO316" i="2"/>
  <c r="DL369" i="2"/>
  <c r="CU370" i="2"/>
  <c r="CM310" i="2" l="1"/>
  <c r="DC310" i="2" s="1"/>
  <c r="CL311" i="2"/>
  <c r="DB310" i="2"/>
  <c r="AV310" i="2" a="1"/>
  <c r="AV310" i="2" s="1"/>
  <c r="BM310" i="2"/>
  <c r="BZ312" i="2"/>
  <c r="DJ312" i="2"/>
  <c r="CK211" i="2"/>
  <c r="AE211" i="2"/>
  <c r="CO317" i="2"/>
  <c r="DL370" i="2"/>
  <c r="CU371" i="2"/>
  <c r="V212" i="2" l="1" a="1"/>
  <c r="V212" i="2" s="1"/>
  <c r="W212" i="2" s="1"/>
  <c r="X212" i="2" s="1"/>
  <c r="CB212" i="2"/>
  <c r="CC212" i="2" s="1"/>
  <c r="R212" i="2"/>
  <c r="CN212" i="2"/>
  <c r="P212" i="2"/>
  <c r="AV311" i="2" a="1"/>
  <c r="AV311" i="2" s="1"/>
  <c r="BM311" i="2"/>
  <c r="CL312" i="2"/>
  <c r="DB311" i="2"/>
  <c r="CM311" i="2"/>
  <c r="DC311" i="2" s="1"/>
  <c r="BZ313" i="2"/>
  <c r="DJ313" i="2"/>
  <c r="AH211" i="2" a="1"/>
  <c r="AH211" i="2" s="1"/>
  <c r="AF211" i="2"/>
  <c r="AI211" i="2" s="1"/>
  <c r="CJ211" i="2" s="1"/>
  <c r="AG211" i="2" a="1"/>
  <c r="AG211" i="2" s="1"/>
  <c r="CO318" i="2"/>
  <c r="DL371" i="2"/>
  <c r="CU372" i="2"/>
  <c r="BZ314" i="2" l="1"/>
  <c r="DJ314" i="2"/>
  <c r="DB312" i="2"/>
  <c r="CM312" i="2"/>
  <c r="DC312" i="2" s="1"/>
  <c r="CL313" i="2"/>
  <c r="AV312" i="2" a="1"/>
  <c r="AV312" i="2" s="1"/>
  <c r="BM312" i="2"/>
  <c r="CK212" i="2"/>
  <c r="AE212" i="2"/>
  <c r="CO319" i="2"/>
  <c r="DL372" i="2"/>
  <c r="CU373" i="2"/>
  <c r="CL314" i="2" l="1"/>
  <c r="CM313" i="2"/>
  <c r="DC313" i="2" s="1"/>
  <c r="DB313" i="2"/>
  <c r="BM313" i="2"/>
  <c r="AV313" i="2" a="1"/>
  <c r="AV313" i="2" s="1"/>
  <c r="BZ315" i="2"/>
  <c r="DJ315" i="2"/>
  <c r="CN213" i="2"/>
  <c r="R213" i="2"/>
  <c r="CB213" i="2"/>
  <c r="CC213" i="2" s="1"/>
  <c r="V213" i="2" a="1"/>
  <c r="V213" i="2" s="1"/>
  <c r="W213" i="2" s="1"/>
  <c r="X213" i="2" s="1"/>
  <c r="P213" i="2"/>
  <c r="AG212" i="2" a="1"/>
  <c r="AG212" i="2" s="1"/>
  <c r="AF212" i="2"/>
  <c r="AI212" i="2" s="1"/>
  <c r="CJ212" i="2" s="1"/>
  <c r="AH212" i="2" a="1"/>
  <c r="AH212" i="2" s="1"/>
  <c r="CO320" i="2"/>
  <c r="DL373" i="2"/>
  <c r="CU374" i="2"/>
  <c r="BZ316" i="2" l="1"/>
  <c r="DJ316" i="2"/>
  <c r="CK213" i="2"/>
  <c r="AE213" i="2"/>
  <c r="AV314" i="2" a="1"/>
  <c r="AV314" i="2" s="1"/>
  <c r="BM314" i="2"/>
  <c r="DB314" i="2"/>
  <c r="CM314" i="2"/>
  <c r="DC314" i="2" s="1"/>
  <c r="CL315" i="2"/>
  <c r="CO321" i="2"/>
  <c r="DL374" i="2"/>
  <c r="CU375" i="2"/>
  <c r="AH213" i="2" l="1" a="1"/>
  <c r="AH213" i="2" s="1"/>
  <c r="AG213" i="2" a="1"/>
  <c r="AG213" i="2" s="1"/>
  <c r="AF213" i="2"/>
  <c r="AI213" i="2" s="1"/>
  <c r="CJ213" i="2" s="1"/>
  <c r="CN214" i="2"/>
  <c r="CB214" i="2"/>
  <c r="CC214" i="2" s="1"/>
  <c r="P214" i="2"/>
  <c r="V214" i="2" a="1"/>
  <c r="V214" i="2" s="1"/>
  <c r="W214" i="2" s="1"/>
  <c r="X214" i="2" s="1"/>
  <c r="R214" i="2"/>
  <c r="BM315" i="2"/>
  <c r="AV315" i="2" a="1"/>
  <c r="AV315" i="2" s="1"/>
  <c r="BZ317" i="2"/>
  <c r="DJ317" i="2"/>
  <c r="DB315" i="2"/>
  <c r="CM315" i="2"/>
  <c r="DC315" i="2" s="1"/>
  <c r="CL316" i="2"/>
  <c r="CO322" i="2"/>
  <c r="DL375" i="2"/>
  <c r="CU376" i="2"/>
  <c r="AE214" i="2" l="1"/>
  <c r="CK214" i="2"/>
  <c r="DB316" i="2"/>
  <c r="CM316" i="2"/>
  <c r="DC316" i="2" s="1"/>
  <c r="CL317" i="2"/>
  <c r="AV316" i="2" a="1"/>
  <c r="AV316" i="2" s="1"/>
  <c r="BM316" i="2"/>
  <c r="DJ318" i="2"/>
  <c r="BZ318" i="2"/>
  <c r="CO323" i="2"/>
  <c r="DL376" i="2"/>
  <c r="CU377" i="2"/>
  <c r="BZ319" i="2" l="1"/>
  <c r="DJ319" i="2"/>
  <c r="CM317" i="2"/>
  <c r="DC317" i="2" s="1"/>
  <c r="CL318" i="2"/>
  <c r="DB317" i="2"/>
  <c r="BM317" i="2"/>
  <c r="AV317" i="2" a="1"/>
  <c r="AV317" i="2" s="1"/>
  <c r="CB215" i="2"/>
  <c r="CC215" i="2" s="1"/>
  <c r="V215" i="2" a="1"/>
  <c r="V215" i="2" s="1"/>
  <c r="W215" i="2" s="1"/>
  <c r="X215" i="2" s="1"/>
  <c r="R215" i="2"/>
  <c r="P215" i="2"/>
  <c r="CN215" i="2"/>
  <c r="AF214" i="2"/>
  <c r="AI214" i="2" s="1"/>
  <c r="CJ214" i="2" s="1"/>
  <c r="AG214" i="2" a="1"/>
  <c r="AG214" i="2" s="1"/>
  <c r="AH214" i="2" a="1"/>
  <c r="AH214" i="2" s="1"/>
  <c r="CO324" i="2"/>
  <c r="DL377" i="2"/>
  <c r="CU378" i="2"/>
  <c r="BM318" i="2" l="1"/>
  <c r="AV318" i="2" a="1"/>
  <c r="AV318" i="2" s="1"/>
  <c r="CM318" i="2"/>
  <c r="DC318" i="2" s="1"/>
  <c r="CL319" i="2"/>
  <c r="DB318" i="2"/>
  <c r="DJ320" i="2"/>
  <c r="BZ320" i="2"/>
  <c r="AE215" i="2"/>
  <c r="CK215" i="2"/>
  <c r="CO325" i="2"/>
  <c r="DL378" i="2"/>
  <c r="CU379" i="2"/>
  <c r="AG215" i="2" l="1" a="1"/>
  <c r="AG215" i="2" s="1"/>
  <c r="AF215" i="2"/>
  <c r="AI215" i="2" s="1"/>
  <c r="CJ215" i="2" s="1"/>
  <c r="AH215" i="2" a="1"/>
  <c r="AH215" i="2" s="1"/>
  <c r="BM319" i="2"/>
  <c r="AV319" i="2" a="1"/>
  <c r="AV319" i="2" s="1"/>
  <c r="DJ321" i="2"/>
  <c r="BZ321" i="2"/>
  <c r="CL320" i="2"/>
  <c r="CM319" i="2"/>
  <c r="DC319" i="2" s="1"/>
  <c r="DB319" i="2"/>
  <c r="CB216" i="2"/>
  <c r="CC216" i="2" s="1"/>
  <c r="V216" i="2" a="1"/>
  <c r="V216" i="2" s="1"/>
  <c r="W216" i="2" s="1"/>
  <c r="X216" i="2" s="1"/>
  <c r="R216" i="2"/>
  <c r="CN216" i="2"/>
  <c r="P216" i="2"/>
  <c r="CO326" i="2"/>
  <c r="DL379" i="2"/>
  <c r="CU380" i="2"/>
  <c r="BZ322" i="2" l="1"/>
  <c r="DJ322" i="2"/>
  <c r="DB320" i="2"/>
  <c r="CL321" i="2"/>
  <c r="CM320" i="2"/>
  <c r="DC320" i="2" s="1"/>
  <c r="AE216" i="2"/>
  <c r="CK216" i="2"/>
  <c r="AV320" i="2" a="1"/>
  <c r="AV320" i="2" s="1"/>
  <c r="BM320" i="2"/>
  <c r="CO327" i="2"/>
  <c r="DL380" i="2"/>
  <c r="CU381" i="2"/>
  <c r="R217" i="2" l="1"/>
  <c r="V217" i="2" a="1"/>
  <c r="V217" i="2" s="1"/>
  <c r="W217" i="2" s="1"/>
  <c r="X217" i="2" s="1"/>
  <c r="CN217" i="2"/>
  <c r="P217" i="2"/>
  <c r="CB217" i="2"/>
  <c r="CC217" i="2" s="1"/>
  <c r="DB321" i="2"/>
  <c r="CM321" i="2"/>
  <c r="DC321" i="2" s="1"/>
  <c r="CL322" i="2"/>
  <c r="AF216" i="2"/>
  <c r="AI216" i="2" s="1"/>
  <c r="CJ216" i="2" s="1"/>
  <c r="AG216" i="2" a="1"/>
  <c r="AG216" i="2" s="1"/>
  <c r="AH216" i="2" a="1"/>
  <c r="AH216" i="2" s="1"/>
  <c r="AV321" i="2" a="1"/>
  <c r="AV321" i="2" s="1"/>
  <c r="BM321" i="2"/>
  <c r="BZ323" i="2"/>
  <c r="DJ323" i="2"/>
  <c r="CO328" i="2"/>
  <c r="DL381" i="2"/>
  <c r="CU382" i="2"/>
  <c r="CM322" i="2" l="1"/>
  <c r="DC322" i="2" s="1"/>
  <c r="CL323" i="2"/>
  <c r="DB322" i="2"/>
  <c r="BZ324" i="2"/>
  <c r="DJ324" i="2"/>
  <c r="BM322" i="2"/>
  <c r="AV322" i="2" a="1"/>
  <c r="AV322" i="2" s="1"/>
  <c r="AE217" i="2"/>
  <c r="CK217" i="2"/>
  <c r="CO329" i="2"/>
  <c r="DL382" i="2"/>
  <c r="CU383" i="2"/>
  <c r="AF217" i="2" l="1"/>
  <c r="AI217" i="2" s="1"/>
  <c r="CJ217" i="2" s="1"/>
  <c r="AH217" i="2" a="1"/>
  <c r="AH217" i="2" s="1"/>
  <c r="AG217" i="2" a="1"/>
  <c r="AG217" i="2" s="1"/>
  <c r="DJ325" i="2"/>
  <c r="BZ325" i="2"/>
  <c r="AV323" i="2" a="1"/>
  <c r="AV323" i="2" s="1"/>
  <c r="BM323" i="2"/>
  <c r="CM323" i="2"/>
  <c r="DC323" i="2" s="1"/>
  <c r="CL324" i="2"/>
  <c r="DB323" i="2"/>
  <c r="CN218" i="2"/>
  <c r="V218" i="2" a="1"/>
  <c r="V218" i="2" s="1"/>
  <c r="W218" i="2" s="1"/>
  <c r="X218" i="2" s="1"/>
  <c r="R218" i="2"/>
  <c r="P218" i="2"/>
  <c r="CB218" i="2"/>
  <c r="CC218" i="2" s="1"/>
  <c r="CO330" i="2"/>
  <c r="DL383" i="2"/>
  <c r="CU384" i="2"/>
  <c r="AE218" i="2" l="1"/>
  <c r="CK218" i="2"/>
  <c r="BZ326" i="2"/>
  <c r="DJ326" i="2"/>
  <c r="AV324" i="2" a="1"/>
  <c r="AV324" i="2" s="1"/>
  <c r="BM324" i="2"/>
  <c r="CL325" i="2"/>
  <c r="DB324" i="2"/>
  <c r="CM324" i="2"/>
  <c r="DC324" i="2" s="1"/>
  <c r="CO331" i="2"/>
  <c r="DL384" i="2"/>
  <c r="CU385" i="2"/>
  <c r="CM325" i="2" l="1"/>
  <c r="DC325" i="2" s="1"/>
  <c r="CL326" i="2"/>
  <c r="DB325" i="2"/>
  <c r="BZ327" i="2"/>
  <c r="DJ327" i="2"/>
  <c r="BM325" i="2"/>
  <c r="AV325" i="2" a="1"/>
  <c r="AV325" i="2" s="1"/>
  <c r="CN219" i="2"/>
  <c r="V219" i="2" a="1"/>
  <c r="V219" i="2" s="1"/>
  <c r="W219" i="2" s="1"/>
  <c r="X219" i="2" s="1"/>
  <c r="P219" i="2"/>
  <c r="CB219" i="2"/>
  <c r="CC219" i="2" s="1"/>
  <c r="R219" i="2"/>
  <c r="AG218" i="2" a="1"/>
  <c r="AG218" i="2" s="1"/>
  <c r="AF218" i="2"/>
  <c r="AI218" i="2" s="1"/>
  <c r="CJ218" i="2" s="1"/>
  <c r="AH218" i="2" a="1"/>
  <c r="AH218" i="2" s="1"/>
  <c r="CO332" i="2"/>
  <c r="DL385" i="2"/>
  <c r="CU386" i="2"/>
  <c r="DJ328" i="2" l="1"/>
  <c r="BZ328" i="2"/>
  <c r="AV326" i="2" a="1"/>
  <c r="AV326" i="2" s="1"/>
  <c r="BM326" i="2"/>
  <c r="CL327" i="2"/>
  <c r="DB326" i="2"/>
  <c r="CM326" i="2"/>
  <c r="DC326" i="2" s="1"/>
  <c r="AE219" i="2"/>
  <c r="CK219" i="2"/>
  <c r="CO333" i="2"/>
  <c r="DL386" i="2"/>
  <c r="CU387" i="2"/>
  <c r="BM327" i="2" l="1"/>
  <c r="AV327" i="2" a="1"/>
  <c r="AV327" i="2" s="1"/>
  <c r="DB327" i="2"/>
  <c r="CM327" i="2"/>
  <c r="DC327" i="2" s="1"/>
  <c r="CL328" i="2"/>
  <c r="AG219" i="2" a="1"/>
  <c r="AG219" i="2" s="1"/>
  <c r="AF219" i="2"/>
  <c r="AI219" i="2" s="1"/>
  <c r="CJ219" i="2" s="1"/>
  <c r="AH219" i="2" a="1"/>
  <c r="AH219" i="2" s="1"/>
  <c r="CN220" i="2"/>
  <c r="V220" i="2" a="1"/>
  <c r="V220" i="2" s="1"/>
  <c r="W220" i="2" s="1"/>
  <c r="X220" i="2" s="1"/>
  <c r="R220" i="2"/>
  <c r="CB220" i="2"/>
  <c r="CC220" i="2" s="1"/>
  <c r="P220" i="2"/>
  <c r="DJ329" i="2"/>
  <c r="BZ329" i="2"/>
  <c r="CO334" i="2"/>
  <c r="DL387" i="2"/>
  <c r="CU388" i="2"/>
  <c r="BZ330" i="2" l="1"/>
  <c r="DJ330" i="2"/>
  <c r="CM328" i="2"/>
  <c r="DC328" i="2" s="1"/>
  <c r="DB328" i="2"/>
  <c r="CL329" i="2"/>
  <c r="BM328" i="2"/>
  <c r="AV328" i="2" a="1"/>
  <c r="AV328" i="2" s="1"/>
  <c r="CK220" i="2"/>
  <c r="AE220" i="2"/>
  <c r="CO335" i="2"/>
  <c r="DL388" i="2"/>
  <c r="CU389" i="2"/>
  <c r="CM329" i="2" l="1"/>
  <c r="DC329" i="2" s="1"/>
  <c r="DB329" i="2"/>
  <c r="CL330" i="2"/>
  <c r="AV329" i="2" a="1"/>
  <c r="AV329" i="2" s="1"/>
  <c r="BM329" i="2"/>
  <c r="CN221" i="2"/>
  <c r="R221" i="2"/>
  <c r="P221" i="2"/>
  <c r="CB221" i="2"/>
  <c r="CC221" i="2" s="1"/>
  <c r="V221" i="2" a="1"/>
  <c r="V221" i="2" s="1"/>
  <c r="W221" i="2" s="1"/>
  <c r="X221" i="2" s="1"/>
  <c r="BZ331" i="2"/>
  <c r="DJ331" i="2"/>
  <c r="AF220" i="2"/>
  <c r="AI220" i="2" s="1"/>
  <c r="CJ220" i="2" s="1"/>
  <c r="AG220" i="2" a="1"/>
  <c r="AG220" i="2" s="1"/>
  <c r="AH220" i="2" a="1"/>
  <c r="AH220" i="2" s="1"/>
  <c r="CO336" i="2"/>
  <c r="DL389" i="2"/>
  <c r="CU390" i="2"/>
  <c r="CM330" i="2" l="1"/>
  <c r="DC330" i="2" s="1"/>
  <c r="DB330" i="2"/>
  <c r="CL331" i="2"/>
  <c r="CK221" i="2"/>
  <c r="AE221" i="2"/>
  <c r="AV330" i="2" a="1"/>
  <c r="AV330" i="2" s="1"/>
  <c r="BM330" i="2"/>
  <c r="DJ332" i="2"/>
  <c r="BZ332" i="2"/>
  <c r="CO337" i="2"/>
  <c r="DL390" i="2"/>
  <c r="CU391" i="2"/>
  <c r="R222" i="2" l="1"/>
  <c r="CN222" i="2"/>
  <c r="V222" i="2" a="1"/>
  <c r="V222" i="2" s="1"/>
  <c r="W222" i="2" s="1"/>
  <c r="X222" i="2" s="1"/>
  <c r="P222" i="2"/>
  <c r="CB222" i="2"/>
  <c r="CC222" i="2" s="1"/>
  <c r="AG221" i="2" a="1"/>
  <c r="AG221" i="2" s="1"/>
  <c r="AH221" i="2" a="1"/>
  <c r="AH221" i="2" s="1"/>
  <c r="AF221" i="2"/>
  <c r="AI221" i="2" s="1"/>
  <c r="CJ221" i="2" s="1"/>
  <c r="DB331" i="2"/>
  <c r="CM331" i="2"/>
  <c r="DC331" i="2" s="1"/>
  <c r="CL332" i="2"/>
  <c r="DJ333" i="2"/>
  <c r="BZ333" i="2"/>
  <c r="AV331" i="2" a="1"/>
  <c r="AV331" i="2" s="1"/>
  <c r="BM331" i="2"/>
  <c r="CO338" i="2"/>
  <c r="DL391" i="2"/>
  <c r="CU392" i="2"/>
  <c r="BZ334" i="2" l="1"/>
  <c r="DJ334" i="2"/>
  <c r="AE222" i="2"/>
  <c r="CK222" i="2"/>
  <c r="DB332" i="2"/>
  <c r="CL333" i="2"/>
  <c r="CM332" i="2"/>
  <c r="DC332" i="2" s="1"/>
  <c r="AV332" i="2" a="1"/>
  <c r="AV332" i="2" s="1"/>
  <c r="BM332" i="2"/>
  <c r="CO339" i="2"/>
  <c r="DL392" i="2"/>
  <c r="CU393" i="2"/>
  <c r="BM333" i="2" l="1"/>
  <c r="AV333" i="2" a="1"/>
  <c r="AV333" i="2" s="1"/>
  <c r="V223" i="2" a="1"/>
  <c r="V223" i="2" s="1"/>
  <c r="W223" i="2" s="1"/>
  <c r="X223" i="2" s="1"/>
  <c r="R223" i="2"/>
  <c r="CN223" i="2"/>
  <c r="P223" i="2"/>
  <c r="CB223" i="2"/>
  <c r="CC223" i="2" s="1"/>
  <c r="AG222" i="2" a="1"/>
  <c r="AG222" i="2" s="1"/>
  <c r="AH222" i="2" a="1"/>
  <c r="AH222" i="2" s="1"/>
  <c r="AF222" i="2"/>
  <c r="AI222" i="2" s="1"/>
  <c r="CJ222" i="2" s="1"/>
  <c r="BZ335" i="2"/>
  <c r="DJ335" i="2"/>
  <c r="DB333" i="2"/>
  <c r="CL334" i="2"/>
  <c r="CM333" i="2"/>
  <c r="DC333" i="2" s="1"/>
  <c r="CO340" i="2"/>
  <c r="DL393" i="2"/>
  <c r="CU394" i="2"/>
  <c r="CL335" i="2" l="1"/>
  <c r="CM334" i="2"/>
  <c r="DC334" i="2" s="1"/>
  <c r="DB334" i="2"/>
  <c r="AV334" i="2" a="1"/>
  <c r="AV334" i="2" s="1"/>
  <c r="BM334" i="2"/>
  <c r="BZ336" i="2"/>
  <c r="DJ336" i="2"/>
  <c r="CK223" i="2"/>
  <c r="AE223" i="2"/>
  <c r="CO341" i="2"/>
  <c r="DL394" i="2"/>
  <c r="CU395" i="2"/>
  <c r="BZ337" i="2" l="1"/>
  <c r="DJ337" i="2"/>
  <c r="P224" i="2"/>
  <c r="CB224" i="2"/>
  <c r="CC224" i="2" s="1"/>
  <c r="R224" i="2"/>
  <c r="V224" i="2" a="1"/>
  <c r="V224" i="2" s="1"/>
  <c r="W224" i="2" s="1"/>
  <c r="X224" i="2" s="1"/>
  <c r="CN224" i="2"/>
  <c r="BM335" i="2"/>
  <c r="AV335" i="2" a="1"/>
  <c r="AV335" i="2" s="1"/>
  <c r="AG223" i="2" a="1"/>
  <c r="AG223" i="2" s="1"/>
  <c r="AF223" i="2"/>
  <c r="AI223" i="2" s="1"/>
  <c r="CJ223" i="2" s="1"/>
  <c r="AH223" i="2" a="1"/>
  <c r="AH223" i="2" s="1"/>
  <c r="CM335" i="2"/>
  <c r="DC335" i="2" s="1"/>
  <c r="CL336" i="2"/>
  <c r="DB335" i="2"/>
  <c r="CO342" i="2"/>
  <c r="DL395" i="2"/>
  <c r="CU396" i="2"/>
  <c r="AV336" i="2" l="1" a="1"/>
  <c r="AV336" i="2" s="1"/>
  <c r="BM336" i="2"/>
  <c r="AE224" i="2"/>
  <c r="CK224" i="2"/>
  <c r="DB336" i="2"/>
  <c r="CM336" i="2"/>
  <c r="DC336" i="2" s="1"/>
  <c r="CL337" i="2"/>
  <c r="DJ338" i="2"/>
  <c r="BZ338" i="2"/>
  <c r="CO343" i="2"/>
  <c r="DL396" i="2"/>
  <c r="CU397" i="2"/>
  <c r="DB337" i="2" l="1"/>
  <c r="CM337" i="2"/>
  <c r="DC337" i="2" s="1"/>
  <c r="CL338" i="2"/>
  <c r="BZ339" i="2"/>
  <c r="DJ339" i="2"/>
  <c r="BM337" i="2"/>
  <c r="AV337" i="2" a="1"/>
  <c r="AV337" i="2" s="1"/>
  <c r="R225" i="2"/>
  <c r="V225" i="2" a="1"/>
  <c r="V225" i="2" s="1"/>
  <c r="W225" i="2" s="1"/>
  <c r="X225" i="2" s="1"/>
  <c r="P225" i="2"/>
  <c r="CN225" i="2"/>
  <c r="CB225" i="2"/>
  <c r="CC225" i="2" s="1"/>
  <c r="AH224" i="2" a="1"/>
  <c r="AH224" i="2" s="1"/>
  <c r="AF224" i="2"/>
  <c r="AI224" i="2" s="1"/>
  <c r="CJ224" i="2" s="1"/>
  <c r="AG224" i="2" a="1"/>
  <c r="AG224" i="2" s="1"/>
  <c r="CO344" i="2"/>
  <c r="DL397" i="2"/>
  <c r="CU398" i="2"/>
  <c r="DJ340" i="2" l="1"/>
  <c r="BZ340" i="2"/>
  <c r="CL339" i="2"/>
  <c r="DB338" i="2"/>
  <c r="CM338" i="2"/>
  <c r="DC338" i="2" s="1"/>
  <c r="CK225" i="2"/>
  <c r="AE225" i="2"/>
  <c r="BM338" i="2"/>
  <c r="AV338" i="2" a="1"/>
  <c r="AV338" i="2" s="1"/>
  <c r="CO345" i="2"/>
  <c r="DL398" i="2"/>
  <c r="CU399" i="2"/>
  <c r="R226" i="2" l="1"/>
  <c r="V226" i="2" a="1"/>
  <c r="V226" i="2" s="1"/>
  <c r="W226" i="2" s="1"/>
  <c r="X226" i="2" s="1"/>
  <c r="CB226" i="2"/>
  <c r="CC226" i="2" s="1"/>
  <c r="CN226" i="2"/>
  <c r="P226" i="2"/>
  <c r="BM339" i="2"/>
  <c r="AV339" i="2" a="1"/>
  <c r="AV339" i="2" s="1"/>
  <c r="AG225" i="2" a="1"/>
  <c r="AG225" i="2" s="1"/>
  <c r="AF225" i="2"/>
  <c r="AI225" i="2" s="1"/>
  <c r="CJ225" i="2" s="1"/>
  <c r="AH225" i="2" a="1"/>
  <c r="AH225" i="2" s="1"/>
  <c r="DB339" i="2"/>
  <c r="CM339" i="2"/>
  <c r="DC339" i="2" s="1"/>
  <c r="CL340" i="2"/>
  <c r="DJ341" i="2"/>
  <c r="BZ341" i="2"/>
  <c r="CO346" i="2"/>
  <c r="DL399" i="2"/>
  <c r="CU400" i="2"/>
  <c r="BZ342" i="2" l="1"/>
  <c r="DJ342" i="2"/>
  <c r="CM340" i="2"/>
  <c r="DC340" i="2" s="1"/>
  <c r="CL341" i="2"/>
  <c r="DB340" i="2"/>
  <c r="BM340" i="2"/>
  <c r="AV340" i="2" a="1"/>
  <c r="AV340" i="2" s="1"/>
  <c r="CK226" i="2"/>
  <c r="AE226" i="2"/>
  <c r="CO347" i="2"/>
  <c r="DL400" i="2"/>
  <c r="DB341" i="2" l="1"/>
  <c r="CM341" i="2"/>
  <c r="DC341" i="2" s="1"/>
  <c r="CL342" i="2"/>
  <c r="BM341" i="2"/>
  <c r="AV341" i="2" a="1"/>
  <c r="AV341" i="2" s="1"/>
  <c r="DJ343" i="2"/>
  <c r="BZ343" i="2"/>
  <c r="CB227" i="2"/>
  <c r="CC227" i="2" s="1"/>
  <c r="R227" i="2"/>
  <c r="P227" i="2"/>
  <c r="V227" i="2" a="1"/>
  <c r="V227" i="2" s="1"/>
  <c r="W227" i="2" s="1"/>
  <c r="X227" i="2" s="1"/>
  <c r="CN227" i="2"/>
  <c r="AH226" i="2" a="1"/>
  <c r="AH226" i="2" s="1"/>
  <c r="AF226" i="2"/>
  <c r="AI226" i="2" s="1"/>
  <c r="CJ226" i="2" s="1"/>
  <c r="AG226" i="2" a="1"/>
  <c r="AG226" i="2" s="1"/>
  <c r="CO348" i="2"/>
  <c r="BZ344" i="2" l="1"/>
  <c r="DJ344" i="2"/>
  <c r="DB342" i="2"/>
  <c r="CL343" i="2"/>
  <c r="CM342" i="2"/>
  <c r="DC342" i="2" s="1"/>
  <c r="CK227" i="2"/>
  <c r="AE227" i="2"/>
  <c r="AV342" i="2" a="1"/>
  <c r="AV342" i="2" s="1"/>
  <c r="BM342" i="2"/>
  <c r="CO349" i="2"/>
  <c r="CN228" i="2" l="1"/>
  <c r="R228" i="2"/>
  <c r="CB228" i="2"/>
  <c r="CC228" i="2" s="1"/>
  <c r="V228" i="2" a="1"/>
  <c r="V228" i="2" s="1"/>
  <c r="W228" i="2" s="1"/>
  <c r="X228" i="2" s="1"/>
  <c r="P228" i="2"/>
  <c r="CM343" i="2"/>
  <c r="DC343" i="2" s="1"/>
  <c r="DB343" i="2"/>
  <c r="CL344" i="2"/>
  <c r="AH227" i="2" a="1"/>
  <c r="AH227" i="2" s="1"/>
  <c r="AF227" i="2"/>
  <c r="AI227" i="2" s="1"/>
  <c r="CJ227" i="2" s="1"/>
  <c r="AG227" i="2" a="1"/>
  <c r="AG227" i="2" s="1"/>
  <c r="AV343" i="2" a="1"/>
  <c r="AV343" i="2" s="1"/>
  <c r="BM343" i="2"/>
  <c r="DJ345" i="2"/>
  <c r="BZ345" i="2"/>
  <c r="CO350" i="2"/>
  <c r="BM344" i="2" l="1"/>
  <c r="AV344" i="2" a="1"/>
  <c r="AV344" i="2" s="1"/>
  <c r="BZ346" i="2"/>
  <c r="DJ346" i="2"/>
  <c r="CK228" i="2"/>
  <c r="AE228" i="2"/>
  <c r="CM344" i="2"/>
  <c r="DC344" i="2" s="1"/>
  <c r="CL345" i="2"/>
  <c r="DB344" i="2"/>
  <c r="CO351" i="2"/>
  <c r="CM345" i="2" l="1"/>
  <c r="DC345" i="2" s="1"/>
  <c r="CL346" i="2"/>
  <c r="DB345" i="2"/>
  <c r="AH228" i="2" a="1"/>
  <c r="AH228" i="2" s="1"/>
  <c r="AF228" i="2"/>
  <c r="AI228" i="2" s="1"/>
  <c r="CJ228" i="2" s="1"/>
  <c r="AG228" i="2" a="1"/>
  <c r="AG228" i="2" s="1"/>
  <c r="DJ347" i="2"/>
  <c r="BZ347" i="2"/>
  <c r="CN229" i="2"/>
  <c r="R229" i="2"/>
  <c r="CB229" i="2"/>
  <c r="CC229" i="2" s="1"/>
  <c r="V229" i="2" a="1"/>
  <c r="V229" i="2" s="1"/>
  <c r="W229" i="2" s="1"/>
  <c r="X229" i="2" s="1"/>
  <c r="P229" i="2"/>
  <c r="AV345" i="2" a="1"/>
  <c r="AV345" i="2" s="1"/>
  <c r="BM345" i="2"/>
  <c r="CO352" i="2"/>
  <c r="DJ348" i="2" l="1"/>
  <c r="BZ348" i="2"/>
  <c r="BM346" i="2"/>
  <c r="AV346" i="2" a="1"/>
  <c r="AV346" i="2" s="1"/>
  <c r="AE229" i="2"/>
  <c r="CK229" i="2"/>
  <c r="DB346" i="2"/>
  <c r="CM346" i="2"/>
  <c r="DC346" i="2" s="1"/>
  <c r="CL347" i="2"/>
  <c r="CO353" i="2"/>
  <c r="P230" i="2" l="1"/>
  <c r="V230" i="2" a="1"/>
  <c r="V230" i="2" s="1"/>
  <c r="W230" i="2" s="1"/>
  <c r="X230" i="2" s="1"/>
  <c r="CN230" i="2"/>
  <c r="CB230" i="2"/>
  <c r="CC230" i="2" s="1"/>
  <c r="R230" i="2"/>
  <c r="AV347" i="2" a="1"/>
  <c r="AV347" i="2" s="1"/>
  <c r="BM347" i="2"/>
  <c r="AG229" i="2" a="1"/>
  <c r="AG229" i="2" s="1"/>
  <c r="AF229" i="2"/>
  <c r="AI229" i="2" s="1"/>
  <c r="CJ229" i="2" s="1"/>
  <c r="AH229" i="2" a="1"/>
  <c r="AH229" i="2" s="1"/>
  <c r="DB347" i="2"/>
  <c r="CM347" i="2"/>
  <c r="DC347" i="2" s="1"/>
  <c r="CL348" i="2"/>
  <c r="BZ349" i="2"/>
  <c r="DJ349" i="2"/>
  <c r="CO354" i="2"/>
  <c r="CM348" i="2" l="1"/>
  <c r="DC348" i="2" s="1"/>
  <c r="CL349" i="2"/>
  <c r="DB348" i="2"/>
  <c r="AV348" i="2" a="1"/>
  <c r="AV348" i="2" s="1"/>
  <c r="BM348" i="2"/>
  <c r="BZ350" i="2"/>
  <c r="DJ350" i="2"/>
  <c r="CK230" i="2"/>
  <c r="AE230" i="2"/>
  <c r="CO355" i="2"/>
  <c r="BM349" i="2" l="1"/>
  <c r="AV349" i="2" a="1"/>
  <c r="AV349" i="2" s="1"/>
  <c r="CL350" i="2"/>
  <c r="DB349" i="2"/>
  <c r="CM349" i="2"/>
  <c r="DC349" i="2" s="1"/>
  <c r="CN231" i="2"/>
  <c r="R231" i="2"/>
  <c r="P231" i="2"/>
  <c r="CB231" i="2"/>
  <c r="CC231" i="2" s="1"/>
  <c r="V231" i="2" a="1"/>
  <c r="V231" i="2" s="1"/>
  <c r="W231" i="2" s="1"/>
  <c r="X231" i="2" s="1"/>
  <c r="BZ351" i="2"/>
  <c r="DJ351" i="2"/>
  <c r="AH230" i="2" a="1"/>
  <c r="AH230" i="2" s="1"/>
  <c r="AF230" i="2"/>
  <c r="AI230" i="2" s="1"/>
  <c r="CJ230" i="2" s="1"/>
  <c r="AG230" i="2" a="1"/>
  <c r="AG230" i="2" s="1"/>
  <c r="CO356" i="2"/>
  <c r="AV350" i="2" l="1" a="1"/>
  <c r="AV350" i="2" s="1"/>
  <c r="BM350" i="2"/>
  <c r="BZ352" i="2"/>
  <c r="DJ352" i="2"/>
  <c r="CL351" i="2"/>
  <c r="CM350" i="2"/>
  <c r="DC350" i="2" s="1"/>
  <c r="DB350" i="2"/>
  <c r="CK231" i="2"/>
  <c r="AE231" i="2"/>
  <c r="CO357" i="2"/>
  <c r="BM351" i="2" l="1"/>
  <c r="AV351" i="2" a="1"/>
  <c r="AV351" i="2" s="1"/>
  <c r="V232" i="2" a="1"/>
  <c r="V232" i="2" s="1"/>
  <c r="W232" i="2" s="1"/>
  <c r="X232" i="2" s="1"/>
  <c r="P232" i="2"/>
  <c r="CN232" i="2"/>
  <c r="R232" i="2"/>
  <c r="CB232" i="2"/>
  <c r="CC232" i="2" s="1"/>
  <c r="CM351" i="2"/>
  <c r="DC351" i="2" s="1"/>
  <c r="CL352" i="2"/>
  <c r="DB351" i="2"/>
  <c r="DJ353" i="2"/>
  <c r="BZ353" i="2"/>
  <c r="AF231" i="2"/>
  <c r="AI231" i="2" s="1"/>
  <c r="CJ231" i="2" s="1"/>
  <c r="AH231" i="2" a="1"/>
  <c r="AH231" i="2" s="1"/>
  <c r="AG231" i="2" a="1"/>
  <c r="AG231" i="2" s="1"/>
  <c r="CO358" i="2"/>
  <c r="CK232" i="2" l="1"/>
  <c r="AE232" i="2"/>
  <c r="BZ354" i="2"/>
  <c r="DJ354" i="2"/>
  <c r="AV352" i="2" a="1"/>
  <c r="AV352" i="2" s="1"/>
  <c r="BM352" i="2"/>
  <c r="CL353" i="2"/>
  <c r="CM352" i="2"/>
  <c r="DC352" i="2" s="1"/>
  <c r="DB352" i="2"/>
  <c r="CO359" i="2"/>
  <c r="CM353" i="2" l="1"/>
  <c r="DC353" i="2" s="1"/>
  <c r="CL354" i="2"/>
  <c r="DB353" i="2"/>
  <c r="DJ355" i="2"/>
  <c r="BZ355" i="2"/>
  <c r="AF232" i="2"/>
  <c r="AI232" i="2" s="1"/>
  <c r="CJ232" i="2" s="1"/>
  <c r="AG232" i="2" a="1"/>
  <c r="AG232" i="2" s="1"/>
  <c r="AH232" i="2" a="1"/>
  <c r="AH232" i="2" s="1"/>
  <c r="BM353" i="2"/>
  <c r="AV353" i="2" a="1"/>
  <c r="AV353" i="2" s="1"/>
  <c r="R233" i="2"/>
  <c r="V233" i="2" a="1"/>
  <c r="V233" i="2" s="1"/>
  <c r="W233" i="2" s="1"/>
  <c r="X233" i="2" s="1"/>
  <c r="CB233" i="2"/>
  <c r="CC233" i="2" s="1"/>
  <c r="P233" i="2"/>
  <c r="CN233" i="2"/>
  <c r="CO360" i="2"/>
  <c r="AE233" i="2" l="1"/>
  <c r="CK233" i="2"/>
  <c r="BZ356" i="2"/>
  <c r="DJ356" i="2"/>
  <c r="BM354" i="2"/>
  <c r="AV354" i="2" a="1"/>
  <c r="AV354" i="2" s="1"/>
  <c r="CL355" i="2"/>
  <c r="DB354" i="2"/>
  <c r="CM354" i="2"/>
  <c r="DC354" i="2" s="1"/>
  <c r="CO361" i="2"/>
  <c r="DB355" i="2" l="1"/>
  <c r="CM355" i="2"/>
  <c r="DC355" i="2" s="1"/>
  <c r="CL356" i="2"/>
  <c r="BM355" i="2"/>
  <c r="AV355" i="2" a="1"/>
  <c r="AV355" i="2" s="1"/>
  <c r="BZ357" i="2"/>
  <c r="DJ357" i="2"/>
  <c r="CB234" i="2"/>
  <c r="CC234" i="2" s="1"/>
  <c r="P234" i="2"/>
  <c r="V234" i="2" a="1"/>
  <c r="V234" i="2" s="1"/>
  <c r="W234" i="2" s="1"/>
  <c r="X234" i="2" s="1"/>
  <c r="R234" i="2"/>
  <c r="CN234" i="2"/>
  <c r="AH233" i="2" a="1"/>
  <c r="AH233" i="2" s="1"/>
  <c r="AF233" i="2"/>
  <c r="AI233" i="2" s="1"/>
  <c r="CJ233" i="2" s="1"/>
  <c r="AG233" i="2" a="1"/>
  <c r="AG233" i="2" s="1"/>
  <c r="CO362" i="2"/>
  <c r="DB356" i="2" l="1"/>
  <c r="CM356" i="2"/>
  <c r="DC356" i="2" s="1"/>
  <c r="CL357" i="2"/>
  <c r="BZ358" i="2"/>
  <c r="DJ358" i="2"/>
  <c r="AE234" i="2"/>
  <c r="CK234" i="2"/>
  <c r="AV356" i="2" a="1"/>
  <c r="AV356" i="2" s="1"/>
  <c r="BM356" i="2"/>
  <c r="CO363" i="2"/>
  <c r="BZ359" i="2" l="1"/>
  <c r="DJ359" i="2"/>
  <c r="AG234" i="2" a="1"/>
  <c r="AG234" i="2" s="1"/>
  <c r="AF234" i="2"/>
  <c r="AI234" i="2" s="1"/>
  <c r="CJ234" i="2" s="1"/>
  <c r="AH234" i="2" a="1"/>
  <c r="AH234" i="2" s="1"/>
  <c r="DB357" i="2"/>
  <c r="CM357" i="2"/>
  <c r="DC357" i="2" s="1"/>
  <c r="CL358" i="2"/>
  <c r="CN235" i="2"/>
  <c r="V235" i="2" a="1"/>
  <c r="V235" i="2" s="1"/>
  <c r="W235" i="2" s="1"/>
  <c r="X235" i="2" s="1"/>
  <c r="CB235" i="2"/>
  <c r="CC235" i="2" s="1"/>
  <c r="P235" i="2"/>
  <c r="R235" i="2"/>
  <c r="BM357" i="2"/>
  <c r="AV357" i="2" a="1"/>
  <c r="AV357" i="2" s="1"/>
  <c r="CO364" i="2"/>
  <c r="DB358" i="2" l="1"/>
  <c r="CL359" i="2"/>
  <c r="CM358" i="2"/>
  <c r="DC358" i="2" s="1"/>
  <c r="AV358" i="2" a="1"/>
  <c r="AV358" i="2" s="1"/>
  <c r="BM358" i="2"/>
  <c r="AE235" i="2"/>
  <c r="CK235" i="2"/>
  <c r="BZ360" i="2"/>
  <c r="DJ360" i="2"/>
  <c r="CO365" i="2"/>
  <c r="CB236" i="2" l="1"/>
  <c r="CC236" i="2" s="1"/>
  <c r="P236" i="2"/>
  <c r="R236" i="2"/>
  <c r="CN236" i="2"/>
  <c r="V236" i="2" a="1"/>
  <c r="V236" i="2" s="1"/>
  <c r="W236" i="2" s="1"/>
  <c r="X236" i="2" s="1"/>
  <c r="AG235" i="2" a="1"/>
  <c r="AG235" i="2" s="1"/>
  <c r="AF235" i="2"/>
  <c r="AI235" i="2" s="1"/>
  <c r="CJ235" i="2" s="1"/>
  <c r="AH235" i="2" a="1"/>
  <c r="AH235" i="2" s="1"/>
  <c r="CM359" i="2"/>
  <c r="DC359" i="2" s="1"/>
  <c r="DB359" i="2"/>
  <c r="CL360" i="2"/>
  <c r="DJ361" i="2"/>
  <c r="BZ361" i="2"/>
  <c r="BM359" i="2"/>
  <c r="AV359" i="2" a="1"/>
  <c r="AV359" i="2" s="1"/>
  <c r="CO366" i="2"/>
  <c r="CK236" i="2" l="1"/>
  <c r="AE236" i="2"/>
  <c r="DB360" i="2"/>
  <c r="CM360" i="2"/>
  <c r="DC360" i="2" s="1"/>
  <c r="CL361" i="2"/>
  <c r="BM360" i="2"/>
  <c r="AV360" i="2" a="1"/>
  <c r="AV360" i="2" s="1"/>
  <c r="DJ362" i="2"/>
  <c r="BZ362" i="2"/>
  <c r="CO367" i="2"/>
  <c r="DJ363" i="2" l="1"/>
  <c r="BZ363" i="2"/>
  <c r="AV361" i="2" a="1"/>
  <c r="AV361" i="2" s="1"/>
  <c r="BM361" i="2"/>
  <c r="DB361" i="2"/>
  <c r="CL362" i="2"/>
  <c r="CM361" i="2"/>
  <c r="DC361" i="2" s="1"/>
  <c r="AG236" i="2" a="1"/>
  <c r="AG236" i="2" s="1"/>
  <c r="AF236" i="2"/>
  <c r="AI236" i="2" s="1"/>
  <c r="CJ236" i="2" s="1"/>
  <c r="AH236" i="2" a="1"/>
  <c r="AH236" i="2" s="1"/>
  <c r="CN237" i="2"/>
  <c r="P237" i="2"/>
  <c r="V237" i="2" a="1"/>
  <c r="V237" i="2" s="1"/>
  <c r="W237" i="2" s="1"/>
  <c r="X237" i="2" s="1"/>
  <c r="R237" i="2"/>
  <c r="CB237" i="2"/>
  <c r="CC237" i="2" s="1"/>
  <c r="CO368" i="2"/>
  <c r="CM362" i="2" l="1"/>
  <c r="DC362" i="2" s="1"/>
  <c r="CL363" i="2"/>
  <c r="DB362" i="2"/>
  <c r="AE237" i="2"/>
  <c r="CK237" i="2"/>
  <c r="BM362" i="2"/>
  <c r="AV362" i="2" a="1"/>
  <c r="AV362" i="2" s="1"/>
  <c r="DJ364" i="2"/>
  <c r="BZ364" i="2"/>
  <c r="CO369" i="2"/>
  <c r="BZ365" i="2" l="1"/>
  <c r="DJ365" i="2"/>
  <c r="AG237" i="2" a="1"/>
  <c r="AG237" i="2" s="1"/>
  <c r="AH237" i="2" a="1"/>
  <c r="AH237" i="2" s="1"/>
  <c r="AF237" i="2"/>
  <c r="AI237" i="2" s="1"/>
  <c r="CJ237" i="2" s="1"/>
  <c r="AV363" i="2" a="1"/>
  <c r="AV363" i="2" s="1"/>
  <c r="BM363" i="2"/>
  <c r="CL364" i="2"/>
  <c r="DB363" i="2"/>
  <c r="CM363" i="2"/>
  <c r="DC363" i="2" s="1"/>
  <c r="R238" i="2"/>
  <c r="V238" i="2" a="1"/>
  <c r="V238" i="2" s="1"/>
  <c r="W238" i="2" s="1"/>
  <c r="X238" i="2" s="1"/>
  <c r="CB238" i="2"/>
  <c r="CC238" i="2" s="1"/>
  <c r="CN238" i="2"/>
  <c r="P238" i="2"/>
  <c r="CO370" i="2"/>
  <c r="DB364" i="2" l="1"/>
  <c r="CM364" i="2"/>
  <c r="DC364" i="2" s="1"/>
  <c r="CL365" i="2"/>
  <c r="AE238" i="2"/>
  <c r="CK238" i="2"/>
  <c r="DJ366" i="2"/>
  <c r="BZ366" i="2"/>
  <c r="BM364" i="2"/>
  <c r="AV364" i="2" a="1"/>
  <c r="AV364" i="2" s="1"/>
  <c r="CO371" i="2"/>
  <c r="BZ367" i="2" l="1"/>
  <c r="DJ367" i="2"/>
  <c r="AF238" i="2"/>
  <c r="AI238" i="2" s="1"/>
  <c r="CJ238" i="2" s="1"/>
  <c r="AG238" i="2" a="1"/>
  <c r="AG238" i="2" s="1"/>
  <c r="AH238" i="2" a="1"/>
  <c r="AH238" i="2" s="1"/>
  <c r="CL366" i="2"/>
  <c r="DB365" i="2"/>
  <c r="CM365" i="2"/>
  <c r="DC365" i="2" s="1"/>
  <c r="V239" i="2" a="1"/>
  <c r="V239" i="2" s="1"/>
  <c r="W239" i="2" s="1"/>
  <c r="X239" i="2" s="1"/>
  <c r="CB239" i="2"/>
  <c r="CC239" i="2" s="1"/>
  <c r="CN239" i="2"/>
  <c r="P239" i="2"/>
  <c r="R239" i="2"/>
  <c r="AV365" i="2" a="1"/>
  <c r="AV365" i="2" s="1"/>
  <c r="BM365" i="2"/>
  <c r="CO372" i="2"/>
  <c r="BM366" i="2" l="1"/>
  <c r="AV366" i="2" a="1"/>
  <c r="AV366" i="2" s="1"/>
  <c r="CL367" i="2"/>
  <c r="CM366" i="2"/>
  <c r="DC366" i="2" s="1"/>
  <c r="DB366" i="2"/>
  <c r="BZ368" i="2"/>
  <c r="DJ368" i="2"/>
  <c r="CK239" i="2"/>
  <c r="AE239" i="2"/>
  <c r="CO373" i="2"/>
  <c r="V240" i="2" l="1" a="1"/>
  <c r="V240" i="2" s="1"/>
  <c r="W240" i="2" s="1"/>
  <c r="X240" i="2" s="1"/>
  <c r="R240" i="2"/>
  <c r="CN240" i="2"/>
  <c r="P240" i="2"/>
  <c r="CB240" i="2"/>
  <c r="CC240" i="2" s="1"/>
  <c r="AV367" i="2" a="1"/>
  <c r="AV367" i="2" s="1"/>
  <c r="BM367" i="2"/>
  <c r="CL368" i="2"/>
  <c r="DB367" i="2"/>
  <c r="CM367" i="2"/>
  <c r="DC367" i="2" s="1"/>
  <c r="DJ369" i="2"/>
  <c r="BZ369" i="2"/>
  <c r="AG239" i="2" a="1"/>
  <c r="AG239" i="2" s="1"/>
  <c r="AH239" i="2" a="1"/>
  <c r="AH239" i="2" s="1"/>
  <c r="AF239" i="2"/>
  <c r="AI239" i="2" s="1"/>
  <c r="CJ239" i="2" s="1"/>
  <c r="CO374" i="2"/>
  <c r="CL369" i="2" l="1"/>
  <c r="CM368" i="2"/>
  <c r="DC368" i="2" s="1"/>
  <c r="DB368" i="2"/>
  <c r="DJ370" i="2"/>
  <c r="BZ370" i="2"/>
  <c r="AV368" i="2" a="1"/>
  <c r="AV368" i="2" s="1"/>
  <c r="BM368" i="2"/>
  <c r="AE240" i="2"/>
  <c r="CK240" i="2"/>
  <c r="CO375" i="2"/>
  <c r="DJ371" i="2" l="1"/>
  <c r="BZ371" i="2"/>
  <c r="BM369" i="2"/>
  <c r="AV369" i="2" a="1"/>
  <c r="AV369" i="2" s="1"/>
  <c r="AG240" i="2" a="1"/>
  <c r="AG240" i="2" s="1"/>
  <c r="AH240" i="2" a="1"/>
  <c r="AH240" i="2" s="1"/>
  <c r="AF240" i="2"/>
  <c r="AI240" i="2" s="1"/>
  <c r="CJ240" i="2" s="1"/>
  <c r="P241" i="2"/>
  <c r="V241" i="2" a="1"/>
  <c r="V241" i="2" s="1"/>
  <c r="W241" i="2" s="1"/>
  <c r="X241" i="2" s="1"/>
  <c r="CB241" i="2"/>
  <c r="CC241" i="2" s="1"/>
  <c r="R241" i="2"/>
  <c r="CN241" i="2"/>
  <c r="CL370" i="2"/>
  <c r="DB369" i="2"/>
  <c r="CM369" i="2"/>
  <c r="DC369" i="2" s="1"/>
  <c r="CO376" i="2"/>
  <c r="AV370" i="2" l="1" a="1"/>
  <c r="AV370" i="2" s="1"/>
  <c r="BM370" i="2"/>
  <c r="CL371" i="2"/>
  <c r="CM370" i="2"/>
  <c r="DC370" i="2" s="1"/>
  <c r="DB370" i="2"/>
  <c r="CK241" i="2"/>
  <c r="AE241" i="2"/>
  <c r="BZ372" i="2"/>
  <c r="DJ372" i="2"/>
  <c r="CO377" i="2"/>
  <c r="AH241" i="2" l="1" a="1"/>
  <c r="AH241" i="2" s="1"/>
  <c r="AG241" i="2" a="1"/>
  <c r="AG241" i="2" s="1"/>
  <c r="AF241" i="2"/>
  <c r="AI241" i="2" s="1"/>
  <c r="CJ241" i="2" s="1"/>
  <c r="BM371" i="2"/>
  <c r="AV371" i="2" a="1"/>
  <c r="AV371" i="2" s="1"/>
  <c r="DJ373" i="2"/>
  <c r="BZ373" i="2"/>
  <c r="V242" i="2" a="1"/>
  <c r="V242" i="2" s="1"/>
  <c r="W242" i="2" s="1"/>
  <c r="X242" i="2" s="1"/>
  <c r="CB242" i="2"/>
  <c r="CC242" i="2" s="1"/>
  <c r="CN242" i="2"/>
  <c r="R242" i="2"/>
  <c r="P242" i="2"/>
  <c r="DB371" i="2"/>
  <c r="CM371" i="2"/>
  <c r="DC371" i="2" s="1"/>
  <c r="CL372" i="2"/>
  <c r="CO378" i="2"/>
  <c r="CM372" i="2" l="1"/>
  <c r="DC372" i="2" s="1"/>
  <c r="CL373" i="2"/>
  <c r="DB372" i="2"/>
  <c r="DJ374" i="2"/>
  <c r="BZ374" i="2"/>
  <c r="AE242" i="2"/>
  <c r="CK242" i="2"/>
  <c r="AV372" i="2" a="1"/>
  <c r="AV372" i="2" s="1"/>
  <c r="BM372" i="2"/>
  <c r="CO379" i="2"/>
  <c r="V243" i="2" l="1" a="1"/>
  <c r="V243" i="2" s="1"/>
  <c r="W243" i="2" s="1"/>
  <c r="X243" i="2" s="1"/>
  <c r="CB243" i="2"/>
  <c r="CC243" i="2" s="1"/>
  <c r="CN243" i="2"/>
  <c r="P243" i="2"/>
  <c r="R243" i="2"/>
  <c r="BZ375" i="2"/>
  <c r="DJ375" i="2"/>
  <c r="BM373" i="2"/>
  <c r="AV373" i="2" a="1"/>
  <c r="AV373" i="2" s="1"/>
  <c r="DB373" i="2"/>
  <c r="CM373" i="2"/>
  <c r="DC373" i="2" s="1"/>
  <c r="CL374" i="2"/>
  <c r="AH242" i="2" a="1"/>
  <c r="AH242" i="2" s="1"/>
  <c r="AG242" i="2" a="1"/>
  <c r="AG242" i="2" s="1"/>
  <c r="AF242" i="2"/>
  <c r="AI242" i="2" s="1"/>
  <c r="CJ242" i="2" s="1"/>
  <c r="CO380" i="2"/>
  <c r="DJ376" i="2" l="1"/>
  <c r="BZ376" i="2"/>
  <c r="DB374" i="2"/>
  <c r="CL375" i="2"/>
  <c r="CM374" i="2"/>
  <c r="DC374" i="2" s="1"/>
  <c r="BM374" i="2"/>
  <c r="AV374" i="2" a="1"/>
  <c r="AV374" i="2" s="1"/>
  <c r="AE243" i="2"/>
  <c r="CK243" i="2"/>
  <c r="CO381" i="2"/>
  <c r="CM375" i="2" l="1"/>
  <c r="DC375" i="2" s="1"/>
  <c r="DB375" i="2"/>
  <c r="CL376" i="2"/>
  <c r="BM375" i="2"/>
  <c r="AV375" i="2" a="1"/>
  <c r="AV375" i="2" s="1"/>
  <c r="AF243" i="2"/>
  <c r="AI243" i="2" s="1"/>
  <c r="CJ243" i="2" s="1"/>
  <c r="AH243" i="2" a="1"/>
  <c r="AH243" i="2" s="1"/>
  <c r="AG243" i="2" a="1"/>
  <c r="AG243" i="2" s="1"/>
  <c r="R244" i="2"/>
  <c r="CB244" i="2"/>
  <c r="CC244" i="2" s="1"/>
  <c r="P244" i="2"/>
  <c r="CN244" i="2"/>
  <c r="V244" i="2" a="1"/>
  <c r="V244" i="2" s="1"/>
  <c r="W244" i="2" s="1"/>
  <c r="X244" i="2" s="1"/>
  <c r="DJ377" i="2"/>
  <c r="BZ377" i="2"/>
  <c r="CO382" i="2"/>
  <c r="AE244" i="2" l="1"/>
  <c r="CK244" i="2"/>
  <c r="CM376" i="2"/>
  <c r="DC376" i="2" s="1"/>
  <c r="DB376" i="2"/>
  <c r="CL377" i="2"/>
  <c r="DJ378" i="2"/>
  <c r="BZ378" i="2"/>
  <c r="BM376" i="2"/>
  <c r="AV376" i="2" a="1"/>
  <c r="AV376" i="2" s="1"/>
  <c r="CO383" i="2"/>
  <c r="CL378" i="2" l="1"/>
  <c r="DB377" i="2"/>
  <c r="CM377" i="2"/>
  <c r="DC377" i="2" s="1"/>
  <c r="BM377" i="2"/>
  <c r="AV377" i="2" a="1"/>
  <c r="AV377" i="2" s="1"/>
  <c r="DJ379" i="2"/>
  <c r="BZ379" i="2"/>
  <c r="R245" i="2"/>
  <c r="P245" i="2"/>
  <c r="CN245" i="2"/>
  <c r="CB245" i="2"/>
  <c r="CC245" i="2" s="1"/>
  <c r="V245" i="2" a="1"/>
  <c r="V245" i="2" s="1"/>
  <c r="W245" i="2" s="1"/>
  <c r="X245" i="2" s="1"/>
  <c r="AG244" i="2" a="1"/>
  <c r="AG244" i="2" s="1"/>
  <c r="AF244" i="2"/>
  <c r="AI244" i="2" s="1"/>
  <c r="CJ244" i="2" s="1"/>
  <c r="AH244" i="2" a="1"/>
  <c r="AH244" i="2" s="1"/>
  <c r="CO384" i="2"/>
  <c r="CK245" i="2" l="1"/>
  <c r="AE245" i="2"/>
  <c r="AV378" i="2" a="1"/>
  <c r="AV378" i="2" s="1"/>
  <c r="BM378" i="2"/>
  <c r="DJ380" i="2"/>
  <c r="BZ380" i="2"/>
  <c r="DB378" i="2"/>
  <c r="CL379" i="2"/>
  <c r="CM378" i="2"/>
  <c r="DC378" i="2" s="1"/>
  <c r="CO385" i="2"/>
  <c r="AV379" i="2" l="1" a="1"/>
  <c r="AV379" i="2" s="1"/>
  <c r="BM379" i="2"/>
  <c r="BZ381" i="2"/>
  <c r="DJ381" i="2"/>
  <c r="CM379" i="2"/>
  <c r="DC379" i="2" s="1"/>
  <c r="DB379" i="2"/>
  <c r="CL380" i="2"/>
  <c r="AG245" i="2" a="1"/>
  <c r="AG245" i="2" s="1"/>
  <c r="AF245" i="2"/>
  <c r="AI245" i="2" s="1"/>
  <c r="CJ245" i="2" s="1"/>
  <c r="AH245" i="2" a="1"/>
  <c r="AH245" i="2" s="1"/>
  <c r="V246" i="2" a="1"/>
  <c r="V246" i="2" s="1"/>
  <c r="W246" i="2" s="1"/>
  <c r="X246" i="2" s="1"/>
  <c r="R246" i="2"/>
  <c r="CB246" i="2"/>
  <c r="CC246" i="2" s="1"/>
  <c r="CN246" i="2"/>
  <c r="P246" i="2"/>
  <c r="CO386" i="2"/>
  <c r="CM380" i="2" l="1"/>
  <c r="DC380" i="2" s="1"/>
  <c r="DB380" i="2"/>
  <c r="CL381" i="2"/>
  <c r="AV380" i="2" a="1"/>
  <c r="AV380" i="2" s="1"/>
  <c r="BM380" i="2"/>
  <c r="BZ382" i="2"/>
  <c r="DJ382" i="2"/>
  <c r="CK246" i="2"/>
  <c r="AE246" i="2"/>
  <c r="CO387" i="2"/>
  <c r="R247" i="2" l="1"/>
  <c r="V247" i="2" a="1"/>
  <c r="V247" i="2" s="1"/>
  <c r="W247" i="2" s="1"/>
  <c r="X247" i="2" s="1"/>
  <c r="CB247" i="2"/>
  <c r="CC247" i="2" s="1"/>
  <c r="P247" i="2"/>
  <c r="CN247" i="2"/>
  <c r="DB381" i="2"/>
  <c r="CM381" i="2"/>
  <c r="DC381" i="2" s="1"/>
  <c r="CL382" i="2"/>
  <c r="DJ383" i="2"/>
  <c r="BZ383" i="2"/>
  <c r="BM381" i="2"/>
  <c r="AV381" i="2" a="1"/>
  <c r="AV381" i="2" s="1"/>
  <c r="AF246" i="2"/>
  <c r="AI246" i="2" s="1"/>
  <c r="CJ246" i="2" s="1"/>
  <c r="AH246" i="2" a="1"/>
  <c r="AH246" i="2" s="1"/>
  <c r="AG246" i="2" a="1"/>
  <c r="AG246" i="2" s="1"/>
  <c r="CO388" i="2"/>
  <c r="BM382" i="2" l="1"/>
  <c r="AV382" i="2" a="1"/>
  <c r="AV382" i="2" s="1"/>
  <c r="DB382" i="2"/>
  <c r="CM382" i="2"/>
  <c r="DC382" i="2" s="1"/>
  <c r="CL383" i="2"/>
  <c r="AE247" i="2"/>
  <c r="CK247" i="2"/>
  <c r="BZ384" i="2"/>
  <c r="DJ384" i="2"/>
  <c r="CO389" i="2"/>
  <c r="P248" i="2" l="1"/>
  <c r="CN248" i="2"/>
  <c r="V248" i="2" a="1"/>
  <c r="V248" i="2" s="1"/>
  <c r="W248" i="2" s="1"/>
  <c r="X248" i="2" s="1"/>
  <c r="CB248" i="2"/>
  <c r="CC248" i="2" s="1"/>
  <c r="R248" i="2"/>
  <c r="BM383" i="2"/>
  <c r="AV383" i="2" a="1"/>
  <c r="AV383" i="2" s="1"/>
  <c r="AF247" i="2"/>
  <c r="AI247" i="2" s="1"/>
  <c r="CJ247" i="2" s="1"/>
  <c r="AG247" i="2" a="1"/>
  <c r="AG247" i="2" s="1"/>
  <c r="AH247" i="2" a="1"/>
  <c r="AH247" i="2" s="1"/>
  <c r="CM383" i="2"/>
  <c r="DC383" i="2" s="1"/>
  <c r="DB383" i="2"/>
  <c r="CL384" i="2"/>
  <c r="DJ385" i="2"/>
  <c r="BZ385" i="2"/>
  <c r="CO390" i="2"/>
  <c r="CL385" i="2" l="1"/>
  <c r="DB384" i="2"/>
  <c r="CM384" i="2"/>
  <c r="DC384" i="2" s="1"/>
  <c r="AV384" i="2" a="1"/>
  <c r="AV384" i="2" s="1"/>
  <c r="BM384" i="2"/>
  <c r="DJ386" i="2"/>
  <c r="BZ386" i="2"/>
  <c r="AE248" i="2"/>
  <c r="CK248" i="2"/>
  <c r="CO391" i="2"/>
  <c r="AF248" i="2" l="1"/>
  <c r="AI248" i="2" s="1"/>
  <c r="CJ248" i="2" s="1"/>
  <c r="AG248" i="2" a="1"/>
  <c r="AG248" i="2" s="1"/>
  <c r="AH248" i="2" a="1"/>
  <c r="AH248" i="2" s="1"/>
  <c r="BM385" i="2"/>
  <c r="AV385" i="2" a="1"/>
  <c r="AV385" i="2" s="1"/>
  <c r="DJ387" i="2"/>
  <c r="BZ387" i="2"/>
  <c r="CN249" i="2"/>
  <c r="V249" i="2" a="1"/>
  <c r="V249" i="2" s="1"/>
  <c r="W249" i="2" s="1"/>
  <c r="X249" i="2" s="1"/>
  <c r="P249" i="2"/>
  <c r="CB249" i="2"/>
  <c r="CC249" i="2" s="1"/>
  <c r="R249" i="2"/>
  <c r="DB385" i="2"/>
  <c r="CL386" i="2"/>
  <c r="CM385" i="2"/>
  <c r="DC385" i="2" s="1"/>
  <c r="CO392" i="2"/>
  <c r="DB386" i="2" l="1"/>
  <c r="CM386" i="2"/>
  <c r="DC386" i="2" s="1"/>
  <c r="CL387" i="2"/>
  <c r="DJ388" i="2"/>
  <c r="BZ388" i="2"/>
  <c r="AV386" i="2" a="1"/>
  <c r="AV386" i="2" s="1"/>
  <c r="BM386" i="2"/>
  <c r="CK249" i="2"/>
  <c r="AE249" i="2"/>
  <c r="CO393" i="2"/>
  <c r="DJ389" i="2" l="1"/>
  <c r="BZ389" i="2"/>
  <c r="CL388" i="2"/>
  <c r="DB387" i="2"/>
  <c r="CM387" i="2"/>
  <c r="DC387" i="2" s="1"/>
  <c r="CB250" i="2"/>
  <c r="CC250" i="2" s="1"/>
  <c r="P250" i="2"/>
  <c r="V250" i="2" a="1"/>
  <c r="V250" i="2" s="1"/>
  <c r="W250" i="2" s="1"/>
  <c r="X250" i="2" s="1"/>
  <c r="CN250" i="2"/>
  <c r="R250" i="2"/>
  <c r="AF249" i="2"/>
  <c r="AI249" i="2" s="1"/>
  <c r="CJ249" i="2" s="1"/>
  <c r="AG249" i="2" a="1"/>
  <c r="AG249" i="2" s="1"/>
  <c r="AH249" i="2" a="1"/>
  <c r="AH249" i="2" s="1"/>
  <c r="BM387" i="2"/>
  <c r="AV387" i="2" a="1"/>
  <c r="AV387" i="2" s="1"/>
  <c r="CO394" i="2"/>
  <c r="CK250" i="2" l="1"/>
  <c r="AE250" i="2"/>
  <c r="BM388" i="2"/>
  <c r="AV388" i="2" a="1"/>
  <c r="AV388" i="2" s="1"/>
  <c r="DB388" i="2"/>
  <c r="CL389" i="2"/>
  <c r="CM388" i="2"/>
  <c r="DC388" i="2" s="1"/>
  <c r="BZ390" i="2"/>
  <c r="DJ390" i="2"/>
  <c r="CO395" i="2"/>
  <c r="CL390" i="2" l="1"/>
  <c r="CM389" i="2"/>
  <c r="DC389" i="2" s="1"/>
  <c r="DB389" i="2"/>
  <c r="AV389" i="2" a="1"/>
  <c r="AV389" i="2" s="1"/>
  <c r="BM389" i="2"/>
  <c r="AH250" i="2" a="1"/>
  <c r="AH250" i="2" s="1"/>
  <c r="AG250" i="2" a="1"/>
  <c r="AG250" i="2" s="1"/>
  <c r="AF250" i="2"/>
  <c r="AI250" i="2" s="1"/>
  <c r="CJ250" i="2" s="1"/>
  <c r="BZ391" i="2"/>
  <c r="DJ391" i="2"/>
  <c r="CN251" i="2"/>
  <c r="P251" i="2"/>
  <c r="V251" i="2" a="1"/>
  <c r="V251" i="2" s="1"/>
  <c r="W251" i="2" s="1"/>
  <c r="X251" i="2" s="1"/>
  <c r="R251" i="2"/>
  <c r="CB251" i="2"/>
  <c r="CC251" i="2" s="1"/>
  <c r="CO396" i="2"/>
  <c r="AE251" i="2" l="1"/>
  <c r="CK251" i="2"/>
  <c r="AV390" i="2" a="1"/>
  <c r="AV390" i="2" s="1"/>
  <c r="BM390" i="2"/>
  <c r="DJ392" i="2"/>
  <c r="BZ392" i="2"/>
  <c r="CM390" i="2"/>
  <c r="DC390" i="2" s="1"/>
  <c r="CL391" i="2"/>
  <c r="DB390" i="2"/>
  <c r="CO397" i="2"/>
  <c r="CL392" i="2" l="1"/>
  <c r="DB391" i="2"/>
  <c r="CM391" i="2"/>
  <c r="DC391" i="2" s="1"/>
  <c r="R252" i="2"/>
  <c r="CB252" i="2"/>
  <c r="CC252" i="2" s="1"/>
  <c r="P252" i="2"/>
  <c r="V252" i="2" a="1"/>
  <c r="V252" i="2" s="1"/>
  <c r="W252" i="2" s="1"/>
  <c r="X252" i="2" s="1"/>
  <c r="CN252" i="2"/>
  <c r="DJ393" i="2"/>
  <c r="BZ393" i="2"/>
  <c r="AV391" i="2" a="1"/>
  <c r="AV391" i="2" s="1"/>
  <c r="BM391" i="2"/>
  <c r="AH251" i="2" a="1"/>
  <c r="AH251" i="2" s="1"/>
  <c r="AG251" i="2" a="1"/>
  <c r="AG251" i="2" s="1"/>
  <c r="AF251" i="2"/>
  <c r="AI251" i="2" s="1"/>
  <c r="CJ251" i="2" s="1"/>
  <c r="CO398" i="2"/>
  <c r="AE252" i="2" l="1"/>
  <c r="CK252" i="2"/>
  <c r="AV392" i="2" a="1"/>
  <c r="AV392" i="2" s="1"/>
  <c r="BM392" i="2"/>
  <c r="BZ394" i="2"/>
  <c r="DJ394" i="2"/>
  <c r="CL393" i="2"/>
  <c r="DB392" i="2"/>
  <c r="CM392" i="2"/>
  <c r="DC392" i="2" s="1"/>
  <c r="CO399" i="2"/>
  <c r="DB393" i="2" l="1"/>
  <c r="CL394" i="2"/>
  <c r="CM393" i="2"/>
  <c r="DC393" i="2" s="1"/>
  <c r="BM393" i="2"/>
  <c r="AV393" i="2" a="1"/>
  <c r="AV393" i="2" s="1"/>
  <c r="R253" i="2"/>
  <c r="CB253" i="2"/>
  <c r="CC253" i="2" s="1"/>
  <c r="V253" i="2" a="1"/>
  <c r="V253" i="2" s="1"/>
  <c r="W253" i="2" s="1"/>
  <c r="X253" i="2" s="1"/>
  <c r="CN253" i="2"/>
  <c r="P253" i="2"/>
  <c r="BZ395" i="2"/>
  <c r="DJ395" i="2"/>
  <c r="AF252" i="2"/>
  <c r="AI252" i="2" s="1"/>
  <c r="CJ252" i="2" s="1"/>
  <c r="AH252" i="2" a="1"/>
  <c r="AH252" i="2" s="1"/>
  <c r="AG252" i="2" a="1"/>
  <c r="AG252" i="2" s="1"/>
  <c r="CO400" i="2"/>
  <c r="AE253" i="2" l="1"/>
  <c r="CK253" i="2"/>
  <c r="BZ396" i="2"/>
  <c r="DJ396" i="2"/>
  <c r="DB394" i="2"/>
  <c r="CL395" i="2"/>
  <c r="CM394" i="2"/>
  <c r="DC394" i="2" s="1"/>
  <c r="BM394" i="2"/>
  <c r="AV394" i="2" a="1"/>
  <c r="AV394" i="2" s="1"/>
  <c r="BM395" i="2" l="1"/>
  <c r="AV395" i="2" a="1"/>
  <c r="AV395" i="2" s="1"/>
  <c r="BZ397" i="2"/>
  <c r="DJ397" i="2"/>
  <c r="DB395" i="2"/>
  <c r="CL396" i="2"/>
  <c r="CM395" i="2"/>
  <c r="DC395" i="2" s="1"/>
  <c r="V254" i="2" a="1"/>
  <c r="V254" i="2" s="1"/>
  <c r="W254" i="2" s="1"/>
  <c r="X254" i="2" s="1"/>
  <c r="P254" i="2"/>
  <c r="R254" i="2"/>
  <c r="CN254" i="2"/>
  <c r="CB254" i="2"/>
  <c r="CC254" i="2" s="1"/>
  <c r="AH253" i="2" a="1"/>
  <c r="AH253" i="2" s="1"/>
  <c r="AG253" i="2" a="1"/>
  <c r="AG253" i="2" s="1"/>
  <c r="AF253" i="2"/>
  <c r="AI253" i="2" s="1"/>
  <c r="CJ253" i="2" s="1"/>
  <c r="CK254" i="2" l="1"/>
  <c r="AE254" i="2"/>
  <c r="AV396" i="2" a="1"/>
  <c r="AV396" i="2" s="1"/>
  <c r="BM396" i="2"/>
  <c r="DB396" i="2"/>
  <c r="CM396" i="2"/>
  <c r="DC396" i="2" s="1"/>
  <c r="CL397" i="2"/>
  <c r="DJ398" i="2"/>
  <c r="BZ398" i="2"/>
  <c r="BZ399" i="2" l="1"/>
  <c r="DJ399" i="2"/>
  <c r="CM397" i="2"/>
  <c r="DC397" i="2" s="1"/>
  <c r="DB397" i="2"/>
  <c r="CL398" i="2"/>
  <c r="AV397" i="2" a="1"/>
  <c r="AV397" i="2" s="1"/>
  <c r="BM397" i="2"/>
  <c r="AH254" i="2" a="1"/>
  <c r="AH254" i="2" s="1"/>
  <c r="AG254" i="2" a="1"/>
  <c r="AG254" i="2" s="1"/>
  <c r="AF254" i="2"/>
  <c r="AI254" i="2" s="1"/>
  <c r="CJ254" i="2" s="1"/>
  <c r="P255" i="2"/>
  <c r="CN255" i="2"/>
  <c r="V255" i="2" a="1"/>
  <c r="V255" i="2" s="1"/>
  <c r="W255" i="2" s="1"/>
  <c r="X255" i="2" s="1"/>
  <c r="R255" i="2"/>
  <c r="CB255" i="2"/>
  <c r="CC255" i="2" s="1"/>
  <c r="CK255" i="2" l="1"/>
  <c r="AE255" i="2"/>
  <c r="DB398" i="2"/>
  <c r="CM398" i="2"/>
  <c r="DC398" i="2" s="1"/>
  <c r="CL399" i="2"/>
  <c r="AV398" i="2" a="1"/>
  <c r="AV398" i="2" s="1"/>
  <c r="BM398" i="2"/>
  <c r="BZ400" i="2"/>
  <c r="DJ400" i="2"/>
  <c r="CL400" i="2" l="1"/>
  <c r="CM399" i="2"/>
  <c r="DC399" i="2" s="1"/>
  <c r="DB399" i="2"/>
  <c r="AV399" i="2" a="1"/>
  <c r="AV399" i="2" s="1"/>
  <c r="BM399" i="2"/>
  <c r="AG255" i="2" a="1"/>
  <c r="AG255" i="2" s="1"/>
  <c r="AH255" i="2" a="1"/>
  <c r="AH255" i="2" s="1"/>
  <c r="AF255" i="2"/>
  <c r="AI255" i="2" s="1"/>
  <c r="CJ255" i="2" s="1"/>
  <c r="R256" i="2"/>
  <c r="CN256" i="2"/>
  <c r="V256" i="2" a="1"/>
  <c r="V256" i="2" s="1"/>
  <c r="W256" i="2" s="1"/>
  <c r="X256" i="2" s="1"/>
  <c r="CB256" i="2"/>
  <c r="CC256" i="2" s="1"/>
  <c r="P256" i="2"/>
  <c r="CK256" i="2" l="1"/>
  <c r="AE256" i="2"/>
  <c r="AV400" i="2" a="1"/>
  <c r="AV400" i="2" s="1"/>
  <c r="BM400" i="2"/>
  <c r="DB400" i="2"/>
  <c r="CM400" i="2"/>
  <c r="DC400" i="2" s="1"/>
  <c r="AF256" i="2" l="1"/>
  <c r="AI256" i="2" s="1"/>
  <c r="CJ256" i="2" s="1"/>
  <c r="AH256" i="2" a="1"/>
  <c r="AH256" i="2" s="1"/>
  <c r="AG256" i="2" a="1"/>
  <c r="AG256" i="2" s="1"/>
  <c r="V257" i="2" a="1"/>
  <c r="V257" i="2" s="1"/>
  <c r="W257" i="2" s="1"/>
  <c r="X257" i="2" s="1"/>
  <c r="CB257" i="2"/>
  <c r="CC257" i="2" s="1"/>
  <c r="P257" i="2"/>
  <c r="R257" i="2"/>
  <c r="CN257" i="2"/>
  <c r="CK257" i="2" l="1"/>
  <c r="AE257" i="2"/>
  <c r="AH257" i="2" l="1" a="1"/>
  <c r="AH257" i="2" s="1"/>
  <c r="AG257" i="2" a="1"/>
  <c r="AG257" i="2" s="1"/>
  <c r="AF257" i="2"/>
  <c r="AI257" i="2" s="1"/>
  <c r="CJ257" i="2" s="1"/>
  <c r="R258" i="2"/>
  <c r="P258" i="2"/>
  <c r="CN258" i="2"/>
  <c r="CB258" i="2"/>
  <c r="CC258" i="2" s="1"/>
  <c r="V258" i="2" a="1"/>
  <c r="V258" i="2" s="1"/>
  <c r="W258" i="2" s="1"/>
  <c r="X258" i="2" s="1"/>
  <c r="CK258" i="2" l="1"/>
  <c r="AE258" i="2"/>
  <c r="R259" i="2" l="1"/>
  <c r="CB259" i="2"/>
  <c r="CC259" i="2" s="1"/>
  <c r="P259" i="2"/>
  <c r="CN259" i="2"/>
  <c r="V259" i="2" a="1"/>
  <c r="V259" i="2" s="1"/>
  <c r="W259" i="2" s="1"/>
  <c r="X259" i="2" s="1"/>
  <c r="AF258" i="2"/>
  <c r="AI258" i="2" s="1"/>
  <c r="CJ258" i="2" s="1"/>
  <c r="AH258" i="2" a="1"/>
  <c r="AH258" i="2" s="1"/>
  <c r="AG258" i="2" a="1"/>
  <c r="AG258" i="2" s="1"/>
  <c r="AE259" i="2" l="1"/>
  <c r="CK259" i="2"/>
  <c r="R260" i="2" l="1"/>
  <c r="CB260" i="2"/>
  <c r="CC260" i="2" s="1"/>
  <c r="V260" i="2" a="1"/>
  <c r="V260" i="2" s="1"/>
  <c r="W260" i="2" s="1"/>
  <c r="X260" i="2" s="1"/>
  <c r="P260" i="2"/>
  <c r="CN260" i="2"/>
  <c r="AG259" i="2" a="1"/>
  <c r="AG259" i="2" s="1"/>
  <c r="AF259" i="2"/>
  <c r="AI259" i="2" s="1"/>
  <c r="CJ259" i="2" s="1"/>
  <c r="AH259" i="2" a="1"/>
  <c r="AH259" i="2" s="1"/>
  <c r="CK260" i="2" l="1"/>
  <c r="AE260" i="2"/>
  <c r="AF260" i="2" l="1"/>
  <c r="AI260" i="2" s="1"/>
  <c r="CJ260" i="2" s="1"/>
  <c r="AH260" i="2" a="1"/>
  <c r="AH260" i="2" s="1"/>
  <c r="AG260" i="2" a="1"/>
  <c r="AG260" i="2" s="1"/>
  <c r="CB261" i="2"/>
  <c r="CC261" i="2" s="1"/>
  <c r="P261" i="2"/>
  <c r="CN261" i="2"/>
  <c r="R261" i="2"/>
  <c r="V261" i="2" a="1"/>
  <c r="V261" i="2" s="1"/>
  <c r="W261" i="2" l="1"/>
  <c r="X261" i="2" s="1"/>
  <c r="AE261" i="2" l="1"/>
  <c r="CK261" i="2"/>
  <c r="CB262" i="2" l="1"/>
  <c r="CC262" i="2" s="1"/>
  <c r="R262" i="2"/>
  <c r="V262" i="2" a="1"/>
  <c r="V262" i="2" s="1"/>
  <c r="W262" i="2" s="1"/>
  <c r="X262" i="2" s="1"/>
  <c r="CN262" i="2"/>
  <c r="P262" i="2"/>
  <c r="AF261" i="2"/>
  <c r="AI261" i="2" s="1"/>
  <c r="CJ261" i="2" s="1"/>
  <c r="AH261" i="2" a="1"/>
  <c r="AH261" i="2" s="1"/>
  <c r="AG261" i="2" a="1"/>
  <c r="AG261" i="2" s="1"/>
  <c r="AE262" i="2" l="1"/>
  <c r="CK262" i="2"/>
  <c r="P263" i="2" l="1"/>
  <c r="CB263" i="2"/>
  <c r="CC263" i="2" s="1"/>
  <c r="CN263" i="2"/>
  <c r="V263" i="2" a="1"/>
  <c r="V263" i="2" s="1"/>
  <c r="W263" i="2" s="1"/>
  <c r="X263" i="2" s="1"/>
  <c r="R263" i="2"/>
  <c r="AG262" i="2" a="1"/>
  <c r="AG262" i="2" s="1"/>
  <c r="AH262" i="2" a="1"/>
  <c r="AH262" i="2" s="1"/>
  <c r="AF262" i="2"/>
  <c r="AI262" i="2" s="1"/>
  <c r="CJ262" i="2" s="1"/>
  <c r="AE263" i="2" l="1"/>
  <c r="CK263" i="2"/>
  <c r="CB264" i="2" l="1"/>
  <c r="CC264" i="2" s="1"/>
  <c r="R264" i="2"/>
  <c r="CN264" i="2"/>
  <c r="V264" i="2" a="1"/>
  <c r="V264" i="2" s="1"/>
  <c r="W264" i="2" s="1"/>
  <c r="X264" i="2" s="1"/>
  <c r="P264" i="2"/>
  <c r="AF263" i="2"/>
  <c r="AI263" i="2" s="1"/>
  <c r="CJ263" i="2" s="1"/>
  <c r="AH263" i="2" a="1"/>
  <c r="AH263" i="2" s="1"/>
  <c r="AG263" i="2" a="1"/>
  <c r="AG263" i="2" s="1"/>
  <c r="CK264" i="2" l="1"/>
  <c r="AE264" i="2"/>
  <c r="AH264" i="2" l="1" a="1"/>
  <c r="AH264" i="2" s="1"/>
  <c r="AG264" i="2" a="1"/>
  <c r="AG264" i="2" s="1"/>
  <c r="AF264" i="2"/>
  <c r="AI264" i="2" s="1"/>
  <c r="CJ264" i="2" s="1"/>
  <c r="CN265" i="2"/>
  <c r="CB265" i="2"/>
  <c r="CC265" i="2" s="1"/>
  <c r="P265" i="2"/>
  <c r="V265" i="2" a="1"/>
  <c r="V265" i="2" s="1"/>
  <c r="W265" i="2" s="1"/>
  <c r="X265" i="2" s="1"/>
  <c r="CK265" i="2" s="1"/>
  <c r="R265" i="2"/>
  <c r="AE265" i="2" l="1"/>
  <c r="AH265" i="2" s="1" a="1"/>
  <c r="AH265" i="2" s="1"/>
  <c r="CB266" i="2"/>
  <c r="CC266" i="2" s="1"/>
  <c r="P266" i="2"/>
  <c r="V266" i="2" a="1"/>
  <c r="V266" i="2" s="1"/>
  <c r="CN266" i="2"/>
  <c r="R266" i="2"/>
  <c r="AG265" i="2" l="1" a="1"/>
  <c r="AG265" i="2" s="1"/>
  <c r="AF265" i="2"/>
  <c r="AI265" i="2" s="1"/>
  <c r="CJ265" i="2" s="1"/>
  <c r="W266" i="2"/>
  <c r="X266" i="2" s="1"/>
  <c r="CK266" i="2" l="1"/>
  <c r="AE266" i="2"/>
  <c r="AH266" i="2" l="1" a="1"/>
  <c r="AH266" i="2" s="1"/>
  <c r="AF266" i="2"/>
  <c r="AI266" i="2" s="1"/>
  <c r="CJ266" i="2" s="1"/>
  <c r="AG266" i="2" a="1"/>
  <c r="AG266" i="2" s="1"/>
  <c r="CB267" i="2"/>
  <c r="CC267" i="2" s="1"/>
  <c r="V267" i="2" a="1"/>
  <c r="V267" i="2" s="1"/>
  <c r="W267" i="2" s="1"/>
  <c r="X267" i="2" s="1"/>
  <c r="P267" i="2"/>
  <c r="CN267" i="2"/>
  <c r="R267" i="2"/>
  <c r="CK267" i="2" l="1"/>
  <c r="AE267" i="2"/>
  <c r="AH267" i="2" l="1" a="1"/>
  <c r="AH267" i="2" s="1"/>
  <c r="AF267" i="2"/>
  <c r="AI267" i="2" s="1"/>
  <c r="CJ267" i="2" s="1"/>
  <c r="AG267" i="2" a="1"/>
  <c r="AG267" i="2" s="1"/>
  <c r="CB268" i="2"/>
  <c r="CC268" i="2" s="1"/>
  <c r="V268" i="2" a="1"/>
  <c r="V268" i="2" s="1"/>
  <c r="W268" i="2" s="1"/>
  <c r="X268" i="2" s="1"/>
  <c r="R268" i="2"/>
  <c r="P268" i="2"/>
  <c r="CN268" i="2"/>
  <c r="CK268" i="2" l="1"/>
  <c r="AE268" i="2"/>
  <c r="AH268" i="2" l="1" a="1"/>
  <c r="AH268" i="2" s="1"/>
  <c r="AG268" i="2" a="1"/>
  <c r="AG268" i="2" s="1"/>
  <c r="AF268" i="2"/>
  <c r="AI268" i="2" s="1"/>
  <c r="CJ268" i="2" s="1"/>
  <c r="CB269" i="2"/>
  <c r="CC269" i="2" s="1"/>
  <c r="V269" i="2" a="1"/>
  <c r="V269" i="2" s="1"/>
  <c r="W269" i="2" s="1"/>
  <c r="X269" i="2" s="1"/>
  <c r="AE269" i="2" s="1"/>
  <c r="AH269" i="2" s="1" a="1"/>
  <c r="AH269" i="2" s="1"/>
  <c r="P269" i="2"/>
  <c r="R269" i="2"/>
  <c r="CN269" i="2"/>
  <c r="CK269" i="2" l="1"/>
  <c r="CB270" i="2" s="1"/>
  <c r="CC270" i="2" s="1"/>
  <c r="AF269" i="2"/>
  <c r="AI269" i="2" s="1"/>
  <c r="CJ269" i="2" s="1"/>
  <c r="AG269" i="2" a="1"/>
  <c r="AG269" i="2" s="1"/>
  <c r="CN270" i="2" l="1"/>
  <c r="R270" i="2"/>
  <c r="V270" i="2" a="1"/>
  <c r="V270" i="2" s="1"/>
  <c r="W270" i="2" s="1"/>
  <c r="P270" i="2"/>
  <c r="X270" i="2" l="1"/>
  <c r="AE270" i="2" s="1"/>
  <c r="AH270" i="2" s="1" a="1"/>
  <c r="AH270" i="2" s="1"/>
  <c r="CK270" i="2" l="1"/>
  <c r="CB271" i="2" s="1"/>
  <c r="CC271" i="2" s="1"/>
  <c r="AF270" i="2"/>
  <c r="AI270" i="2" s="1"/>
  <c r="CJ270" i="2" s="1"/>
  <c r="AG270" i="2" a="1"/>
  <c r="AG270" i="2" s="1"/>
  <c r="V271" i="2" l="1" a="1"/>
  <c r="V271" i="2" s="1"/>
  <c r="W271" i="2" s="1"/>
  <c r="X271" i="2" s="1"/>
  <c r="CN271" i="2"/>
  <c r="R271" i="2"/>
  <c r="P271" i="2"/>
  <c r="CK271" i="2" l="1"/>
  <c r="CB272" i="2" s="1"/>
  <c r="CC272" i="2" s="1"/>
  <c r="AE271" i="2"/>
  <c r="AH271" i="2" s="1" a="1"/>
  <c r="AH271" i="2" s="1"/>
  <c r="AG271" i="2" l="1" a="1"/>
  <c r="AG271" i="2" s="1"/>
  <c r="AF271" i="2"/>
  <c r="AI271" i="2" s="1"/>
  <c r="CJ271" i="2" s="1"/>
  <c r="V272" i="2" a="1"/>
  <c r="V272" i="2" s="1"/>
  <c r="P272" i="2"/>
  <c r="R272" i="2"/>
  <c r="CN272" i="2"/>
  <c r="W272" i="2" l="1"/>
  <c r="X272" i="2" s="1"/>
  <c r="AE272" i="2" l="1"/>
  <c r="AH272" i="2" s="1" a="1"/>
  <c r="AH272" i="2" s="1"/>
  <c r="CK272" i="2"/>
  <c r="CB273" i="2" s="1"/>
  <c r="CC273" i="2" s="1"/>
  <c r="V273" i="2" l="1" a="1"/>
  <c r="V273" i="2" s="1"/>
  <c r="W273" i="2" s="1"/>
  <c r="P273" i="2"/>
  <c r="R273" i="2"/>
  <c r="CN273" i="2"/>
  <c r="AF272" i="2"/>
  <c r="AI272" i="2" s="1"/>
  <c r="CJ272" i="2" s="1"/>
  <c r="AG272" i="2" a="1"/>
  <c r="AG272" i="2" s="1"/>
  <c r="X273" i="2" l="1"/>
  <c r="AE273" i="2" l="1"/>
  <c r="AH273" i="2" s="1" a="1"/>
  <c r="AH273" i="2" s="1"/>
  <c r="CK273" i="2"/>
  <c r="CB274" i="2" s="1"/>
  <c r="CC274" i="2" s="1"/>
  <c r="P274" i="2" l="1"/>
  <c r="V274" i="2" a="1"/>
  <c r="V274" i="2" s="1"/>
  <c r="R274" i="2"/>
  <c r="CN274" i="2"/>
  <c r="AF273" i="2"/>
  <c r="AI273" i="2" s="1"/>
  <c r="CJ273" i="2" s="1"/>
  <c r="AG273" i="2" a="1"/>
  <c r="AG273" i="2" s="1"/>
  <c r="W274" i="2" l="1"/>
  <c r="X274" i="2" s="1"/>
  <c r="CK274" i="2" l="1"/>
  <c r="CB275" i="2" s="1"/>
  <c r="CC275" i="2" s="1"/>
  <c r="AE274" i="2"/>
  <c r="AH274" i="2" s="1" a="1"/>
  <c r="AH274" i="2" s="1"/>
  <c r="AF274" i="2" l="1"/>
  <c r="AI274" i="2" s="1"/>
  <c r="CJ274" i="2" s="1"/>
  <c r="AG274" i="2" a="1"/>
  <c r="AG274" i="2" s="1"/>
  <c r="V275" i="2" a="1"/>
  <c r="V275" i="2" s="1"/>
  <c r="P275" i="2"/>
  <c r="R275" i="2"/>
  <c r="CN275" i="2"/>
  <c r="W275" i="2" l="1"/>
  <c r="X275" i="2" s="1"/>
  <c r="AE275" i="2" l="1"/>
  <c r="AH275" i="2" s="1" a="1"/>
  <c r="AH275" i="2" s="1"/>
  <c r="CK275" i="2"/>
  <c r="CB276" i="2" s="1"/>
  <c r="CC276" i="2" s="1"/>
  <c r="V276" i="2" l="1" a="1"/>
  <c r="V276" i="2" s="1"/>
  <c r="W276" i="2" s="1"/>
  <c r="P276" i="2"/>
  <c r="R276" i="2"/>
  <c r="CN276" i="2"/>
  <c r="AF275" i="2"/>
  <c r="AI275" i="2" s="1"/>
  <c r="CJ275" i="2" s="1"/>
  <c r="AG275" i="2" a="1"/>
  <c r="AG275" i="2" s="1"/>
  <c r="X276" i="2" l="1"/>
  <c r="CK276" i="2" l="1"/>
  <c r="CB277" i="2" s="1"/>
  <c r="CC277" i="2" s="1"/>
  <c r="AE276" i="2"/>
  <c r="AH276" i="2" s="1" a="1"/>
  <c r="AH276" i="2" s="1"/>
  <c r="AF276" i="2" l="1"/>
  <c r="AI276" i="2" s="1"/>
  <c r="CJ276" i="2" s="1"/>
  <c r="AG276" i="2" a="1"/>
  <c r="AG276" i="2" s="1"/>
  <c r="V277" i="2" a="1"/>
  <c r="V277" i="2" s="1"/>
  <c r="P277" i="2"/>
  <c r="R277" i="2"/>
  <c r="CN277" i="2"/>
  <c r="W277" i="2" l="1"/>
  <c r="X277" i="2" s="1"/>
  <c r="AE277" i="2" l="1"/>
  <c r="AH277" i="2" s="1" a="1"/>
  <c r="AH277" i="2" s="1"/>
  <c r="CK277" i="2"/>
  <c r="CB278" i="2" s="1"/>
  <c r="CC278" i="2" s="1"/>
  <c r="V278" i="2" l="1" a="1"/>
  <c r="V278" i="2" s="1"/>
  <c r="W278" i="2" s="1"/>
  <c r="P278" i="2"/>
  <c r="R278" i="2"/>
  <c r="CN278" i="2"/>
  <c r="AF277" i="2"/>
  <c r="AI277" i="2" s="1"/>
  <c r="CJ277" i="2" s="1"/>
  <c r="AG277" i="2" a="1"/>
  <c r="AG277" i="2" s="1"/>
  <c r="X278" i="2" l="1"/>
  <c r="AE278" i="2" l="1"/>
  <c r="AH278" i="2" s="1" a="1"/>
  <c r="AH278" i="2" s="1"/>
  <c r="CK278" i="2"/>
  <c r="CB279" i="2" s="1"/>
  <c r="CC279" i="2" s="1"/>
  <c r="V279" i="2" l="1" a="1"/>
  <c r="V279" i="2" s="1"/>
  <c r="P279" i="2"/>
  <c r="R279" i="2"/>
  <c r="CN279" i="2"/>
  <c r="AF278" i="2"/>
  <c r="AI278" i="2" s="1"/>
  <c r="CJ278" i="2" s="1"/>
  <c r="AG278" i="2" a="1"/>
  <c r="AG278" i="2" s="1"/>
  <c r="W279" i="2" l="1"/>
  <c r="X279" i="2" s="1"/>
  <c r="CK279" i="2" l="1"/>
  <c r="CB280" i="2" s="1"/>
  <c r="CC280" i="2" s="1"/>
  <c r="AE279" i="2"/>
  <c r="AH279" i="2" s="1" a="1"/>
  <c r="AH279" i="2" s="1"/>
  <c r="AG279" i="2" l="1" a="1"/>
  <c r="AG279" i="2" s="1"/>
  <c r="AF279" i="2"/>
  <c r="AI279" i="2" s="1"/>
  <c r="CJ279" i="2" s="1"/>
  <c r="V280" i="2" a="1"/>
  <c r="V280" i="2" s="1"/>
  <c r="W280" i="2" s="1"/>
  <c r="P280" i="2"/>
  <c r="R280" i="2"/>
  <c r="CN280" i="2"/>
  <c r="X280" i="2" l="1"/>
  <c r="AE280" i="2" l="1"/>
  <c r="AH280" i="2" s="1" a="1"/>
  <c r="AH280" i="2" s="1"/>
  <c r="CK280" i="2"/>
  <c r="CB281" i="2" s="1"/>
  <c r="CC281" i="2" s="1"/>
  <c r="V281" i="2" l="1" a="1"/>
  <c r="V281" i="2" s="1"/>
  <c r="W281" i="2" s="1"/>
  <c r="P281" i="2"/>
  <c r="R281" i="2"/>
  <c r="CN281" i="2"/>
  <c r="AF280" i="2"/>
  <c r="AI280" i="2" s="1"/>
  <c r="CJ280" i="2" s="1"/>
  <c r="AG280" i="2" a="1"/>
  <c r="AG280" i="2" s="1"/>
  <c r="X281" i="2" l="1"/>
  <c r="AE281" i="2" l="1"/>
  <c r="AH281" i="2" s="1" a="1"/>
  <c r="AH281" i="2" s="1"/>
  <c r="CK281" i="2"/>
  <c r="CB282" i="2" s="1"/>
  <c r="CC282" i="2" s="1"/>
  <c r="P282" i="2" l="1"/>
  <c r="V282" i="2" a="1"/>
  <c r="V282" i="2" s="1"/>
  <c r="R282" i="2"/>
  <c r="CN282" i="2"/>
  <c r="AF281" i="2"/>
  <c r="AI281" i="2" s="1"/>
  <c r="CJ281" i="2" s="1"/>
  <c r="AG281" i="2" a="1"/>
  <c r="AG281" i="2" s="1"/>
  <c r="W282" i="2" l="1"/>
  <c r="X282" i="2" s="1"/>
  <c r="CK282" i="2" l="1"/>
  <c r="CB283" i="2" s="1"/>
  <c r="CC283" i="2" s="1"/>
  <c r="AE282" i="2"/>
  <c r="AH282" i="2" s="1" a="1"/>
  <c r="AH282" i="2" s="1"/>
  <c r="AF282" i="2" l="1"/>
  <c r="AI282" i="2" s="1"/>
  <c r="CJ282" i="2" s="1"/>
  <c r="AG282" i="2" a="1"/>
  <c r="AG282" i="2" s="1"/>
  <c r="V283" i="2" a="1"/>
  <c r="V283" i="2" s="1"/>
  <c r="W283" i="2" s="1"/>
  <c r="P283" i="2"/>
  <c r="R283" i="2"/>
  <c r="CN283" i="2"/>
  <c r="X283" i="2" l="1"/>
  <c r="AE283" i="2" l="1"/>
  <c r="AH283" i="2" s="1" a="1"/>
  <c r="AH283" i="2" s="1"/>
  <c r="CK283" i="2"/>
  <c r="CB284" i="2" s="1"/>
  <c r="CC284" i="2" s="1"/>
  <c r="V284" i="2" l="1" a="1"/>
  <c r="V284" i="2" s="1"/>
  <c r="W284" i="2" s="1"/>
  <c r="P284" i="2"/>
  <c r="R284" i="2"/>
  <c r="CN284" i="2"/>
  <c r="AF283" i="2"/>
  <c r="AI283" i="2" s="1"/>
  <c r="CJ283" i="2" s="1"/>
  <c r="AG283" i="2" a="1"/>
  <c r="AG283" i="2" s="1"/>
  <c r="X284" i="2" l="1"/>
  <c r="CK284" i="2" l="1"/>
  <c r="CB285" i="2" s="1"/>
  <c r="CC285" i="2" s="1"/>
  <c r="AE284" i="2"/>
  <c r="AH284" i="2" s="1" a="1"/>
  <c r="AH284" i="2" s="1"/>
  <c r="AF284" i="2" l="1"/>
  <c r="AI284" i="2" s="1"/>
  <c r="CJ284" i="2" s="1"/>
  <c r="AG284" i="2" a="1"/>
  <c r="AG284" i="2" s="1"/>
  <c r="V285" i="2" a="1"/>
  <c r="V285" i="2" s="1"/>
  <c r="W285" i="2" s="1"/>
  <c r="P285" i="2"/>
  <c r="R285" i="2"/>
  <c r="CN285" i="2"/>
  <c r="X285" i="2" l="1"/>
  <c r="AE285" i="2" l="1"/>
  <c r="AH285" i="2" s="1" a="1"/>
  <c r="AH285" i="2" s="1"/>
  <c r="CK285" i="2"/>
  <c r="CB286" i="2" s="1"/>
  <c r="CC286" i="2" s="1"/>
  <c r="V286" i="2" l="1" a="1"/>
  <c r="V286" i="2" s="1"/>
  <c r="W286" i="2" s="1"/>
  <c r="P286" i="2"/>
  <c r="R286" i="2"/>
  <c r="CN286" i="2"/>
  <c r="AF285" i="2"/>
  <c r="AI285" i="2" s="1"/>
  <c r="CJ285" i="2" s="1"/>
  <c r="AG285" i="2" a="1"/>
  <c r="AG285" i="2" s="1"/>
  <c r="X286" i="2" l="1"/>
  <c r="AE286" i="2" l="1"/>
  <c r="AH286" i="2" s="1" a="1"/>
  <c r="AH286" i="2" s="1"/>
  <c r="CK286" i="2"/>
  <c r="CB287" i="2" s="1"/>
  <c r="CC287" i="2" s="1"/>
  <c r="V287" i="2" l="1" a="1"/>
  <c r="V287" i="2" s="1"/>
  <c r="P287" i="2"/>
  <c r="R287" i="2"/>
  <c r="CN287" i="2"/>
  <c r="AF286" i="2"/>
  <c r="AI286" i="2" s="1"/>
  <c r="CJ286" i="2" s="1"/>
  <c r="AG286" i="2" a="1"/>
  <c r="AG286" i="2" s="1"/>
  <c r="W287" i="2" l="1"/>
  <c r="X287" i="2" s="1"/>
  <c r="CK287" i="2" l="1"/>
  <c r="CB288" i="2" s="1"/>
  <c r="CC288" i="2" s="1"/>
  <c r="AE287" i="2"/>
  <c r="AH287" i="2" s="1" a="1"/>
  <c r="AH287" i="2" s="1"/>
  <c r="AG287" i="2" l="1" a="1"/>
  <c r="AG287" i="2" s="1"/>
  <c r="AF287" i="2"/>
  <c r="AI287" i="2" s="1"/>
  <c r="CJ287" i="2" s="1"/>
  <c r="V288" i="2" a="1"/>
  <c r="V288" i="2" s="1"/>
  <c r="W288" i="2" s="1"/>
  <c r="P288" i="2"/>
  <c r="R288" i="2"/>
  <c r="CN288" i="2"/>
  <c r="X288" i="2" l="1"/>
  <c r="AE288" i="2" l="1"/>
  <c r="AH288" i="2" s="1" a="1"/>
  <c r="AH288" i="2" s="1"/>
  <c r="CK288" i="2"/>
  <c r="CB289" i="2" s="1"/>
  <c r="CC289" i="2" s="1"/>
  <c r="V289" i="2" l="1" a="1"/>
  <c r="V289" i="2" s="1"/>
  <c r="W289" i="2" s="1"/>
  <c r="P289" i="2"/>
  <c r="R289" i="2"/>
  <c r="CN289" i="2"/>
  <c r="AF288" i="2"/>
  <c r="AI288" i="2" s="1"/>
  <c r="CJ288" i="2" s="1"/>
  <c r="AG288" i="2" a="1"/>
  <c r="AG288" i="2" s="1"/>
  <c r="X289" i="2" l="1"/>
  <c r="AE289" i="2" l="1"/>
  <c r="AH289" i="2" s="1" a="1"/>
  <c r="AH289" i="2" s="1"/>
  <c r="CK289" i="2"/>
  <c r="CB290" i="2" s="1"/>
  <c r="CC290" i="2" s="1"/>
  <c r="P290" i="2" l="1"/>
  <c r="V290" i="2" a="1"/>
  <c r="V290" i="2" s="1"/>
  <c r="R290" i="2"/>
  <c r="CN290" i="2"/>
  <c r="AF289" i="2"/>
  <c r="AI289" i="2" s="1"/>
  <c r="CJ289" i="2" s="1"/>
  <c r="AG289" i="2" a="1"/>
  <c r="AG289" i="2" s="1"/>
  <c r="W290" i="2" l="1"/>
  <c r="X290" i="2" s="1"/>
  <c r="CK290" i="2" l="1"/>
  <c r="CB291" i="2" s="1"/>
  <c r="CC291" i="2" s="1"/>
  <c r="AE290" i="2"/>
  <c r="AH290" i="2" s="1" a="1"/>
  <c r="AH290" i="2" s="1"/>
  <c r="AF290" i="2" l="1"/>
  <c r="AI290" i="2" s="1"/>
  <c r="CJ290" i="2" s="1"/>
  <c r="AG290" i="2" a="1"/>
  <c r="AG290" i="2" s="1"/>
  <c r="V291" i="2" a="1"/>
  <c r="V291" i="2" s="1"/>
  <c r="P291" i="2"/>
  <c r="R291" i="2"/>
  <c r="CN291" i="2"/>
  <c r="W291" i="2" l="1"/>
  <c r="X291" i="2" s="1"/>
  <c r="AE291" i="2" l="1"/>
  <c r="AH291" i="2" s="1" a="1"/>
  <c r="AH291" i="2" s="1"/>
  <c r="CK291" i="2"/>
  <c r="CB292" i="2" s="1"/>
  <c r="CC292" i="2" s="1"/>
  <c r="P292" i="2" l="1"/>
  <c r="V292" i="2" a="1"/>
  <c r="V292" i="2" s="1"/>
  <c r="W292" i="2" s="1"/>
  <c r="R292" i="2"/>
  <c r="CN292" i="2"/>
  <c r="AF291" i="2"/>
  <c r="AI291" i="2" s="1"/>
  <c r="CJ291" i="2" s="1"/>
  <c r="AG291" i="2" a="1"/>
  <c r="AG291" i="2" s="1"/>
  <c r="X292" i="2" l="1"/>
  <c r="CK292" i="2" l="1"/>
  <c r="CB293" i="2" s="1"/>
  <c r="CC293" i="2" s="1"/>
  <c r="AE292" i="2"/>
  <c r="AH292" i="2" s="1" a="1"/>
  <c r="AH292" i="2" s="1"/>
  <c r="AF292" i="2" l="1"/>
  <c r="AI292" i="2" s="1"/>
  <c r="CJ292" i="2" s="1"/>
  <c r="AG292" i="2" a="1"/>
  <c r="AG292" i="2" s="1"/>
  <c r="P293" i="2"/>
  <c r="V293" i="2" a="1"/>
  <c r="V293" i="2" s="1"/>
  <c r="R293" i="2"/>
  <c r="CN293" i="2"/>
  <c r="W293" i="2" l="1"/>
  <c r="X293" i="2" s="1"/>
  <c r="CK293" i="2" l="1"/>
  <c r="CB294" i="2" s="1"/>
  <c r="CC294" i="2" s="1"/>
  <c r="AE293" i="2"/>
  <c r="AH293" i="2" s="1" a="1"/>
  <c r="AH293" i="2" s="1"/>
  <c r="AF293" i="2" l="1"/>
  <c r="AI293" i="2" s="1"/>
  <c r="CJ293" i="2" s="1"/>
  <c r="AG293" i="2" a="1"/>
  <c r="AG293" i="2" s="1"/>
  <c r="V294" i="2" a="1"/>
  <c r="V294" i="2" s="1"/>
  <c r="P294" i="2"/>
  <c r="R294" i="2"/>
  <c r="CN294" i="2"/>
  <c r="W294" i="2" l="1"/>
  <c r="X294" i="2" s="1"/>
  <c r="AE294" i="2" l="1"/>
  <c r="AH294" i="2" s="1" a="1"/>
  <c r="AH294" i="2" s="1"/>
  <c r="CK294" i="2"/>
  <c r="CB295" i="2" s="1"/>
  <c r="CC295" i="2" s="1"/>
  <c r="V295" i="2" l="1" a="1"/>
  <c r="V295" i="2" s="1"/>
  <c r="W295" i="2" s="1"/>
  <c r="P295" i="2"/>
  <c r="R295" i="2"/>
  <c r="CN295" i="2"/>
  <c r="AF294" i="2"/>
  <c r="AI294" i="2" s="1"/>
  <c r="CJ294" i="2" s="1"/>
  <c r="AG294" i="2" a="1"/>
  <c r="AG294" i="2" s="1"/>
  <c r="X295" i="2" l="1"/>
  <c r="AE295" i="2" l="1"/>
  <c r="AH295" i="2" s="1" a="1"/>
  <c r="AH295" i="2" s="1"/>
  <c r="CK295" i="2"/>
  <c r="CB296" i="2" s="1"/>
  <c r="CC296" i="2" s="1"/>
  <c r="V296" i="2" l="1" a="1"/>
  <c r="V296" i="2" s="1"/>
  <c r="P296" i="2"/>
  <c r="R296" i="2"/>
  <c r="CN296" i="2"/>
  <c r="AF295" i="2"/>
  <c r="AI295" i="2" s="1"/>
  <c r="CJ295" i="2" s="1"/>
  <c r="AG295" i="2" a="1"/>
  <c r="AG295" i="2" s="1"/>
  <c r="W296" i="2" l="1"/>
  <c r="X296" i="2" s="1"/>
  <c r="CK296" i="2" l="1"/>
  <c r="CB297" i="2" s="1"/>
  <c r="CC297" i="2" s="1"/>
  <c r="AE296" i="2"/>
  <c r="AH296" i="2" s="1" a="1"/>
  <c r="AH296" i="2" s="1"/>
  <c r="AG296" i="2" l="1" a="1"/>
  <c r="AG296" i="2" s="1"/>
  <c r="AF296" i="2"/>
  <c r="AI296" i="2" s="1"/>
  <c r="CJ296" i="2" s="1"/>
  <c r="V297" i="2" a="1"/>
  <c r="V297" i="2" s="1"/>
  <c r="W297" i="2" s="1"/>
  <c r="P297" i="2"/>
  <c r="R297" i="2"/>
  <c r="CN297" i="2"/>
  <c r="X297" i="2" l="1"/>
  <c r="AE297" i="2" l="1"/>
  <c r="AH297" i="2" s="1" a="1"/>
  <c r="AH297" i="2" s="1"/>
  <c r="CK297" i="2"/>
  <c r="CB298" i="2" s="1"/>
  <c r="CC298" i="2" s="1"/>
  <c r="V298" i="2" l="1" a="1"/>
  <c r="V298" i="2" s="1"/>
  <c r="W298" i="2" s="1"/>
  <c r="P298" i="2"/>
  <c r="R298" i="2"/>
  <c r="CN298" i="2"/>
  <c r="AG297" i="2" a="1"/>
  <c r="AG297" i="2" s="1"/>
  <c r="AF297" i="2"/>
  <c r="AI297" i="2" s="1"/>
  <c r="CJ297" i="2" s="1"/>
  <c r="X298" i="2" l="1"/>
  <c r="AE298" i="2" l="1"/>
  <c r="AH298" i="2" s="1" a="1"/>
  <c r="AH298" i="2" s="1"/>
  <c r="CK298" i="2"/>
  <c r="CB299" i="2" s="1"/>
  <c r="CC299" i="2" s="1"/>
  <c r="P299" i="2" l="1"/>
  <c r="V299" i="2" a="1"/>
  <c r="V299" i="2" s="1"/>
  <c r="R299" i="2"/>
  <c r="CN299" i="2"/>
  <c r="AF298" i="2"/>
  <c r="AI298" i="2" s="1"/>
  <c r="CJ298" i="2" s="1"/>
  <c r="AG298" i="2" a="1"/>
  <c r="AG298" i="2" s="1"/>
  <c r="W299" i="2" l="1"/>
  <c r="X299" i="2" s="1"/>
  <c r="AE299" i="2" l="1"/>
  <c r="AH299" i="2" s="1" a="1"/>
  <c r="AH299" i="2" s="1"/>
  <c r="CK299" i="2"/>
  <c r="CB300" i="2" s="1"/>
  <c r="CC300" i="2" s="1"/>
  <c r="P300" i="2" l="1"/>
  <c r="V300" i="2" a="1"/>
  <c r="V300" i="2" s="1"/>
  <c r="W300" i="2" s="1"/>
  <c r="R300" i="2"/>
  <c r="CN300" i="2"/>
  <c r="AF299" i="2"/>
  <c r="AI299" i="2" s="1"/>
  <c r="CJ299" i="2" s="1"/>
  <c r="AG299" i="2" a="1"/>
  <c r="AG299" i="2" s="1"/>
  <c r="X300" i="2" l="1"/>
  <c r="AE300" i="2" l="1"/>
  <c r="AH300" i="2" s="1" a="1"/>
  <c r="AH300" i="2" s="1"/>
  <c r="CK300" i="2"/>
  <c r="CB301" i="2" s="1"/>
  <c r="CC301" i="2" s="1"/>
  <c r="P301" i="2" l="1"/>
  <c r="V301" i="2" a="1"/>
  <c r="V301" i="2" s="1"/>
  <c r="R301" i="2"/>
  <c r="CN301" i="2"/>
  <c r="AF300" i="2"/>
  <c r="AI300" i="2" s="1"/>
  <c r="CJ300" i="2" s="1"/>
  <c r="AG300" i="2" a="1"/>
  <c r="AG300" i="2" s="1"/>
  <c r="W301" i="2" l="1"/>
  <c r="X301" i="2" s="1"/>
  <c r="CK301" i="2" l="1"/>
  <c r="CB302" i="2" s="1"/>
  <c r="CC302" i="2" s="1"/>
  <c r="AE301" i="2"/>
  <c r="AH301" i="2" s="1" a="1"/>
  <c r="AH301" i="2" s="1"/>
  <c r="AF301" i="2" l="1"/>
  <c r="AI301" i="2" s="1"/>
  <c r="CJ301" i="2" s="1"/>
  <c r="AG301" i="2" a="1"/>
  <c r="AG301" i="2" s="1"/>
  <c r="V302" i="2" a="1"/>
  <c r="V302" i="2" s="1"/>
  <c r="P302" i="2"/>
  <c r="R302" i="2"/>
  <c r="CN302" i="2"/>
  <c r="W302" i="2" l="1"/>
  <c r="X302" i="2" s="1"/>
  <c r="AE302" i="2" l="1"/>
  <c r="AH302" i="2" s="1" a="1"/>
  <c r="AH302" i="2" s="1"/>
  <c r="CK302" i="2"/>
  <c r="CB303" i="2" s="1"/>
  <c r="CC303" i="2" s="1"/>
  <c r="V303" i="2" l="1" a="1"/>
  <c r="V303" i="2" s="1"/>
  <c r="W303" i="2" s="1"/>
  <c r="P303" i="2"/>
  <c r="R303" i="2"/>
  <c r="CN303" i="2"/>
  <c r="AF302" i="2"/>
  <c r="AI302" i="2" s="1"/>
  <c r="CJ302" i="2" s="1"/>
  <c r="AG302" i="2" a="1"/>
  <c r="AG302" i="2" s="1"/>
  <c r="X303" i="2" l="1"/>
  <c r="AE303" i="2" l="1"/>
  <c r="AH303" i="2" s="1" a="1"/>
  <c r="AH303" i="2" s="1"/>
  <c r="CK303" i="2"/>
  <c r="CB304" i="2" s="1"/>
  <c r="CC304" i="2" s="1"/>
  <c r="P304" i="2" l="1"/>
  <c r="V304" i="2" a="1"/>
  <c r="V304" i="2" s="1"/>
  <c r="R304" i="2"/>
  <c r="CN304" i="2"/>
  <c r="AF303" i="2"/>
  <c r="AI303" i="2" s="1"/>
  <c r="CJ303" i="2" s="1"/>
  <c r="AG303" i="2" a="1"/>
  <c r="AG303" i="2" s="1"/>
  <c r="W304" i="2" l="1"/>
  <c r="X304" i="2" s="1"/>
  <c r="CK304" i="2" l="1"/>
  <c r="CB305" i="2" s="1"/>
  <c r="CC305" i="2" s="1"/>
  <c r="AE304" i="2"/>
  <c r="AH304" i="2" s="1" a="1"/>
  <c r="AH304" i="2" s="1"/>
  <c r="AF304" i="2" l="1"/>
  <c r="AI304" i="2" s="1"/>
  <c r="CJ304" i="2" s="1"/>
  <c r="AG304" i="2" a="1"/>
  <c r="AG304" i="2" s="1"/>
  <c r="V305" i="2" a="1"/>
  <c r="V305" i="2" s="1"/>
  <c r="W305" i="2" s="1"/>
  <c r="P305" i="2"/>
  <c r="R305" i="2"/>
  <c r="CN305" i="2"/>
  <c r="X305" i="2" l="1"/>
  <c r="AE305" i="2" l="1"/>
  <c r="AH305" i="2" s="1" a="1"/>
  <c r="AH305" i="2" s="1"/>
  <c r="CK305" i="2"/>
  <c r="CB306" i="2" s="1"/>
  <c r="CC306" i="2" s="1"/>
  <c r="V306" i="2" l="1" a="1"/>
  <c r="V306" i="2" s="1"/>
  <c r="W306" i="2" s="1"/>
  <c r="P306" i="2"/>
  <c r="R306" i="2"/>
  <c r="CN306" i="2"/>
  <c r="AG305" i="2" a="1"/>
  <c r="AG305" i="2" s="1"/>
  <c r="AF305" i="2"/>
  <c r="AI305" i="2" s="1"/>
  <c r="CJ305" i="2" s="1"/>
  <c r="X306" i="2" l="1"/>
  <c r="AE306" i="2" l="1"/>
  <c r="AH306" i="2" s="1" a="1"/>
  <c r="AH306" i="2" s="1"/>
  <c r="CK306" i="2"/>
  <c r="CB307" i="2" s="1"/>
  <c r="CC307" i="2" s="1"/>
  <c r="V307" i="2" l="1" a="1"/>
  <c r="V307" i="2" s="1"/>
  <c r="P307" i="2"/>
  <c r="R307" i="2"/>
  <c r="CN307" i="2"/>
  <c r="AF306" i="2"/>
  <c r="AI306" i="2" s="1"/>
  <c r="CJ306" i="2" s="1"/>
  <c r="AG306" i="2" a="1"/>
  <c r="AG306" i="2" s="1"/>
  <c r="W307" i="2" l="1"/>
  <c r="X307" i="2" s="1"/>
  <c r="CK307" i="2" l="1"/>
  <c r="CB308" i="2" s="1"/>
  <c r="CC308" i="2" s="1"/>
  <c r="AE307" i="2"/>
  <c r="AH307" i="2" s="1" a="1"/>
  <c r="AH307" i="2" s="1"/>
  <c r="AG307" i="2" l="1" a="1"/>
  <c r="AG307" i="2" s="1"/>
  <c r="AF307" i="2"/>
  <c r="AI307" i="2" s="1"/>
  <c r="CJ307" i="2" s="1"/>
  <c r="V308" i="2" a="1"/>
  <c r="V308" i="2" s="1"/>
  <c r="W308" i="2" s="1"/>
  <c r="P308" i="2"/>
  <c r="R308" i="2"/>
  <c r="CN308" i="2"/>
  <c r="X308" i="2" l="1"/>
  <c r="AE308" i="2" l="1"/>
  <c r="AH308" i="2" s="1" a="1"/>
  <c r="AH308" i="2" s="1"/>
  <c r="CK308" i="2"/>
  <c r="CB309" i="2" s="1"/>
  <c r="CC309" i="2" s="1"/>
  <c r="V309" i="2" l="1" a="1"/>
  <c r="V309" i="2" s="1"/>
  <c r="W309" i="2" s="1"/>
  <c r="P309" i="2"/>
  <c r="R309" i="2"/>
  <c r="CN309" i="2"/>
  <c r="AF308" i="2"/>
  <c r="AI308" i="2" s="1"/>
  <c r="CJ308" i="2" s="1"/>
  <c r="AG308" i="2" a="1"/>
  <c r="AG308" i="2" s="1"/>
  <c r="X309" i="2" l="1"/>
  <c r="AE309" i="2" l="1"/>
  <c r="AH309" i="2" s="1" a="1"/>
  <c r="AH309" i="2" s="1"/>
  <c r="CK309" i="2"/>
  <c r="CB310" i="2" s="1"/>
  <c r="CC310" i="2" s="1"/>
  <c r="P310" i="2" l="1"/>
  <c r="V310" i="2" a="1"/>
  <c r="V310" i="2" s="1"/>
  <c r="R310" i="2"/>
  <c r="CN310" i="2"/>
  <c r="AF309" i="2"/>
  <c r="AI309" i="2" s="1"/>
  <c r="CJ309" i="2" s="1"/>
  <c r="AG309" i="2" a="1"/>
  <c r="AG309" i="2" s="1"/>
  <c r="W310" i="2" l="1"/>
  <c r="X310" i="2" s="1"/>
  <c r="CK310" i="2" l="1"/>
  <c r="CB311" i="2" s="1"/>
  <c r="CC311" i="2" s="1"/>
  <c r="AE310" i="2"/>
  <c r="AH310" i="2" s="1" a="1"/>
  <c r="AH310" i="2" s="1"/>
  <c r="AF310" i="2" l="1"/>
  <c r="AI310" i="2" s="1"/>
  <c r="CJ310" i="2" s="1"/>
  <c r="AG310" i="2" a="1"/>
  <c r="AG310" i="2" s="1"/>
  <c r="V311" i="2" a="1"/>
  <c r="V311" i="2" s="1"/>
  <c r="W311" i="2" s="1"/>
  <c r="P311" i="2"/>
  <c r="R311" i="2"/>
  <c r="CN311" i="2"/>
  <c r="X311" i="2" l="1"/>
  <c r="AE311" i="2" l="1"/>
  <c r="AH311" i="2" s="1" a="1"/>
  <c r="AH311" i="2" s="1"/>
  <c r="CK311" i="2"/>
  <c r="CB312" i="2" s="1"/>
  <c r="CC312" i="2" s="1"/>
  <c r="V312" i="2" l="1" a="1"/>
  <c r="V312" i="2" s="1"/>
  <c r="W312" i="2" s="1"/>
  <c r="P312" i="2"/>
  <c r="R312" i="2"/>
  <c r="CN312" i="2"/>
  <c r="AF311" i="2"/>
  <c r="AI311" i="2" s="1"/>
  <c r="CJ311" i="2" s="1"/>
  <c r="AG311" i="2" a="1"/>
  <c r="AG311" i="2" s="1"/>
  <c r="X312" i="2" l="1"/>
  <c r="CK312" i="2" l="1"/>
  <c r="CB313" i="2" s="1"/>
  <c r="CC313" i="2" s="1"/>
  <c r="AE312" i="2"/>
  <c r="AH312" i="2" s="1" a="1"/>
  <c r="AH312" i="2" s="1"/>
  <c r="AF312" i="2" l="1"/>
  <c r="AI312" i="2" s="1"/>
  <c r="CJ312" i="2" s="1"/>
  <c r="AG312" i="2" a="1"/>
  <c r="AG312" i="2" s="1"/>
  <c r="V313" i="2" a="1"/>
  <c r="V313" i="2" s="1"/>
  <c r="W313" i="2" s="1"/>
  <c r="P313" i="2"/>
  <c r="R313" i="2"/>
  <c r="CN313" i="2"/>
  <c r="X313" i="2" l="1"/>
  <c r="AE313" i="2" l="1"/>
  <c r="AH313" i="2" s="1" a="1"/>
  <c r="AH313" i="2" s="1"/>
  <c r="CK313" i="2"/>
  <c r="CB314" i="2" s="1"/>
  <c r="CC314" i="2" s="1"/>
  <c r="V314" i="2" l="1" a="1"/>
  <c r="V314" i="2" s="1"/>
  <c r="W314" i="2" s="1"/>
  <c r="P314" i="2"/>
  <c r="R314" i="2"/>
  <c r="CN314" i="2"/>
  <c r="AF313" i="2"/>
  <c r="AI313" i="2" s="1"/>
  <c r="CJ313" i="2" s="1"/>
  <c r="AG313" i="2" a="1"/>
  <c r="AG313" i="2" s="1"/>
  <c r="X314" i="2" l="1"/>
  <c r="AE314" i="2" l="1"/>
  <c r="AH314" i="2" s="1" a="1"/>
  <c r="AH314" i="2" s="1"/>
  <c r="CK314" i="2"/>
  <c r="CB315" i="2" s="1"/>
  <c r="CC315" i="2" s="1"/>
  <c r="V315" i="2" l="1" a="1"/>
  <c r="V315" i="2" s="1"/>
  <c r="W315" i="2" s="1"/>
  <c r="P315" i="2"/>
  <c r="R315" i="2"/>
  <c r="CN315" i="2"/>
  <c r="AF314" i="2"/>
  <c r="AI314" i="2" s="1"/>
  <c r="CJ314" i="2" s="1"/>
  <c r="AG314" i="2" a="1"/>
  <c r="AG314" i="2" s="1"/>
  <c r="X315" i="2" l="1"/>
  <c r="CK315" i="2" l="1"/>
  <c r="CB316" i="2" s="1"/>
  <c r="CC316" i="2" s="1"/>
  <c r="AE315" i="2"/>
  <c r="AH315" i="2" s="1" a="1"/>
  <c r="AH315" i="2" s="1"/>
  <c r="AG315" i="2" l="1" a="1"/>
  <c r="AG315" i="2" s="1"/>
  <c r="AF315" i="2"/>
  <c r="AI315" i="2" s="1"/>
  <c r="CJ315" i="2" s="1"/>
  <c r="V316" i="2" a="1"/>
  <c r="V316" i="2" s="1"/>
  <c r="W316" i="2" s="1"/>
  <c r="P316" i="2"/>
  <c r="R316" i="2"/>
  <c r="CN316" i="2"/>
  <c r="X316" i="2" l="1"/>
  <c r="AE316" i="2" l="1"/>
  <c r="AH316" i="2" s="1" a="1"/>
  <c r="AH316" i="2" s="1"/>
  <c r="CK316" i="2"/>
  <c r="CB317" i="2" s="1"/>
  <c r="CC317" i="2" s="1"/>
  <c r="V317" i="2" l="1" a="1"/>
  <c r="V317" i="2" s="1"/>
  <c r="W317" i="2" s="1"/>
  <c r="P317" i="2"/>
  <c r="R317" i="2"/>
  <c r="CN317" i="2"/>
  <c r="AF316" i="2"/>
  <c r="AI316" i="2" s="1"/>
  <c r="CJ316" i="2" s="1"/>
  <c r="AG316" i="2" a="1"/>
  <c r="AG316" i="2" s="1"/>
  <c r="X317" i="2" l="1"/>
  <c r="AE317" i="2" l="1"/>
  <c r="AH317" i="2" s="1" a="1"/>
  <c r="AH317" i="2" s="1"/>
  <c r="CK317" i="2"/>
  <c r="CB318" i="2" s="1"/>
  <c r="CC318" i="2" s="1"/>
  <c r="P318" i="2" l="1"/>
  <c r="V318" i="2" a="1"/>
  <c r="V318" i="2" s="1"/>
  <c r="R318" i="2"/>
  <c r="CN318" i="2"/>
  <c r="AF317" i="2"/>
  <c r="AI317" i="2" s="1"/>
  <c r="CJ317" i="2" s="1"/>
  <c r="AG317" i="2" a="1"/>
  <c r="AG317" i="2" s="1"/>
  <c r="W318" i="2" l="1"/>
  <c r="X318" i="2" s="1"/>
  <c r="CK318" i="2" l="1"/>
  <c r="CB319" i="2" s="1"/>
  <c r="CC319" i="2" s="1"/>
  <c r="AE318" i="2"/>
  <c r="AH318" i="2" s="1" a="1"/>
  <c r="AH318" i="2" s="1"/>
  <c r="AF318" i="2" l="1"/>
  <c r="AI318" i="2" s="1"/>
  <c r="CJ318" i="2" s="1"/>
  <c r="AG318" i="2" a="1"/>
  <c r="AG318" i="2" s="1"/>
  <c r="V319" i="2" a="1"/>
  <c r="V319" i="2" s="1"/>
  <c r="W319" i="2" s="1"/>
  <c r="P319" i="2"/>
  <c r="R319" i="2"/>
  <c r="CN319" i="2"/>
  <c r="X319" i="2" l="1"/>
  <c r="AE319" i="2" l="1"/>
  <c r="AH319" i="2" s="1" a="1"/>
  <c r="AH319" i="2" s="1"/>
  <c r="CK319" i="2"/>
  <c r="CB320" i="2" s="1"/>
  <c r="CC320" i="2" s="1"/>
  <c r="V320" i="2" l="1" a="1"/>
  <c r="V320" i="2" s="1"/>
  <c r="W320" i="2" s="1"/>
  <c r="P320" i="2"/>
  <c r="R320" i="2"/>
  <c r="CN320" i="2"/>
  <c r="AF319" i="2"/>
  <c r="AI319" i="2" s="1"/>
  <c r="CJ319" i="2" s="1"/>
  <c r="AG319" i="2" a="1"/>
  <c r="AG319" i="2" s="1"/>
  <c r="X320" i="2" l="1"/>
  <c r="CK320" i="2" l="1"/>
  <c r="CB321" i="2" s="1"/>
  <c r="CC321" i="2" s="1"/>
  <c r="AE320" i="2"/>
  <c r="AH320" i="2" s="1" a="1"/>
  <c r="AH320" i="2" s="1"/>
  <c r="AF320" i="2" l="1"/>
  <c r="AI320" i="2" s="1"/>
  <c r="CJ320" i="2" s="1"/>
  <c r="AG320" i="2" a="1"/>
  <c r="AG320" i="2" s="1"/>
  <c r="V321" i="2" a="1"/>
  <c r="V321" i="2" s="1"/>
  <c r="W321" i="2" s="1"/>
  <c r="P321" i="2"/>
  <c r="R321" i="2"/>
  <c r="CN321" i="2"/>
  <c r="X321" i="2" l="1"/>
  <c r="AE321" i="2" l="1"/>
  <c r="AH321" i="2" s="1" a="1"/>
  <c r="AH321" i="2" s="1"/>
  <c r="CK321" i="2"/>
  <c r="CB322" i="2" s="1"/>
  <c r="CC322" i="2" s="1"/>
  <c r="V322" i="2" l="1" a="1"/>
  <c r="V322" i="2" s="1"/>
  <c r="W322" i="2" s="1"/>
  <c r="P322" i="2"/>
  <c r="R322" i="2"/>
  <c r="CN322" i="2"/>
  <c r="AF321" i="2"/>
  <c r="AI321" i="2" s="1"/>
  <c r="CJ321" i="2" s="1"/>
  <c r="AG321" i="2" a="1"/>
  <c r="AG321" i="2" s="1"/>
  <c r="X322" i="2" l="1"/>
  <c r="AE322" i="2" l="1"/>
  <c r="AH322" i="2" s="1" a="1"/>
  <c r="AH322" i="2" s="1"/>
  <c r="CK322" i="2"/>
  <c r="CB323" i="2" s="1"/>
  <c r="CC323" i="2" s="1"/>
  <c r="V323" i="2" l="1" a="1"/>
  <c r="V323" i="2" s="1"/>
  <c r="P323" i="2"/>
  <c r="R323" i="2"/>
  <c r="CN323" i="2"/>
  <c r="AF322" i="2"/>
  <c r="AI322" i="2" s="1"/>
  <c r="CJ322" i="2" s="1"/>
  <c r="AG322" i="2" a="1"/>
  <c r="AG322" i="2" s="1"/>
  <c r="W323" i="2" l="1"/>
  <c r="X323" i="2" s="1"/>
  <c r="CK323" i="2" l="1"/>
  <c r="CB324" i="2" s="1"/>
  <c r="CC324" i="2" s="1"/>
  <c r="AE323" i="2"/>
  <c r="AH323" i="2" s="1" a="1"/>
  <c r="AH323" i="2" s="1"/>
  <c r="AG323" i="2" l="1" a="1"/>
  <c r="AG323" i="2" s="1"/>
  <c r="AF323" i="2"/>
  <c r="AI323" i="2" s="1"/>
  <c r="CJ323" i="2" s="1"/>
  <c r="V324" i="2" a="1"/>
  <c r="V324" i="2" s="1"/>
  <c r="W324" i="2" s="1"/>
  <c r="P324" i="2"/>
  <c r="R324" i="2"/>
  <c r="CN324" i="2"/>
  <c r="X324" i="2" l="1"/>
  <c r="AE324" i="2" l="1"/>
  <c r="AH324" i="2" s="1" a="1"/>
  <c r="AH324" i="2" s="1"/>
  <c r="CK324" i="2"/>
  <c r="CB325" i="2" s="1"/>
  <c r="CC325" i="2" s="1"/>
  <c r="V325" i="2" l="1" a="1"/>
  <c r="V325" i="2" s="1"/>
  <c r="W325" i="2" s="1"/>
  <c r="P325" i="2"/>
  <c r="R325" i="2"/>
  <c r="CN325" i="2"/>
  <c r="AF324" i="2"/>
  <c r="AI324" i="2" s="1"/>
  <c r="CJ324" i="2" s="1"/>
  <c r="AG324" i="2" a="1"/>
  <c r="AG324" i="2" s="1"/>
  <c r="X325" i="2" l="1"/>
  <c r="AE325" i="2" l="1"/>
  <c r="AH325" i="2" s="1" a="1"/>
  <c r="AH325" i="2" s="1"/>
  <c r="CK325" i="2"/>
  <c r="CB326" i="2" s="1"/>
  <c r="CC326" i="2" s="1"/>
  <c r="P326" i="2" l="1"/>
  <c r="V326" i="2" a="1"/>
  <c r="V326" i="2" s="1"/>
  <c r="R326" i="2"/>
  <c r="CN326" i="2"/>
  <c r="AF325" i="2"/>
  <c r="AI325" i="2" s="1"/>
  <c r="CJ325" i="2" s="1"/>
  <c r="AG325" i="2" a="1"/>
  <c r="AG325" i="2" s="1"/>
  <c r="W326" i="2" l="1"/>
  <c r="X326" i="2" s="1"/>
  <c r="CK326" i="2" l="1"/>
  <c r="CB327" i="2" s="1"/>
  <c r="CC327" i="2" s="1"/>
  <c r="AE326" i="2"/>
  <c r="AH326" i="2" s="1" a="1"/>
  <c r="AH326" i="2" s="1"/>
  <c r="AF326" i="2" l="1"/>
  <c r="AI326" i="2" s="1"/>
  <c r="CJ326" i="2" s="1"/>
  <c r="AG326" i="2" a="1"/>
  <c r="AG326" i="2" s="1"/>
  <c r="V327" i="2" a="1"/>
  <c r="V327" i="2" s="1"/>
  <c r="W327" i="2" s="1"/>
  <c r="P327" i="2"/>
  <c r="R327" i="2"/>
  <c r="CN327" i="2"/>
  <c r="X327" i="2" l="1"/>
  <c r="AE327" i="2" l="1"/>
  <c r="AH327" i="2" s="1" a="1"/>
  <c r="AH327" i="2" s="1"/>
  <c r="CK327" i="2"/>
  <c r="CB328" i="2" s="1"/>
  <c r="CC328" i="2" s="1"/>
  <c r="V328" i="2" l="1" a="1"/>
  <c r="V328" i="2" s="1"/>
  <c r="W328" i="2" s="1"/>
  <c r="P328" i="2"/>
  <c r="R328" i="2"/>
  <c r="CN328" i="2"/>
  <c r="AF327" i="2"/>
  <c r="AI327" i="2" s="1"/>
  <c r="CJ327" i="2" s="1"/>
  <c r="AG327" i="2" a="1"/>
  <c r="AG327" i="2" s="1"/>
  <c r="X328" i="2" l="1"/>
  <c r="CK328" i="2" l="1"/>
  <c r="CB329" i="2" s="1"/>
  <c r="CC329" i="2" s="1"/>
  <c r="AE328" i="2"/>
  <c r="AH328" i="2" s="1" a="1"/>
  <c r="AH328" i="2" s="1"/>
  <c r="AF328" i="2" l="1"/>
  <c r="AI328" i="2" s="1"/>
  <c r="CJ328" i="2" s="1"/>
  <c r="AG328" i="2" a="1"/>
  <c r="AG328" i="2" s="1"/>
  <c r="V329" i="2" a="1"/>
  <c r="V329" i="2" s="1"/>
  <c r="P329" i="2"/>
  <c r="R329" i="2"/>
  <c r="CN329" i="2"/>
  <c r="W329" i="2" l="1"/>
  <c r="X329" i="2" s="1"/>
  <c r="AE329" i="2" l="1"/>
  <c r="AH329" i="2" s="1" a="1"/>
  <c r="AH329" i="2" s="1"/>
  <c r="CK329" i="2"/>
  <c r="CB330" i="2" s="1"/>
  <c r="CC330" i="2" s="1"/>
  <c r="V330" i="2" l="1" a="1"/>
  <c r="V330" i="2" s="1"/>
  <c r="W330" i="2" s="1"/>
  <c r="P330" i="2"/>
  <c r="R330" i="2"/>
  <c r="CN330" i="2"/>
  <c r="AF329" i="2"/>
  <c r="AI329" i="2" s="1"/>
  <c r="CJ329" i="2" s="1"/>
  <c r="AG329" i="2" a="1"/>
  <c r="AG329" i="2" s="1"/>
  <c r="X330" i="2" l="1"/>
  <c r="AE330" i="2" l="1"/>
  <c r="AH330" i="2" s="1" a="1"/>
  <c r="AH330" i="2" s="1"/>
  <c r="CK330" i="2"/>
  <c r="CB331" i="2" s="1"/>
  <c r="CC331" i="2" s="1"/>
  <c r="V331" i="2" l="1" a="1"/>
  <c r="V331" i="2" s="1"/>
  <c r="P331" i="2"/>
  <c r="R331" i="2"/>
  <c r="CN331" i="2"/>
  <c r="AF330" i="2"/>
  <c r="AI330" i="2" s="1"/>
  <c r="CJ330" i="2" s="1"/>
  <c r="AG330" i="2" a="1"/>
  <c r="AG330" i="2" s="1"/>
  <c r="W331" i="2" l="1"/>
  <c r="X331" i="2" s="1"/>
  <c r="CK331" i="2" l="1"/>
  <c r="CB332" i="2" s="1"/>
  <c r="CC332" i="2" s="1"/>
  <c r="AE331" i="2"/>
  <c r="AH331" i="2" s="1" a="1"/>
  <c r="AH331" i="2" s="1"/>
  <c r="AG331" i="2" l="1" a="1"/>
  <c r="AG331" i="2" s="1"/>
  <c r="AF331" i="2"/>
  <c r="AI331" i="2" s="1"/>
  <c r="CJ331" i="2" s="1"/>
  <c r="V332" i="2" a="1"/>
  <c r="V332" i="2" s="1"/>
  <c r="W332" i="2" s="1"/>
  <c r="P332" i="2"/>
  <c r="R332" i="2"/>
  <c r="CN332" i="2"/>
  <c r="X332" i="2" l="1"/>
  <c r="AE332" i="2" l="1"/>
  <c r="AH332" i="2" s="1" a="1"/>
  <c r="AH332" i="2" s="1"/>
  <c r="CK332" i="2"/>
  <c r="CB333" i="2" s="1"/>
  <c r="CC333" i="2" s="1"/>
  <c r="V333" i="2" l="1" a="1"/>
  <c r="V333" i="2" s="1"/>
  <c r="W333" i="2" s="1"/>
  <c r="P333" i="2"/>
  <c r="R333" i="2"/>
  <c r="CN333" i="2"/>
  <c r="AF332" i="2"/>
  <c r="AI332" i="2" s="1"/>
  <c r="CJ332" i="2" s="1"/>
  <c r="AG332" i="2" a="1"/>
  <c r="AG332" i="2" s="1"/>
  <c r="X333" i="2" l="1"/>
  <c r="AE333" i="2" l="1"/>
  <c r="AH333" i="2" s="1" a="1"/>
  <c r="AH333" i="2" s="1"/>
  <c r="CK333" i="2"/>
  <c r="CB334" i="2" s="1"/>
  <c r="CC334" i="2" s="1"/>
  <c r="P334" i="2" l="1"/>
  <c r="V334" i="2" a="1"/>
  <c r="V334" i="2" s="1"/>
  <c r="R334" i="2"/>
  <c r="CN334" i="2"/>
  <c r="AF333" i="2"/>
  <c r="AI333" i="2" s="1"/>
  <c r="CJ333" i="2" s="1"/>
  <c r="AG333" i="2" a="1"/>
  <c r="AG333" i="2" s="1"/>
  <c r="W334" i="2" l="1"/>
  <c r="X334" i="2" s="1"/>
  <c r="CK334" i="2" l="1"/>
  <c r="CB335" i="2" s="1"/>
  <c r="CC335" i="2" s="1"/>
  <c r="AE334" i="2"/>
  <c r="AH334" i="2" s="1" a="1"/>
  <c r="AH334" i="2" s="1"/>
  <c r="AF334" i="2" l="1"/>
  <c r="AI334" i="2" s="1"/>
  <c r="CJ334" i="2" s="1"/>
  <c r="AG334" i="2" a="1"/>
  <c r="AG334" i="2" s="1"/>
  <c r="V335" i="2" a="1"/>
  <c r="V335" i="2" s="1"/>
  <c r="W335" i="2" s="1"/>
  <c r="P335" i="2"/>
  <c r="R335" i="2"/>
  <c r="CN335" i="2"/>
  <c r="X335" i="2" l="1"/>
  <c r="AE335" i="2" l="1"/>
  <c r="AH335" i="2" s="1" a="1"/>
  <c r="AH335" i="2" s="1"/>
  <c r="CK335" i="2"/>
  <c r="CB336" i="2" s="1"/>
  <c r="CC336" i="2" s="1"/>
  <c r="V336" i="2" l="1" a="1"/>
  <c r="V336" i="2" s="1"/>
  <c r="W336" i="2" s="1"/>
  <c r="P336" i="2"/>
  <c r="R336" i="2"/>
  <c r="CN336" i="2"/>
  <c r="AF335" i="2"/>
  <c r="AI335" i="2" s="1"/>
  <c r="CJ335" i="2" s="1"/>
  <c r="AG335" i="2" a="1"/>
  <c r="AG335" i="2" s="1"/>
  <c r="X336" i="2" l="1"/>
  <c r="CK336" i="2" l="1"/>
  <c r="CB337" i="2" s="1"/>
  <c r="CC337" i="2" s="1"/>
  <c r="AE336" i="2"/>
  <c r="AH336" i="2" s="1" a="1"/>
  <c r="AH336" i="2" s="1"/>
  <c r="AF336" i="2" l="1"/>
  <c r="AI336" i="2" s="1"/>
  <c r="CJ336" i="2" s="1"/>
  <c r="AG336" i="2" a="1"/>
  <c r="AG336" i="2" s="1"/>
  <c r="V337" i="2" a="1"/>
  <c r="V337" i="2" s="1"/>
  <c r="P337" i="2"/>
  <c r="R337" i="2"/>
  <c r="CN337" i="2"/>
  <c r="W337" i="2" l="1"/>
  <c r="X337" i="2" s="1"/>
  <c r="AE337" i="2" l="1"/>
  <c r="AH337" i="2" s="1" a="1"/>
  <c r="AH337" i="2" s="1"/>
  <c r="CK337" i="2"/>
  <c r="CB338" i="2" s="1"/>
  <c r="CC338" i="2" s="1"/>
  <c r="V338" i="2" l="1" a="1"/>
  <c r="V338" i="2" s="1"/>
  <c r="W338" i="2" s="1"/>
  <c r="P338" i="2"/>
  <c r="R338" i="2"/>
  <c r="CN338" i="2"/>
  <c r="AF337" i="2"/>
  <c r="AI337" i="2" s="1"/>
  <c r="CJ337" i="2" s="1"/>
  <c r="AG337" i="2" a="1"/>
  <c r="AG337" i="2" s="1"/>
  <c r="X338" i="2" l="1"/>
  <c r="AE338" i="2" l="1"/>
  <c r="AH338" i="2" s="1" a="1"/>
  <c r="AH338" i="2" s="1"/>
  <c r="CK338" i="2"/>
  <c r="CB339" i="2" s="1"/>
  <c r="CC339" i="2" s="1"/>
  <c r="P339" i="2" l="1"/>
  <c r="V339" i="2" a="1"/>
  <c r="V339" i="2" s="1"/>
  <c r="R339" i="2"/>
  <c r="CN339" i="2"/>
  <c r="AF338" i="2"/>
  <c r="AI338" i="2" s="1"/>
  <c r="CJ338" i="2" s="1"/>
  <c r="AG338" i="2" a="1"/>
  <c r="AG338" i="2" s="1"/>
  <c r="W339" i="2" l="1"/>
  <c r="X339" i="2" s="1"/>
  <c r="CK339" i="2" l="1"/>
  <c r="CB340" i="2" s="1"/>
  <c r="CC340" i="2" s="1"/>
  <c r="AE339" i="2"/>
  <c r="AH339" i="2" s="1" a="1"/>
  <c r="AH339" i="2" s="1"/>
  <c r="AG339" i="2" l="1" a="1"/>
  <c r="AG339" i="2" s="1"/>
  <c r="AF339" i="2"/>
  <c r="AI339" i="2" s="1"/>
  <c r="CJ339" i="2" s="1"/>
  <c r="V340" i="2" a="1"/>
  <c r="V340" i="2" s="1"/>
  <c r="W340" i="2" s="1"/>
  <c r="P340" i="2"/>
  <c r="R340" i="2"/>
  <c r="CN340" i="2"/>
  <c r="X340" i="2" l="1"/>
  <c r="AE340" i="2" l="1"/>
  <c r="AH340" i="2" s="1" a="1"/>
  <c r="AH340" i="2" s="1"/>
  <c r="CK340" i="2"/>
  <c r="CB341" i="2" s="1"/>
  <c r="CC341" i="2" s="1"/>
  <c r="V341" i="2" l="1" a="1"/>
  <c r="V341" i="2" s="1"/>
  <c r="W341" i="2" s="1"/>
  <c r="P341" i="2"/>
  <c r="R341" i="2"/>
  <c r="CN341" i="2"/>
  <c r="AF340" i="2"/>
  <c r="AI340" i="2" s="1"/>
  <c r="CJ340" i="2" s="1"/>
  <c r="AG340" i="2" a="1"/>
  <c r="AG340" i="2" s="1"/>
  <c r="X341" i="2" l="1"/>
  <c r="AE341" i="2" l="1"/>
  <c r="AH341" i="2" s="1" a="1"/>
  <c r="AH341" i="2" s="1"/>
  <c r="CK341" i="2"/>
  <c r="CB342" i="2" s="1"/>
  <c r="CC342" i="2" s="1"/>
  <c r="P342" i="2" l="1"/>
  <c r="V342" i="2" a="1"/>
  <c r="V342" i="2" s="1"/>
  <c r="R342" i="2"/>
  <c r="CN342" i="2"/>
  <c r="AF341" i="2"/>
  <c r="AI341" i="2" s="1"/>
  <c r="CJ341" i="2" s="1"/>
  <c r="AG341" i="2" a="1"/>
  <c r="AG341" i="2" s="1"/>
  <c r="W342" i="2" l="1"/>
  <c r="X342" i="2" s="1"/>
  <c r="CK342" i="2" l="1"/>
  <c r="CB343" i="2" s="1"/>
  <c r="CC343" i="2" s="1"/>
  <c r="AE342" i="2"/>
  <c r="AH342" i="2" s="1" a="1"/>
  <c r="AH342" i="2" s="1"/>
  <c r="AF342" i="2" l="1"/>
  <c r="AI342" i="2" s="1"/>
  <c r="CJ342" i="2" s="1"/>
  <c r="AG342" i="2" a="1"/>
  <c r="AG342" i="2" s="1"/>
  <c r="V343" i="2" a="1"/>
  <c r="V343" i="2" s="1"/>
  <c r="W343" i="2" s="1"/>
  <c r="P343" i="2"/>
  <c r="R343" i="2"/>
  <c r="CN343" i="2"/>
  <c r="X343" i="2" l="1"/>
  <c r="AE343" i="2" l="1"/>
  <c r="AH343" i="2" s="1" a="1"/>
  <c r="AH343" i="2" s="1"/>
  <c r="CK343" i="2"/>
  <c r="CB344" i="2" s="1"/>
  <c r="CC344" i="2" s="1"/>
  <c r="V344" i="2" l="1" a="1"/>
  <c r="V344" i="2" s="1"/>
  <c r="W344" i="2" s="1"/>
  <c r="P344" i="2"/>
  <c r="R344" i="2"/>
  <c r="CN344" i="2"/>
  <c r="AF343" i="2"/>
  <c r="AI343" i="2" s="1"/>
  <c r="CJ343" i="2" s="1"/>
  <c r="AG343" i="2" a="1"/>
  <c r="AG343" i="2" s="1"/>
  <c r="X344" i="2" l="1"/>
  <c r="CK344" i="2" l="1"/>
  <c r="CB345" i="2" s="1"/>
  <c r="CC345" i="2" s="1"/>
  <c r="AE344" i="2"/>
  <c r="AH344" i="2" s="1" a="1"/>
  <c r="AH344" i="2" s="1"/>
  <c r="AF344" i="2" l="1"/>
  <c r="AI344" i="2" s="1"/>
  <c r="CJ344" i="2" s="1"/>
  <c r="AG344" i="2" a="1"/>
  <c r="AG344" i="2" s="1"/>
  <c r="V345" i="2" a="1"/>
  <c r="V345" i="2" s="1"/>
  <c r="W345" i="2" s="1"/>
  <c r="P345" i="2"/>
  <c r="R345" i="2"/>
  <c r="CN345" i="2"/>
  <c r="X345" i="2" l="1"/>
  <c r="AE345" i="2" l="1"/>
  <c r="AH345" i="2" s="1" a="1"/>
  <c r="AH345" i="2" s="1"/>
  <c r="CK345" i="2"/>
  <c r="CB346" i="2" s="1"/>
  <c r="CC346" i="2" s="1"/>
  <c r="V346" i="2" l="1" a="1"/>
  <c r="V346" i="2" s="1"/>
  <c r="W346" i="2" s="1"/>
  <c r="P346" i="2"/>
  <c r="R346" i="2"/>
  <c r="CN346" i="2"/>
  <c r="AF345" i="2"/>
  <c r="AI345" i="2" s="1"/>
  <c r="CJ345" i="2" s="1"/>
  <c r="AG345" i="2" a="1"/>
  <c r="AG345" i="2" s="1"/>
  <c r="X346" i="2" l="1"/>
  <c r="AE346" i="2" l="1"/>
  <c r="AH346" i="2" s="1" a="1"/>
  <c r="AH346" i="2" s="1"/>
  <c r="CK346" i="2"/>
  <c r="CB347" i="2" s="1"/>
  <c r="CC347" i="2" s="1"/>
  <c r="V347" i="2" l="1" a="1"/>
  <c r="V347" i="2" s="1"/>
  <c r="P347" i="2"/>
  <c r="R347" i="2"/>
  <c r="CN347" i="2"/>
  <c r="AF346" i="2"/>
  <c r="AI346" i="2" s="1"/>
  <c r="CJ346" i="2" s="1"/>
  <c r="AG346" i="2" a="1"/>
  <c r="AG346" i="2" s="1"/>
  <c r="W347" i="2" l="1"/>
  <c r="X347" i="2" s="1"/>
  <c r="CK347" i="2" l="1"/>
  <c r="CB348" i="2" s="1"/>
  <c r="CC348" i="2" s="1"/>
  <c r="AE347" i="2"/>
  <c r="AH347" i="2" s="1" a="1"/>
  <c r="AH347" i="2" s="1"/>
  <c r="AG347" i="2" l="1" a="1"/>
  <c r="AG347" i="2" s="1"/>
  <c r="AF347" i="2"/>
  <c r="AI347" i="2" s="1"/>
  <c r="CJ347" i="2" s="1"/>
  <c r="V348" i="2" a="1"/>
  <c r="V348" i="2" s="1"/>
  <c r="W348" i="2" s="1"/>
  <c r="P348" i="2"/>
  <c r="R348" i="2"/>
  <c r="CN348" i="2"/>
  <c r="X348" i="2" l="1"/>
  <c r="AE348" i="2" l="1"/>
  <c r="AH348" i="2" s="1" a="1"/>
  <c r="AH348" i="2" s="1"/>
  <c r="CK348" i="2"/>
  <c r="CB349" i="2" s="1"/>
  <c r="CC349" i="2" s="1"/>
  <c r="V349" i="2" l="1" a="1"/>
  <c r="V349" i="2" s="1"/>
  <c r="W349" i="2" s="1"/>
  <c r="P349" i="2"/>
  <c r="R349" i="2"/>
  <c r="CN349" i="2"/>
  <c r="AF348" i="2"/>
  <c r="AI348" i="2" s="1"/>
  <c r="CJ348" i="2" s="1"/>
  <c r="AG348" i="2" a="1"/>
  <c r="AG348" i="2" s="1"/>
  <c r="X349" i="2" l="1"/>
  <c r="AE349" i="2" l="1"/>
  <c r="AH349" i="2" s="1" a="1"/>
  <c r="AH349" i="2" s="1"/>
  <c r="CK349" i="2"/>
  <c r="CB350" i="2" s="1"/>
  <c r="CC350" i="2" s="1"/>
  <c r="P350" i="2" l="1"/>
  <c r="V350" i="2" a="1"/>
  <c r="V350" i="2" s="1"/>
  <c r="R350" i="2"/>
  <c r="CN350" i="2"/>
  <c r="AF349" i="2"/>
  <c r="AI349" i="2" s="1"/>
  <c r="CJ349" i="2" s="1"/>
  <c r="AG349" i="2" a="1"/>
  <c r="AG349" i="2" s="1"/>
  <c r="W350" i="2" l="1"/>
  <c r="X350" i="2" s="1"/>
  <c r="CK350" i="2" l="1"/>
  <c r="CB351" i="2" s="1"/>
  <c r="CC351" i="2" s="1"/>
  <c r="AE350" i="2"/>
  <c r="AH350" i="2" s="1" a="1"/>
  <c r="AH350" i="2" s="1"/>
  <c r="AF350" i="2" l="1"/>
  <c r="AI350" i="2" s="1"/>
  <c r="CJ350" i="2" s="1"/>
  <c r="AG350" i="2" a="1"/>
  <c r="AG350" i="2" s="1"/>
  <c r="V351" i="2" a="1"/>
  <c r="V351" i="2" s="1"/>
  <c r="P351" i="2"/>
  <c r="R351" i="2"/>
  <c r="CN351" i="2"/>
  <c r="W351" i="2" l="1"/>
  <c r="X351" i="2" s="1"/>
  <c r="AE351" i="2" l="1"/>
  <c r="AH351" i="2" s="1" a="1"/>
  <c r="AH351" i="2" s="1"/>
  <c r="CK351" i="2"/>
  <c r="CB352" i="2" s="1"/>
  <c r="CC352" i="2" s="1"/>
  <c r="V352" i="2" l="1" a="1"/>
  <c r="V352" i="2" s="1"/>
  <c r="W352" i="2" s="1"/>
  <c r="P352" i="2"/>
  <c r="R352" i="2"/>
  <c r="CN352" i="2"/>
  <c r="AF351" i="2"/>
  <c r="AI351" i="2" s="1"/>
  <c r="CJ351" i="2" s="1"/>
  <c r="AG351" i="2" a="1"/>
  <c r="AG351" i="2" s="1"/>
  <c r="X352" i="2" l="1"/>
  <c r="CK352" i="2" l="1"/>
  <c r="CB353" i="2" s="1"/>
  <c r="CC353" i="2" s="1"/>
  <c r="AE352" i="2"/>
  <c r="AH352" i="2" s="1" a="1"/>
  <c r="AH352" i="2" s="1"/>
  <c r="AF352" i="2" l="1"/>
  <c r="AI352" i="2" s="1"/>
  <c r="CJ352" i="2" s="1"/>
  <c r="AG352" i="2" a="1"/>
  <c r="AG352" i="2" s="1"/>
  <c r="V353" i="2" a="1"/>
  <c r="V353" i="2" s="1"/>
  <c r="P353" i="2"/>
  <c r="R353" i="2"/>
  <c r="CN353" i="2"/>
  <c r="W353" i="2" l="1"/>
  <c r="X353" i="2" s="1"/>
  <c r="AE353" i="2" l="1"/>
  <c r="AH353" i="2" s="1" a="1"/>
  <c r="AH353" i="2" s="1"/>
  <c r="CK353" i="2"/>
  <c r="CB354" i="2" s="1"/>
  <c r="CC354" i="2" s="1"/>
  <c r="V354" i="2" l="1" a="1"/>
  <c r="V354" i="2" s="1"/>
  <c r="W354" i="2" s="1"/>
  <c r="P354" i="2"/>
  <c r="R354" i="2"/>
  <c r="CN354" i="2"/>
  <c r="AF353" i="2"/>
  <c r="AI353" i="2" s="1"/>
  <c r="CJ353" i="2" s="1"/>
  <c r="AG353" i="2" a="1"/>
  <c r="AG353" i="2" s="1"/>
  <c r="X354" i="2" l="1"/>
  <c r="AE354" i="2" l="1"/>
  <c r="AH354" i="2" s="1" a="1"/>
  <c r="AH354" i="2" s="1"/>
  <c r="CK354" i="2"/>
  <c r="CB355" i="2" s="1"/>
  <c r="CC355" i="2" s="1"/>
  <c r="V355" i="2" l="1" a="1"/>
  <c r="V355" i="2" s="1"/>
  <c r="P355" i="2"/>
  <c r="R355" i="2"/>
  <c r="CN355" i="2"/>
  <c r="AF354" i="2"/>
  <c r="AI354" i="2" s="1"/>
  <c r="CJ354" i="2" s="1"/>
  <c r="AG354" i="2" a="1"/>
  <c r="AG354" i="2" s="1"/>
  <c r="W355" i="2" l="1"/>
  <c r="X355" i="2" s="1"/>
  <c r="CK355" i="2" l="1"/>
  <c r="CB356" i="2" s="1"/>
  <c r="CC356" i="2" s="1"/>
  <c r="AE355" i="2"/>
  <c r="AH355" i="2" s="1" a="1"/>
  <c r="AH355" i="2" s="1"/>
  <c r="AG355" i="2" l="1" a="1"/>
  <c r="AG355" i="2" s="1"/>
  <c r="AF355" i="2"/>
  <c r="AI355" i="2" s="1"/>
  <c r="CJ355" i="2" s="1"/>
  <c r="V356" i="2" a="1"/>
  <c r="V356" i="2" s="1"/>
  <c r="W356" i="2" s="1"/>
  <c r="P356" i="2"/>
  <c r="R356" i="2"/>
  <c r="CN356" i="2"/>
  <c r="X356" i="2" l="1"/>
  <c r="AE356" i="2" l="1"/>
  <c r="AH356" i="2" s="1" a="1"/>
  <c r="AH356" i="2" s="1"/>
  <c r="CK356" i="2"/>
  <c r="CB357" i="2" s="1"/>
  <c r="CC357" i="2" s="1"/>
  <c r="V357" i="2" l="1" a="1"/>
  <c r="V357" i="2" s="1"/>
  <c r="W357" i="2" s="1"/>
  <c r="P357" i="2"/>
  <c r="R357" i="2"/>
  <c r="CN357" i="2"/>
  <c r="AF356" i="2"/>
  <c r="AI356" i="2" s="1"/>
  <c r="CJ356" i="2" s="1"/>
  <c r="AG356" i="2" a="1"/>
  <c r="AG356" i="2" s="1"/>
  <c r="X357" i="2" l="1"/>
  <c r="AE357" i="2" l="1"/>
  <c r="AH357" i="2" s="1" a="1"/>
  <c r="AH357" i="2" s="1"/>
  <c r="CK357" i="2"/>
  <c r="CB358" i="2" s="1"/>
  <c r="CC358" i="2" s="1"/>
  <c r="P358" i="2" l="1"/>
  <c r="V358" i="2" a="1"/>
  <c r="V358" i="2" s="1"/>
  <c r="R358" i="2"/>
  <c r="CN358" i="2"/>
  <c r="AF357" i="2"/>
  <c r="AI357" i="2" s="1"/>
  <c r="CJ357" i="2" s="1"/>
  <c r="AG357" i="2" a="1"/>
  <c r="AG357" i="2" s="1"/>
  <c r="W358" i="2" l="1"/>
  <c r="X358" i="2" s="1"/>
  <c r="CK358" i="2" l="1"/>
  <c r="CB359" i="2" s="1"/>
  <c r="CC359" i="2" s="1"/>
  <c r="AE358" i="2"/>
  <c r="AH358" i="2" s="1" a="1"/>
  <c r="AH358" i="2" s="1"/>
  <c r="AF358" i="2" l="1"/>
  <c r="AI358" i="2" s="1"/>
  <c r="CJ358" i="2" s="1"/>
  <c r="AG358" i="2" a="1"/>
  <c r="AG358" i="2" s="1"/>
  <c r="V359" i="2" a="1"/>
  <c r="V359" i="2" s="1"/>
  <c r="W359" i="2" s="1"/>
  <c r="P359" i="2"/>
  <c r="R359" i="2"/>
  <c r="CN359" i="2"/>
  <c r="X359" i="2" l="1"/>
  <c r="AE359" i="2" l="1"/>
  <c r="AH359" i="2" s="1" a="1"/>
  <c r="AH359" i="2" s="1"/>
  <c r="CK359" i="2"/>
  <c r="CB360" i="2" s="1"/>
  <c r="CC360" i="2" s="1"/>
  <c r="V360" i="2" l="1" a="1"/>
  <c r="V360" i="2" s="1"/>
  <c r="W360" i="2" s="1"/>
  <c r="P360" i="2"/>
  <c r="R360" i="2"/>
  <c r="CN360" i="2"/>
  <c r="AF359" i="2"/>
  <c r="AI359" i="2" s="1"/>
  <c r="CJ359" i="2" s="1"/>
  <c r="AG359" i="2" a="1"/>
  <c r="AG359" i="2" s="1"/>
  <c r="X360" i="2" l="1"/>
  <c r="CK360" i="2" l="1"/>
  <c r="CB361" i="2" s="1"/>
  <c r="CC361" i="2" s="1"/>
  <c r="AE360" i="2"/>
  <c r="AH360" i="2" s="1" a="1"/>
  <c r="AH360" i="2" s="1"/>
  <c r="AF360" i="2" l="1"/>
  <c r="AI360" i="2" s="1"/>
  <c r="CJ360" i="2" s="1"/>
  <c r="AG360" i="2" a="1"/>
  <c r="AG360" i="2" s="1"/>
  <c r="V361" i="2" a="1"/>
  <c r="V361" i="2" s="1"/>
  <c r="W361" i="2" s="1"/>
  <c r="P361" i="2"/>
  <c r="R361" i="2"/>
  <c r="CN361" i="2"/>
  <c r="X361" i="2" l="1"/>
  <c r="AE361" i="2" l="1"/>
  <c r="AH361" i="2" s="1" a="1"/>
  <c r="AH361" i="2" s="1"/>
  <c r="CK361" i="2"/>
  <c r="CB362" i="2" s="1"/>
  <c r="CC362" i="2" s="1"/>
  <c r="V362" i="2" l="1" a="1"/>
  <c r="V362" i="2" s="1"/>
  <c r="W362" i="2" s="1"/>
  <c r="P362" i="2"/>
  <c r="R362" i="2"/>
  <c r="CN362" i="2"/>
  <c r="AF361" i="2"/>
  <c r="AI361" i="2" s="1"/>
  <c r="CJ361" i="2" s="1"/>
  <c r="AG361" i="2" a="1"/>
  <c r="AG361" i="2" s="1"/>
  <c r="X362" i="2" l="1"/>
  <c r="AE362" i="2" l="1"/>
  <c r="AH362" i="2" s="1" a="1"/>
  <c r="AH362" i="2" s="1"/>
  <c r="CK362" i="2"/>
  <c r="CB363" i="2" s="1"/>
  <c r="CC363" i="2" s="1"/>
  <c r="V363" i="2" l="1" a="1"/>
  <c r="V363" i="2" s="1"/>
  <c r="P363" i="2"/>
  <c r="R363" i="2"/>
  <c r="CN363" i="2"/>
  <c r="AF362" i="2"/>
  <c r="AI362" i="2" s="1"/>
  <c r="CJ362" i="2" s="1"/>
  <c r="AG362" i="2" a="1"/>
  <c r="AG362" i="2" s="1"/>
  <c r="W363" i="2" l="1"/>
  <c r="X363" i="2" s="1"/>
  <c r="CK363" i="2" l="1"/>
  <c r="CB364" i="2" s="1"/>
  <c r="CC364" i="2" s="1"/>
  <c r="AE363" i="2"/>
  <c r="AH363" i="2" s="1" a="1"/>
  <c r="AH363" i="2" s="1"/>
  <c r="AG363" i="2" l="1" a="1"/>
  <c r="AG363" i="2" s="1"/>
  <c r="AF363" i="2"/>
  <c r="AI363" i="2" s="1"/>
  <c r="CJ363" i="2" s="1"/>
  <c r="V364" i="2" a="1"/>
  <c r="V364" i="2" s="1"/>
  <c r="P364" i="2"/>
  <c r="R364" i="2"/>
  <c r="CN364" i="2"/>
  <c r="W364" i="2" l="1"/>
  <c r="X364" i="2" s="1"/>
  <c r="AE364" i="2" l="1"/>
  <c r="AH364" i="2" s="1" a="1"/>
  <c r="AH364" i="2" s="1"/>
  <c r="CK364" i="2"/>
  <c r="CB365" i="2" s="1"/>
  <c r="CC365" i="2" s="1"/>
  <c r="V365" i="2" l="1" a="1"/>
  <c r="V365" i="2" s="1"/>
  <c r="W365" i="2" s="1"/>
  <c r="P365" i="2"/>
  <c r="R365" i="2"/>
  <c r="CN365" i="2"/>
  <c r="AF364" i="2"/>
  <c r="AI364" i="2" s="1"/>
  <c r="CJ364" i="2" s="1"/>
  <c r="AG364" i="2" a="1"/>
  <c r="AG364" i="2" s="1"/>
  <c r="X365" i="2" l="1"/>
  <c r="AE365" i="2" l="1"/>
  <c r="AH365" i="2" s="1" a="1"/>
  <c r="AH365" i="2" s="1"/>
  <c r="CK365" i="2"/>
  <c r="CB366" i="2" s="1"/>
  <c r="CC366" i="2" s="1"/>
  <c r="P366" i="2" l="1"/>
  <c r="V366" i="2" a="1"/>
  <c r="V366" i="2" s="1"/>
  <c r="R366" i="2"/>
  <c r="CN366" i="2"/>
  <c r="AF365" i="2"/>
  <c r="AI365" i="2" s="1"/>
  <c r="CJ365" i="2" s="1"/>
  <c r="AG365" i="2" a="1"/>
  <c r="AG365" i="2" s="1"/>
  <c r="W366" i="2" l="1"/>
  <c r="X366" i="2" s="1"/>
  <c r="CK366" i="2" l="1"/>
  <c r="CB367" i="2" s="1"/>
  <c r="CC367" i="2" s="1"/>
  <c r="AE366" i="2"/>
  <c r="AH366" i="2" s="1" a="1"/>
  <c r="AH366" i="2" s="1"/>
  <c r="AF366" i="2" l="1"/>
  <c r="AI366" i="2" s="1"/>
  <c r="CJ366" i="2" s="1"/>
  <c r="AG366" i="2" a="1"/>
  <c r="AG366" i="2" s="1"/>
  <c r="V367" i="2" a="1"/>
  <c r="V367" i="2" s="1"/>
  <c r="W367" i="2" s="1"/>
  <c r="P367" i="2"/>
  <c r="R367" i="2"/>
  <c r="CN367" i="2"/>
  <c r="X367" i="2" l="1"/>
  <c r="AE367" i="2" l="1"/>
  <c r="AH367" i="2" s="1" a="1"/>
  <c r="AH367" i="2" s="1"/>
  <c r="CK367" i="2"/>
  <c r="CB368" i="2" s="1"/>
  <c r="CC368" i="2" s="1"/>
  <c r="V368" i="2" l="1" a="1"/>
  <c r="V368" i="2" s="1"/>
  <c r="W368" i="2" s="1"/>
  <c r="P368" i="2"/>
  <c r="R368" i="2"/>
  <c r="CN368" i="2"/>
  <c r="AF367" i="2"/>
  <c r="AI367" i="2" s="1"/>
  <c r="CJ367" i="2" s="1"/>
  <c r="AG367" i="2" a="1"/>
  <c r="AG367" i="2" s="1"/>
  <c r="X368" i="2" l="1"/>
  <c r="CK368" i="2" l="1"/>
  <c r="CB369" i="2" s="1"/>
  <c r="CC369" i="2" s="1"/>
  <c r="AE368" i="2"/>
  <c r="AH368" i="2" s="1" a="1"/>
  <c r="AH368" i="2" s="1"/>
  <c r="AF368" i="2" l="1"/>
  <c r="AI368" i="2" s="1"/>
  <c r="CJ368" i="2" s="1"/>
  <c r="AG368" i="2" a="1"/>
  <c r="AG368" i="2" s="1"/>
  <c r="V369" i="2" a="1"/>
  <c r="V369" i="2" s="1"/>
  <c r="W369" i="2" s="1"/>
  <c r="P369" i="2"/>
  <c r="R369" i="2"/>
  <c r="CN369" i="2"/>
  <c r="X369" i="2" l="1"/>
  <c r="AE369" i="2" l="1"/>
  <c r="AH369" i="2" s="1" a="1"/>
  <c r="AH369" i="2" s="1"/>
  <c r="CK369" i="2"/>
  <c r="CB370" i="2" s="1"/>
  <c r="CC370" i="2" s="1"/>
  <c r="V370" i="2" l="1" a="1"/>
  <c r="V370" i="2" s="1"/>
  <c r="W370" i="2" s="1"/>
  <c r="P370" i="2"/>
  <c r="R370" i="2"/>
  <c r="CN370" i="2"/>
  <c r="AF369" i="2"/>
  <c r="AI369" i="2" s="1"/>
  <c r="CJ369" i="2" s="1"/>
  <c r="AG369" i="2" a="1"/>
  <c r="AG369" i="2" s="1"/>
  <c r="X370" i="2" l="1"/>
  <c r="AE370" i="2" l="1"/>
  <c r="AH370" i="2" s="1" a="1"/>
  <c r="AH370" i="2" s="1"/>
  <c r="CK370" i="2"/>
  <c r="CB371" i="2" s="1"/>
  <c r="CC371" i="2" s="1"/>
  <c r="V371" i="2" l="1" a="1"/>
  <c r="V371" i="2" s="1"/>
  <c r="P371" i="2"/>
  <c r="R371" i="2"/>
  <c r="CN371" i="2"/>
  <c r="AF370" i="2"/>
  <c r="AI370" i="2" s="1"/>
  <c r="CJ370" i="2" s="1"/>
  <c r="AG370" i="2" a="1"/>
  <c r="AG370" i="2" s="1"/>
  <c r="W371" i="2" l="1"/>
  <c r="X371" i="2" s="1"/>
  <c r="CK371" i="2" l="1"/>
  <c r="CB372" i="2" s="1"/>
  <c r="CC372" i="2" s="1"/>
  <c r="AE371" i="2"/>
  <c r="AH371" i="2" s="1" a="1"/>
  <c r="AH371" i="2" s="1"/>
  <c r="AG371" i="2" l="1" a="1"/>
  <c r="AG371" i="2" s="1"/>
  <c r="AF371" i="2"/>
  <c r="AI371" i="2" s="1"/>
  <c r="CJ371" i="2" s="1"/>
  <c r="V372" i="2" a="1"/>
  <c r="V372" i="2" s="1"/>
  <c r="W372" i="2" s="1"/>
  <c r="P372" i="2"/>
  <c r="R372" i="2"/>
  <c r="CN372" i="2"/>
  <c r="X372" i="2" l="1"/>
  <c r="AE372" i="2" l="1"/>
  <c r="AH372" i="2" s="1" a="1"/>
  <c r="AH372" i="2" s="1"/>
  <c r="CK372" i="2"/>
  <c r="CB373" i="2" s="1"/>
  <c r="CC373" i="2" s="1"/>
  <c r="V373" i="2" l="1" a="1"/>
  <c r="V373" i="2" s="1"/>
  <c r="W373" i="2" s="1"/>
  <c r="P373" i="2"/>
  <c r="R373" i="2"/>
  <c r="CN373" i="2"/>
  <c r="AF372" i="2"/>
  <c r="AI372" i="2" s="1"/>
  <c r="CJ372" i="2" s="1"/>
  <c r="AG372" i="2" a="1"/>
  <c r="AG372" i="2" s="1"/>
  <c r="X373" i="2" l="1"/>
  <c r="AE373" i="2" l="1"/>
  <c r="AH373" i="2" s="1" a="1"/>
  <c r="AH373" i="2" s="1"/>
  <c r="CK373" i="2"/>
  <c r="CB374" i="2" s="1"/>
  <c r="CC374" i="2" s="1"/>
  <c r="P374" i="2" l="1"/>
  <c r="V374" i="2" a="1"/>
  <c r="V374" i="2" s="1"/>
  <c r="R374" i="2"/>
  <c r="CN374" i="2"/>
  <c r="AF373" i="2"/>
  <c r="AI373" i="2" s="1"/>
  <c r="CJ373" i="2" s="1"/>
  <c r="AG373" i="2" a="1"/>
  <c r="AG373" i="2" s="1"/>
  <c r="W374" i="2" l="1"/>
  <c r="X374" i="2" s="1"/>
  <c r="CK374" i="2" l="1"/>
  <c r="CB375" i="2" s="1"/>
  <c r="CC375" i="2" s="1"/>
  <c r="AE374" i="2"/>
  <c r="AH374" i="2" s="1" a="1"/>
  <c r="AH374" i="2" s="1"/>
  <c r="AF374" i="2" l="1"/>
  <c r="AI374" i="2" s="1"/>
  <c r="CJ374" i="2" s="1"/>
  <c r="AG374" i="2" a="1"/>
  <c r="AG374" i="2" s="1"/>
  <c r="V375" i="2" a="1"/>
  <c r="V375" i="2" s="1"/>
  <c r="W375" i="2" s="1"/>
  <c r="P375" i="2"/>
  <c r="R375" i="2"/>
  <c r="CN375" i="2"/>
  <c r="X375" i="2" l="1"/>
  <c r="AE375" i="2" l="1"/>
  <c r="AH375" i="2" s="1" a="1"/>
  <c r="AH375" i="2" s="1"/>
  <c r="CK375" i="2"/>
  <c r="CB376" i="2" s="1"/>
  <c r="CC376" i="2" s="1"/>
  <c r="V376" i="2" l="1" a="1"/>
  <c r="V376" i="2" s="1"/>
  <c r="W376" i="2" s="1"/>
  <c r="P376" i="2"/>
  <c r="R376" i="2"/>
  <c r="CN376" i="2"/>
  <c r="AF375" i="2"/>
  <c r="AI375" i="2" s="1"/>
  <c r="CJ375" i="2" s="1"/>
  <c r="AG375" i="2" a="1"/>
  <c r="AG375" i="2" s="1"/>
  <c r="X376" i="2" l="1"/>
  <c r="AE376" i="2" l="1"/>
  <c r="AH376" i="2" s="1" a="1"/>
  <c r="AH376" i="2" s="1"/>
  <c r="CK376" i="2"/>
  <c r="CB377" i="2" s="1"/>
  <c r="CC377" i="2" s="1"/>
  <c r="P377" i="2" l="1"/>
  <c r="V377" i="2" a="1"/>
  <c r="V377" i="2" s="1"/>
  <c r="R377" i="2"/>
  <c r="CN377" i="2"/>
  <c r="AF376" i="2"/>
  <c r="AI376" i="2" s="1"/>
  <c r="CJ376" i="2" s="1"/>
  <c r="AG376" i="2" a="1"/>
  <c r="AG376" i="2" s="1"/>
  <c r="W377" i="2" l="1"/>
  <c r="X377" i="2" s="1"/>
  <c r="CK377" i="2" l="1"/>
  <c r="CB378" i="2" s="1"/>
  <c r="CC378" i="2" s="1"/>
  <c r="AE377" i="2"/>
  <c r="AH377" i="2" s="1" a="1"/>
  <c r="AH377" i="2" s="1"/>
  <c r="AF377" i="2" l="1"/>
  <c r="AI377" i="2" s="1"/>
  <c r="CJ377" i="2" s="1"/>
  <c r="AG377" i="2" a="1"/>
  <c r="AG377" i="2" s="1"/>
  <c r="V378" i="2" a="1"/>
  <c r="V378" i="2" s="1"/>
  <c r="P378" i="2"/>
  <c r="R378" i="2"/>
  <c r="CN378" i="2"/>
  <c r="W378" i="2" l="1"/>
  <c r="X378" i="2" s="1"/>
  <c r="AE378" i="2" l="1"/>
  <c r="AH378" i="2" s="1" a="1"/>
  <c r="AH378" i="2" s="1"/>
  <c r="CK378" i="2"/>
  <c r="CB379" i="2" s="1"/>
  <c r="CC379" i="2" s="1"/>
  <c r="V379" i="2" l="1" a="1"/>
  <c r="V379" i="2" s="1"/>
  <c r="W379" i="2" s="1"/>
  <c r="P379" i="2"/>
  <c r="R379" i="2"/>
  <c r="CN379" i="2"/>
  <c r="AF378" i="2"/>
  <c r="AI378" i="2" s="1"/>
  <c r="CJ378" i="2" s="1"/>
  <c r="AG378" i="2" a="1"/>
  <c r="AG378" i="2" s="1"/>
  <c r="X379" i="2" l="1"/>
  <c r="CK379" i="2" l="1"/>
  <c r="CB380" i="2" s="1"/>
  <c r="CC380" i="2" s="1"/>
  <c r="AE379" i="2"/>
  <c r="AH379" i="2" s="1" a="1"/>
  <c r="AH379" i="2" s="1"/>
  <c r="AG379" i="2" l="1" a="1"/>
  <c r="AG379" i="2" s="1"/>
  <c r="AF379" i="2"/>
  <c r="AI379" i="2" s="1"/>
  <c r="CJ379" i="2" s="1"/>
  <c r="V380" i="2" a="1"/>
  <c r="V380" i="2" s="1"/>
  <c r="W380" i="2" s="1"/>
  <c r="P380" i="2"/>
  <c r="R380" i="2"/>
  <c r="CN380" i="2"/>
  <c r="X380" i="2" l="1"/>
  <c r="AE380" i="2" l="1"/>
  <c r="AH380" i="2" s="1" a="1"/>
  <c r="AH380" i="2" s="1"/>
  <c r="CK380" i="2"/>
  <c r="CB381" i="2" s="1"/>
  <c r="CC381" i="2" s="1"/>
  <c r="V381" i="2" l="1" a="1"/>
  <c r="V381" i="2" s="1"/>
  <c r="W381" i="2" s="1"/>
  <c r="P381" i="2"/>
  <c r="R381" i="2"/>
  <c r="CN381" i="2"/>
  <c r="AG380" i="2" a="1"/>
  <c r="AG380" i="2" s="1"/>
  <c r="AF380" i="2"/>
  <c r="AI380" i="2" s="1"/>
  <c r="CJ380" i="2" s="1"/>
  <c r="X381" i="2" l="1"/>
  <c r="AE381" i="2" l="1"/>
  <c r="AH381" i="2" s="1" a="1"/>
  <c r="AH381" i="2" s="1"/>
  <c r="CK381" i="2"/>
  <c r="CB382" i="2" s="1"/>
  <c r="CC382" i="2" s="1"/>
  <c r="V382" i="2" l="1" a="1"/>
  <c r="V382" i="2" s="1"/>
  <c r="P382" i="2"/>
  <c r="R382" i="2"/>
  <c r="CN382" i="2"/>
  <c r="AF381" i="2"/>
  <c r="AI381" i="2" s="1"/>
  <c r="CJ381" i="2" s="1"/>
  <c r="AG381" i="2" a="1"/>
  <c r="AG381" i="2" s="1"/>
  <c r="W382" i="2" l="1"/>
  <c r="X382" i="2" s="1"/>
  <c r="CK382" i="2" l="1"/>
  <c r="CB383" i="2" s="1"/>
  <c r="CC383" i="2" s="1"/>
  <c r="AE382" i="2"/>
  <c r="AH382" i="2" s="1" a="1"/>
  <c r="AH382" i="2" s="1"/>
  <c r="AG382" i="2" l="1" a="1"/>
  <c r="AG382" i="2" s="1"/>
  <c r="AF382" i="2"/>
  <c r="AI382" i="2" s="1"/>
  <c r="CJ382" i="2" s="1"/>
  <c r="P383" i="2"/>
  <c r="V383" i="2" a="1"/>
  <c r="V383" i="2" s="1"/>
  <c r="R383" i="2"/>
  <c r="CN383" i="2"/>
  <c r="W383" i="2" l="1"/>
  <c r="X383" i="2" s="1"/>
  <c r="CK383" i="2" l="1"/>
  <c r="CB384" i="2" s="1"/>
  <c r="CC384" i="2" s="1"/>
  <c r="AE383" i="2"/>
  <c r="AH383" i="2" s="1" a="1"/>
  <c r="AH383" i="2" s="1"/>
  <c r="AF383" i="2" l="1"/>
  <c r="AI383" i="2" s="1"/>
  <c r="CJ383" i="2" s="1"/>
  <c r="AG383" i="2" a="1"/>
  <c r="AG383" i="2" s="1"/>
  <c r="V384" i="2" a="1"/>
  <c r="V384" i="2" s="1"/>
  <c r="P384" i="2"/>
  <c r="R384" i="2"/>
  <c r="CN384" i="2"/>
  <c r="W384" i="2" l="1"/>
  <c r="X384" i="2" s="1"/>
  <c r="AE384" i="2" l="1"/>
  <c r="AH384" i="2" s="1" a="1"/>
  <c r="AH384" i="2" s="1"/>
  <c r="CK384" i="2"/>
  <c r="CB385" i="2" s="1"/>
  <c r="CC385" i="2" s="1"/>
  <c r="V385" i="2" l="1" a="1"/>
  <c r="V385" i="2" s="1"/>
  <c r="W385" i="2" s="1"/>
  <c r="P385" i="2"/>
  <c r="R385" i="2"/>
  <c r="CN385" i="2"/>
  <c r="AF384" i="2"/>
  <c r="AI384" i="2" s="1"/>
  <c r="CJ384" i="2" s="1"/>
  <c r="AG384" i="2" a="1"/>
  <c r="AG384" i="2" s="1"/>
  <c r="X385" i="2" l="1"/>
  <c r="CK385" i="2" l="1"/>
  <c r="CB386" i="2" s="1"/>
  <c r="CC386" i="2" s="1"/>
  <c r="AE385" i="2"/>
  <c r="AH385" i="2" s="1" a="1"/>
  <c r="AH385" i="2" s="1"/>
  <c r="AF385" i="2" l="1"/>
  <c r="AI385" i="2" s="1"/>
  <c r="CJ385" i="2" s="1"/>
  <c r="AG385" i="2" a="1"/>
  <c r="AG385" i="2" s="1"/>
  <c r="V386" i="2" a="1"/>
  <c r="V386" i="2" s="1"/>
  <c r="W386" i="2" s="1"/>
  <c r="P386" i="2"/>
  <c r="R386" i="2"/>
  <c r="CN386" i="2"/>
  <c r="X386" i="2" l="1"/>
  <c r="AE386" i="2" l="1"/>
  <c r="AH386" i="2" s="1" a="1"/>
  <c r="AH386" i="2" s="1"/>
  <c r="CK386" i="2"/>
  <c r="CB387" i="2" s="1"/>
  <c r="CC387" i="2" s="1"/>
  <c r="V387" i="2" l="1" a="1"/>
  <c r="V387" i="2" s="1"/>
  <c r="W387" i="2" s="1"/>
  <c r="P387" i="2"/>
  <c r="R387" i="2"/>
  <c r="CN387" i="2"/>
  <c r="AF386" i="2"/>
  <c r="AI386" i="2" s="1"/>
  <c r="CJ386" i="2" s="1"/>
  <c r="AG386" i="2" a="1"/>
  <c r="AG386" i="2" s="1"/>
  <c r="X387" i="2" l="1"/>
  <c r="CK387" i="2" l="1"/>
  <c r="CB388" i="2" s="1"/>
  <c r="CC388" i="2" s="1"/>
  <c r="AE387" i="2"/>
  <c r="AH387" i="2" s="1" a="1"/>
  <c r="AH387" i="2" s="1"/>
  <c r="AF387" i="2" l="1"/>
  <c r="AI387" i="2" s="1"/>
  <c r="CJ387" i="2" s="1"/>
  <c r="AG387" i="2" a="1"/>
  <c r="AG387" i="2" s="1"/>
  <c r="V388" i="2" a="1"/>
  <c r="V388" i="2" s="1"/>
  <c r="P388" i="2"/>
  <c r="R388" i="2"/>
  <c r="CN388" i="2"/>
  <c r="W388" i="2" l="1"/>
  <c r="X388" i="2" s="1"/>
  <c r="CK388" i="2" l="1"/>
  <c r="CB389" i="2" s="1"/>
  <c r="CC389" i="2" s="1"/>
  <c r="AE388" i="2"/>
  <c r="AH388" i="2" s="1" a="1"/>
  <c r="AH388" i="2" s="1"/>
  <c r="AG388" i="2" l="1" a="1"/>
  <c r="AG388" i="2" s="1"/>
  <c r="AF388" i="2"/>
  <c r="AI388" i="2" s="1"/>
  <c r="CJ388" i="2" s="1"/>
  <c r="V389" i="2" a="1"/>
  <c r="V389" i="2" s="1"/>
  <c r="W389" i="2" s="1"/>
  <c r="P389" i="2"/>
  <c r="R389" i="2"/>
  <c r="CN389" i="2"/>
  <c r="X389" i="2" l="1"/>
  <c r="AE389" i="2" l="1"/>
  <c r="AH389" i="2" s="1" a="1"/>
  <c r="AH389" i="2" s="1"/>
  <c r="CK389" i="2"/>
  <c r="CB390" i="2" s="1"/>
  <c r="CC390" i="2" s="1"/>
  <c r="AF389" i="2" l="1"/>
  <c r="AI389" i="2" s="1"/>
  <c r="CJ389" i="2" s="1"/>
  <c r="AG389" i="2" a="1"/>
  <c r="AG389" i="2" s="1"/>
  <c r="V390" i="2" a="1"/>
  <c r="V390" i="2" s="1"/>
  <c r="W390" i="2" s="1"/>
  <c r="P390" i="2"/>
  <c r="R390" i="2"/>
  <c r="CN390" i="2"/>
  <c r="X390" i="2" l="1"/>
  <c r="CK390" i="2" l="1"/>
  <c r="CB391" i="2" s="1"/>
  <c r="CC391" i="2" s="1"/>
  <c r="AE390" i="2"/>
  <c r="AH390" i="2" s="1" a="1"/>
  <c r="AH390" i="2" s="1"/>
  <c r="AF390" i="2" l="1"/>
  <c r="AI390" i="2" s="1"/>
  <c r="CJ390" i="2" s="1"/>
  <c r="AG390" i="2" a="1"/>
  <c r="AG390" i="2" s="1"/>
  <c r="P391" i="2"/>
  <c r="V391" i="2" a="1"/>
  <c r="V391" i="2" s="1"/>
  <c r="W391" i="2" s="1"/>
  <c r="R391" i="2"/>
  <c r="CN391" i="2"/>
  <c r="X391" i="2" l="1"/>
  <c r="CK391" i="2" l="1"/>
  <c r="CB392" i="2" s="1"/>
  <c r="CC392" i="2" s="1"/>
  <c r="AE391" i="2"/>
  <c r="AH391" i="2" s="1" a="1"/>
  <c r="AH391" i="2" s="1"/>
  <c r="AG391" i="2" l="1" a="1"/>
  <c r="AG391" i="2" s="1"/>
  <c r="AF391" i="2"/>
  <c r="AI391" i="2" s="1"/>
  <c r="CJ391" i="2" s="1"/>
  <c r="P392" i="2"/>
  <c r="V392" i="2" a="1"/>
  <c r="V392" i="2" s="1"/>
  <c r="W392" i="2" s="1"/>
  <c r="R392" i="2"/>
  <c r="CN392" i="2"/>
  <c r="X392" i="2" l="1"/>
  <c r="CK392" i="2" l="1"/>
  <c r="CB393" i="2" s="1"/>
  <c r="CC393" i="2" s="1"/>
  <c r="AE392" i="2"/>
  <c r="AH392" i="2" s="1" a="1"/>
  <c r="AH392" i="2" s="1"/>
  <c r="AF392" i="2" l="1"/>
  <c r="AI392" i="2" s="1"/>
  <c r="CJ392" i="2" s="1"/>
  <c r="AG392" i="2" a="1"/>
  <c r="AG392" i="2" s="1"/>
  <c r="V393" i="2" a="1"/>
  <c r="V393" i="2" s="1"/>
  <c r="P393" i="2"/>
  <c r="R393" i="2"/>
  <c r="CN393" i="2"/>
  <c r="W393" i="2" l="1"/>
  <c r="X393" i="2" s="1"/>
  <c r="AE393" i="2" l="1"/>
  <c r="AH393" i="2" s="1" a="1"/>
  <c r="AH393" i="2" s="1"/>
  <c r="CK393" i="2"/>
  <c r="CB394" i="2" s="1"/>
  <c r="CC394" i="2" s="1"/>
  <c r="V394" i="2" l="1" a="1"/>
  <c r="V394" i="2" s="1"/>
  <c r="P394" i="2"/>
  <c r="R394" i="2"/>
  <c r="CN394" i="2"/>
  <c r="AF393" i="2"/>
  <c r="AI393" i="2" s="1"/>
  <c r="CJ393" i="2" s="1"/>
  <c r="AG393" i="2" a="1"/>
  <c r="AG393" i="2" s="1"/>
  <c r="W394" i="2" l="1"/>
  <c r="X394" i="2" s="1"/>
  <c r="CK394" i="2" l="1"/>
  <c r="CB395" i="2" s="1"/>
  <c r="CC395" i="2" s="1"/>
  <c r="AE394" i="2"/>
  <c r="AH394" i="2" s="1" a="1"/>
  <c r="AH394" i="2" s="1"/>
  <c r="AG394" i="2" l="1" a="1"/>
  <c r="AG394" i="2" s="1"/>
  <c r="AF394" i="2"/>
  <c r="AI394" i="2" s="1"/>
  <c r="CJ394" i="2" s="1"/>
  <c r="V395" i="2" a="1"/>
  <c r="V395" i="2" s="1"/>
  <c r="W395" i="2" s="1"/>
  <c r="P395" i="2"/>
  <c r="R395" i="2"/>
  <c r="CN395" i="2"/>
  <c r="X395" i="2" l="1"/>
  <c r="AE395" i="2" l="1"/>
  <c r="AH395" i="2" s="1" a="1"/>
  <c r="AH395" i="2" s="1"/>
  <c r="CK395" i="2"/>
  <c r="CB396" i="2" s="1"/>
  <c r="CC396" i="2" s="1"/>
  <c r="V396" i="2" l="1" a="1"/>
  <c r="V396" i="2" s="1"/>
  <c r="W396" i="2" s="1"/>
  <c r="P396" i="2"/>
  <c r="R396" i="2"/>
  <c r="CN396" i="2"/>
  <c r="AF395" i="2"/>
  <c r="AI395" i="2" s="1"/>
  <c r="CJ395" i="2" s="1"/>
  <c r="AG395" i="2" a="1"/>
  <c r="AG395" i="2" s="1"/>
  <c r="X396" i="2" l="1"/>
  <c r="AE396" i="2" l="1"/>
  <c r="AH396" i="2" s="1" a="1"/>
  <c r="AH396" i="2" s="1"/>
  <c r="CK396" i="2"/>
  <c r="CB397" i="2" s="1"/>
  <c r="CC397" i="2" s="1"/>
  <c r="P397" i="2" l="1"/>
  <c r="V397" i="2" a="1"/>
  <c r="V397" i="2" s="1"/>
  <c r="W397" i="2" s="1"/>
  <c r="R397" i="2"/>
  <c r="CN397" i="2"/>
  <c r="AF396" i="2"/>
  <c r="AI396" i="2" s="1"/>
  <c r="CJ396" i="2" s="1"/>
  <c r="AG396" i="2" a="1"/>
  <c r="AG396" i="2" s="1"/>
  <c r="X397" i="2" l="1"/>
  <c r="CK397" i="2" l="1"/>
  <c r="CB398" i="2" s="1"/>
  <c r="CC398" i="2" s="1"/>
  <c r="AE397" i="2"/>
  <c r="AH397" i="2" s="1" a="1"/>
  <c r="AH397" i="2" s="1"/>
  <c r="AG397" i="2" l="1" a="1"/>
  <c r="AG397" i="2" s="1"/>
  <c r="AF397" i="2"/>
  <c r="AI397" i="2" s="1"/>
  <c r="CJ397" i="2" s="1"/>
  <c r="V398" i="2" a="1"/>
  <c r="V398" i="2" s="1"/>
  <c r="W398" i="2" s="1"/>
  <c r="P398" i="2"/>
  <c r="R398" i="2"/>
  <c r="CN398" i="2"/>
  <c r="X398" i="2" l="1"/>
  <c r="AE398" i="2" l="1"/>
  <c r="AH398" i="2" s="1" a="1"/>
  <c r="AH398" i="2" s="1"/>
  <c r="CK398" i="2"/>
  <c r="CB399" i="2" s="1"/>
  <c r="CC399" i="2" s="1"/>
  <c r="V399" i="2" l="1" a="1"/>
  <c r="V399" i="2" s="1"/>
  <c r="W399" i="2" s="1"/>
  <c r="P399" i="2"/>
  <c r="R399" i="2"/>
  <c r="CN399" i="2"/>
  <c r="AF398" i="2"/>
  <c r="AI398" i="2" s="1"/>
  <c r="CJ398" i="2" s="1"/>
  <c r="AG398" i="2" a="1"/>
  <c r="AG398" i="2" s="1"/>
  <c r="X399" i="2" l="1"/>
  <c r="CK399" i="2" l="1"/>
  <c r="CB400" i="2" s="1"/>
  <c r="CC400" i="2" s="1"/>
  <c r="AE399" i="2"/>
  <c r="AH399" i="2" s="1" a="1"/>
  <c r="AH399" i="2" s="1"/>
  <c r="AG399" i="2" l="1" a="1"/>
  <c r="AG399" i="2" s="1"/>
  <c r="AF399" i="2"/>
  <c r="AI399" i="2" s="1"/>
  <c r="CJ399" i="2" s="1"/>
  <c r="P400" i="2"/>
  <c r="V400" i="2" a="1"/>
  <c r="V400" i="2" s="1"/>
  <c r="R400" i="2"/>
  <c r="CN400" i="2"/>
  <c r="W400" i="2" l="1"/>
  <c r="X400" i="2" s="1"/>
  <c r="CK400" i="2" l="1"/>
  <c r="AE400" i="2"/>
  <c r="AH400" i="2" s="1" a="1"/>
  <c r="AH400" i="2" s="1"/>
  <c r="AF400" i="2" l="1"/>
  <c r="AI400" i="2" s="1"/>
  <c r="CJ400" i="2" s="1"/>
  <c r="AG400" i="2" a="1"/>
  <c r="AG40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<sst xmlns="http://schemas.openxmlformats.org/spreadsheetml/2006/main" count="369" uniqueCount="260">
  <si>
    <t>Configuration</t>
  </si>
  <si>
    <t>Starting room</t>
  </si>
  <si>
    <t>Grammar</t>
  </si>
  <si>
    <t>Wait</t>
  </si>
  <si>
    <t>Z</t>
  </si>
  <si>
    <t>I</t>
  </si>
  <si>
    <t>Inventory</t>
  </si>
  <si>
    <t>Take</t>
  </si>
  <si>
    <t>Get</t>
  </si>
  <si>
    <t>Drop</t>
  </si>
  <si>
    <t>Look</t>
  </si>
  <si>
    <t>L</t>
  </si>
  <si>
    <t>Examine</t>
  </si>
  <si>
    <t>X</t>
  </si>
  <si>
    <t>Go</t>
  </si>
  <si>
    <t>N</t>
  </si>
  <si>
    <t>S</t>
  </si>
  <si>
    <t>E</t>
  </si>
  <si>
    <t>W</t>
  </si>
  <si>
    <t>North</t>
  </si>
  <si>
    <t>South</t>
  </si>
  <si>
    <t>East</t>
  </si>
  <si>
    <t>West</t>
  </si>
  <si>
    <t>Give</t>
  </si>
  <si>
    <t>Talk</t>
  </si>
  <si>
    <t>Ring</t>
  </si>
  <si>
    <t>Light</t>
  </si>
  <si>
    <t>Burn</t>
  </si>
  <si>
    <t>Pour</t>
  </si>
  <si>
    <t>Empty</t>
  </si>
  <si>
    <t>Drink</t>
  </si>
  <si>
    <t>Fill</t>
  </si>
  <si>
    <t>Throw</t>
  </si>
  <si>
    <t>Ride</t>
  </si>
  <si>
    <t>Suck</t>
  </si>
  <si>
    <t>Vacuum</t>
  </si>
  <si>
    <t>Pray</t>
  </si>
  <si>
    <t>Command</t>
  </si>
  <si>
    <t>Response</t>
  </si>
  <si>
    <t>Directions</t>
  </si>
  <si>
    <t>Word1</t>
  </si>
  <si>
    <t>Word2</t>
  </si>
  <si>
    <t>Word3</t>
  </si>
  <si>
    <t>Parser errors</t>
  </si>
  <si>
    <t>No more than two words please.</t>
  </si>
  <si>
    <t>I don't understand that.</t>
  </si>
  <si>
    <t>I don't know that verb.</t>
  </si>
  <si>
    <t>Direction</t>
  </si>
  <si>
    <t>What do you want to do that to?</t>
  </si>
  <si>
    <t>north</t>
  </si>
  <si>
    <t>I don't know that direction.</t>
  </si>
  <si>
    <t>PARSING SECTION</t>
  </si>
  <si>
    <t>Noun</t>
  </si>
  <si>
    <t>Verb</t>
  </si>
  <si>
    <t>Error</t>
  </si>
  <si>
    <t>Go verb</t>
  </si>
  <si>
    <t>PARSING RESULTS</t>
  </si>
  <si>
    <t>Normalised verb</t>
  </si>
  <si>
    <t>Noun type</t>
  </si>
  <si>
    <t>Implicit go</t>
  </si>
  <si>
    <t>Locations</t>
  </si>
  <si>
    <t>Offstage</t>
  </si>
  <si>
    <t>The front porch.</t>
  </si>
  <si>
    <t>A malevolent force prevents you from leaving!</t>
  </si>
  <si>
    <t>The cavernous foyer of the manor.</t>
  </si>
  <si>
    <t>The east end of the main hallway.</t>
  </si>
  <si>
    <t>A cosy living room.</t>
  </si>
  <si>
    <t>The west end of the main hallway.</t>
  </si>
  <si>
    <t>A dilapidated scientific laboratory.</t>
  </si>
  <si>
    <t>A huge and gloomy library.</t>
  </si>
  <si>
    <t>The manor's private chapel.</t>
  </si>
  <si>
    <t>A dusty bedroom menaced by shadows.</t>
  </si>
  <si>
    <t>The mysterious inner sanctum of the manor.</t>
  </si>
  <si>
    <t>An intimate private study.</t>
  </si>
  <si>
    <t>The haunted turret room.</t>
  </si>
  <si>
    <t>The poorly-stocked pantry.</t>
  </si>
  <si>
    <t>A tiny storage closet.</t>
  </si>
  <si>
    <t>The back garden of the manor.</t>
  </si>
  <si>
    <t>The dark and sombre mausoleum.</t>
  </si>
  <si>
    <t>The trail is too steep to climb on foot.</t>
  </si>
  <si>
    <t>Desolate scrubland behind the manor.</t>
  </si>
  <si>
    <t>A windswept mountaintop.</t>
  </si>
  <si>
    <t>The trail is too steep to descend on foot.</t>
  </si>
  <si>
    <t>A dark cave, once home to smugglers.</t>
  </si>
  <si>
    <t>Lit</t>
  </si>
  <si>
    <t>Items</t>
  </si>
  <si>
    <t>Desc</t>
  </si>
  <si>
    <t>Id</t>
  </si>
  <si>
    <t>Name</t>
  </si>
  <si>
    <t>Initial location</t>
  </si>
  <si>
    <t>Portable</t>
  </si>
  <si>
    <t>Treasure</t>
  </si>
  <si>
    <t>Talk response</t>
  </si>
  <si>
    <t>sink</t>
  </si>
  <si>
    <t>cow</t>
  </si>
  <si>
    <t>"Moo!"</t>
  </si>
  <si>
    <t>priest</t>
  </si>
  <si>
    <t>"Bring five gems to the inner sanctum and pray to lift the curse."</t>
  </si>
  <si>
    <t>goat</t>
  </si>
  <si>
    <t>merchant</t>
  </si>
  <si>
    <t>"Take this as a token of my thanks!"</t>
  </si>
  <si>
    <t>ghost</t>
  </si>
  <si>
    <t>"Ooooo … the grave beckons yooooouu …"</t>
  </si>
  <si>
    <t>barricade</t>
  </si>
  <si>
    <t>robot</t>
  </si>
  <si>
    <t>"So tired … need energy …"</t>
  </si>
  <si>
    <t>rockfall</t>
  </si>
  <si>
    <t>bell</t>
  </si>
  <si>
    <t>turtle</t>
  </si>
  <si>
    <t>The turtle is silent.</t>
  </si>
  <si>
    <t>butler</t>
  </si>
  <si>
    <t>"Sorry for the delay in fetching the candle, sir."</t>
  </si>
  <si>
    <t>match</t>
  </si>
  <si>
    <t>candle</t>
  </si>
  <si>
    <t>bottle</t>
  </si>
  <si>
    <t>water</t>
  </si>
  <si>
    <t>milk</t>
  </si>
  <si>
    <t>holywater</t>
  </si>
  <si>
    <t>vacuum</t>
  </si>
  <si>
    <t>batteries</t>
  </si>
  <si>
    <t>diamond</t>
  </si>
  <si>
    <t>ruby</t>
  </si>
  <si>
    <t>emerald</t>
  </si>
  <si>
    <t>amethyst</t>
  </si>
  <si>
    <t>sapphire</t>
  </si>
  <si>
    <t>A fat black and white cow.</t>
  </si>
  <si>
    <t>A priest in a black and white frock coat</t>
  </si>
  <si>
    <t>A disinterested-looking goat.</t>
  </si>
  <si>
    <t>A bearded merchant in fine robes.</t>
  </si>
  <si>
    <t>A terrifying ectoplasmic apparition!</t>
  </si>
  <si>
    <t>A makeshift barrier of wooden boxes and planks.</t>
  </si>
  <si>
    <t>A battered metal humanoid, sitting weakly on the floor.</t>
  </si>
  <si>
    <t>The collapsed roof blocks the way west.</t>
  </si>
  <si>
    <t>A bell, engraved with "ring me to restore true forms."</t>
  </si>
  <si>
    <t>A small brown turtle.</t>
  </si>
  <si>
    <t>Perfectly dressed and perfectly attentive.</t>
  </si>
  <si>
    <t>A single match to burn something with.</t>
  </si>
  <si>
    <t>An empty glass bottle.</t>
  </si>
  <si>
    <t>A bottle full of water.</t>
  </si>
  <si>
    <t>A bottle full of milk.</t>
  </si>
  <si>
    <t>A bottle full of holy water.</t>
  </si>
  <si>
    <t>Portable and battery-powered, used to suck things up.</t>
  </si>
  <si>
    <t>A pair of shiny AA batteries.</t>
  </si>
  <si>
    <t>A resplendent treasure!</t>
  </si>
  <si>
    <t>"Bleat bleat."</t>
  </si>
  <si>
    <t>Held noun</t>
  </si>
  <si>
    <t>NOUN CHECKING SECTION</t>
  </si>
  <si>
    <t>Item</t>
  </si>
  <si>
    <t>STATE</t>
  </si>
  <si>
    <t>Location</t>
  </si>
  <si>
    <t>Item locs</t>
  </si>
  <si>
    <t>Candle lit</t>
  </si>
  <si>
    <t>Loc has light</t>
  </si>
  <si>
    <t>Item loc</t>
  </si>
  <si>
    <t>Can see?</t>
  </si>
  <si>
    <t>Noun ID</t>
  </si>
  <si>
    <t>You can't see that here.</t>
  </si>
  <si>
    <t>New loc</t>
  </si>
  <si>
    <t>RESPONSE</t>
  </si>
  <si>
    <t>Dest</t>
  </si>
  <si>
    <t>You can't go that way.</t>
  </si>
  <si>
    <t>west</t>
  </si>
  <si>
    <t>LOOK RESPONSE</t>
  </si>
  <si>
    <t>Look location</t>
  </si>
  <si>
    <t>It is too dark to see!</t>
  </si>
  <si>
    <t>Exit list</t>
  </si>
  <si>
    <t>Item list</t>
  </si>
  <si>
    <t>south</t>
  </si>
  <si>
    <t>east</t>
  </si>
  <si>
    <t>VERBS: GO, LOOK</t>
  </si>
  <si>
    <t>VERB: WAIT</t>
  </si>
  <si>
    <t>vampire</t>
  </si>
  <si>
    <t>A pale, gaunt man with fangs!</t>
  </si>
  <si>
    <t>"I want to drink your blood!"</t>
  </si>
  <si>
    <t>Block msg</t>
  </si>
  <si>
    <t>The secret cellar!</t>
  </si>
  <si>
    <t>VERB: TALK</t>
  </si>
  <si>
    <t>Text</t>
  </si>
  <si>
    <t>Holding?</t>
  </si>
  <si>
    <t>You aren't holding that.</t>
  </si>
  <si>
    <t>VERB: TAKE</t>
  </si>
  <si>
    <t>Taken item</t>
  </si>
  <si>
    <t>Taking</t>
  </si>
  <si>
    <t>VERB: DROP</t>
  </si>
  <si>
    <t>Dropping</t>
  </si>
  <si>
    <t>Dropped item</t>
  </si>
  <si>
    <t>FLAGS</t>
  </si>
  <si>
    <t>Water blessed</t>
  </si>
  <si>
    <t>VERB: EXAMINE</t>
  </si>
  <si>
    <t>A sink where the servants fill and empty containers of water.</t>
  </si>
  <si>
    <t>VERB: INVENTORY</t>
  </si>
  <si>
    <t>Bottle emptied</t>
  </si>
  <si>
    <t>VERB: EMPTY</t>
  </si>
  <si>
    <t>Drink msg</t>
  </si>
  <si>
    <t>Refreshing!</t>
  </si>
  <si>
    <t>Delicious!</t>
  </si>
  <si>
    <t>Divinely refreshing!</t>
  </si>
  <si>
    <t>Emptying</t>
  </si>
  <si>
    <t>VERB: DRINK</t>
  </si>
  <si>
    <t>Drinking</t>
  </si>
  <si>
    <t>Drink resp</t>
  </si>
  <si>
    <t>VERB: FILL</t>
  </si>
  <si>
    <t>Filling</t>
  </si>
  <si>
    <t>Bottle filled</t>
  </si>
  <si>
    <t>VERB: RING</t>
  </si>
  <si>
    <t>Ringing</t>
  </si>
  <si>
    <t>Transformee</t>
  </si>
  <si>
    <t>VERB: LIGHT</t>
  </si>
  <si>
    <t>Lighting</t>
  </si>
  <si>
    <t>Fire source?</t>
  </si>
  <si>
    <t>Barricade burned</t>
  </si>
  <si>
    <t xml:space="preserve">A fat white candle, currently </t>
  </si>
  <si>
    <t>VERB: GIVE</t>
  </si>
  <si>
    <t>Giving</t>
  </si>
  <si>
    <t>Batteries given</t>
  </si>
  <si>
    <t>Robot response</t>
  </si>
  <si>
    <t>The cold stone kitchen.</t>
  </si>
  <si>
    <t>VERB: THROW</t>
  </si>
  <si>
    <t>Throwing</t>
  </si>
  <si>
    <t>Enemy defeated</t>
  </si>
  <si>
    <t>VERB: SUCK</t>
  </si>
  <si>
    <t>Sucking</t>
  </si>
  <si>
    <t>VERB: RIDE</t>
  </si>
  <si>
    <t>Riding</t>
  </si>
  <si>
    <t>Victory</t>
  </si>
  <si>
    <t>VERB: PRAY</t>
  </si>
  <si>
    <t>Praying</t>
  </si>
  <si>
    <t>Score</t>
  </si>
  <si>
    <t>&gt;</t>
  </si>
  <si>
    <t>LOOK</t>
  </si>
  <si>
    <t>COPYRIGHT ADAM BILTCLIFFE 2024</t>
  </si>
  <si>
    <t>WHAT IS THIS?</t>
  </si>
  <si>
    <t>FOR THE NEO-INTERACTIVES ANTI-PRODUCTIVITY JAM IN SEPTEMBER 2024 PARTICIPANTS WERE CHALLENGED</t>
  </si>
  <si>
    <t>TO CREATE A WORK OF INTERACTIVE FICTION USING OFFICE PRODUCTIVITY SOFTWARE SUCH AS EXCEL. THIS</t>
  </si>
  <si>
    <t>IS MY ENTRY.</t>
  </si>
  <si>
    <t>HOW DOES IT WORK?</t>
  </si>
  <si>
    <t>THE OBVIOUS WAY TO CREATE A PARSER-BASED IF GAME IN EXCEL WOULD BE TO USE MACROS. HOWEVER,</t>
  </si>
  <si>
    <t>DOWNLOADING AN EXCEL SPREADSHEET CONTAINING MACROS REQUIRES YOU TO NAVIGATE THROUGH SO MANY</t>
  </si>
  <si>
    <t>SINISTER WARNINGS THAT IT SEEMED UNLIKELY ANYONE WOULD EVER PLAY THE GAME. GOOGLE SHEETS IS</t>
  </si>
  <si>
    <t>EVEN WORSE. SO THIS GAME USES SPREADSHEET FORMULAS ONLY. ENTER YOUR COMMANDS IN COLUMN B OF THE</t>
  </si>
  <si>
    <t>"PLAY" WORKSHEET AND THE GAME'S RESPONSES WILL APPEAR IN COLUMN C. IF YOU SPEND MORE THAN 400</t>
  </si>
  <si>
    <t>TURNS, THE GAME WILL END BECAUSE THAT'S HOW MANY COPIES OF THE FORMULAS I DUPLICATED. SORRY.</t>
  </si>
  <si>
    <t>DOES THE GAME SUPPORT SAVE, RESTORE, UNDO, RESTART, ETC?</t>
  </si>
  <si>
    <t>YES. TO SAVE YOUR PROGRESS, SAVE YOUR COPY OF THE SPREADSHEET. TO UNDO, GO BACK UP TO THE ROW</t>
  </si>
  <si>
    <t>BEFORE AND EDIT YOUR COMMAND. TO RESTART THE GAME, DELETE ALL OF YOUR PREVIOUS COMMANDS.</t>
  </si>
  <si>
    <t>CAN I USE YOUR ENGINE TO MAKE MY OWN MACRO-FREE EXCEL PARSER GAME?</t>
  </si>
  <si>
    <t>I DON'T KNOW WHY YOU'D WANT TO, BUT YOU'RE WELCOME TO TRY.</t>
  </si>
  <si>
    <t>WHO IS RESPONSIBLE?</t>
  </si>
  <si>
    <t>THE GAME WAS MADE BY ADAM BILTCLIFFE. CREDIT IS DUE TO THE BOOK "WRITE YOUR OWN ADVENTURE</t>
  </si>
  <si>
    <t>PROGRAMS FOR YOUR MICROCOMPUTER" BY JENNY TYLER AND LES HOWARTH AND THE GAME "ADVENTURELAND"</t>
  </si>
  <si>
    <t>BY SCOTT ADAMS FOR HELPING ME FIGURE OUT WHAT COULD REASONABLY BE ACCOMPLISHED IN A GAME OF</t>
  </si>
  <si>
    <t>Candle timer</t>
  </si>
  <si>
    <t>Help msg</t>
  </si>
  <si>
    <t>CANDLE DAEMON</t>
  </si>
  <si>
    <t>Can see candle</t>
  </si>
  <si>
    <t>Message</t>
  </si>
  <si>
    <t>UUID://57ECBC5D-A87F-4467-A9DF-C4134D96C00E//</t>
  </si>
  <si>
    <t>CURSEOFTHEMANOR.XLS VERSION BETA-3 BY ADAM BILTCLIFFE</t>
  </si>
  <si>
    <t>THIS NATURE. MANY THANKS TO TABITHA FOR BEING A RESOLUTE BETA TESTER DESPITE POSSESSING A COPY</t>
  </si>
  <si>
    <t>OF EXCEL APPARENTLY MORE HAUNTED THAN THIS MANOR.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</si>
</sst>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6" tint="0.39994506668294322"/>
      <name val="Lucida Console"/>
      <family val="3"/>
    </font>
    <font>
      <b/>
      <sz val="11"/>
      <color theme="6" tint="0.39997558519241921"/>
      <name val="Lucida Console"/>
      <family val="3"/>
    </font>
    <font>
      <sz val="11"/>
      <color theme="6" tint="0.39997558519241921"/>
      <name val="Lucida Console"/>
      <family val="3"/>
    </font>
    <font>
      <sz val="11"/>
      <color theme="6" tint="0.3999755851924192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1" fillId="3" borderId="1" xfId="0" applyFont="1" applyFill="1" applyBorder="1"/>
    <xf numFmtId="0" fontId="2" fillId="3" borderId="1" xfId="0" applyFont="1" applyFill="1" applyBorder="1"/>
    <xf numFmtId="0" fontId="3" fillId="3" borderId="1" xfId="0" applyFont="1" applyFill="1" applyBorder="1"/>
    <xf numFmtId="0" fontId="4" fillId="3" borderId="1" xfId="0" applyFont="1" applyFill="1" applyBorder="1"/>
    <xf numFmtId="0" fontId="2" fillId="3" borderId="1" xfId="0" applyFon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2471B-7AD2-49C5-BBA6-1F48258B4163}">
  <dimension ref="A1:DO400"/>
  <sheetViews>
    <sheetView tabSelected="1" topLeftCell="A4" workbookViewId="0">
      <selection activeCell="B7" sqref="B7"/>
    </sheetView>
  </sheetViews>
  <sheetFormatPr defaultRowHeight="14.5" x14ac:dyDescent="0.35"/>
  <cols>
    <col min="1" max="1" width="2.1796875" style="4" bestFit="1" customWidth="1"/>
    <col min="2" max="2" width="22.90625" style="4" customWidth="1"/>
    <col min="3" max="3" width="152.7265625" style="4" customWidth="1"/>
    <col min="4" max="7" width="9.26953125" style="5" hidden="1" customWidth="1"/>
    <col min="8" max="9" width="8.81640625" style="5" hidden="1" customWidth="1"/>
    <col min="10" max="10" width="9.26953125" style="5" hidden="1" customWidth="1"/>
    <col min="11" max="11" width="8.7265625" style="5" hidden="1" customWidth="1"/>
    <col min="12" max="12" width="8.81640625" style="5" hidden="1" customWidth="1"/>
    <col min="13" max="13" width="8.7265625" style="5" hidden="1" customWidth="1"/>
    <col min="14" max="20" width="8.81640625" style="5" hidden="1" customWidth="1"/>
    <col min="21" max="21" width="8.7265625" style="5" hidden="1" customWidth="1"/>
    <col min="22" max="23" width="9.26953125" style="5" hidden="1" customWidth="1"/>
    <col min="24" max="24" width="8.81640625" style="5" hidden="1" customWidth="1"/>
    <col min="25" max="25" width="8.7265625" style="5" hidden="1" customWidth="1"/>
    <col min="26" max="26" width="8.81640625" style="5" hidden="1" customWidth="1"/>
    <col min="27" max="27" width="8.7265625" style="5" hidden="1" customWidth="1"/>
    <col min="28" max="28" width="8.81640625" style="5" hidden="1" customWidth="1"/>
    <col min="29" max="30" width="8.7265625" style="5" hidden="1" customWidth="1"/>
    <col min="31" max="32" width="8.81640625" style="5" hidden="1" customWidth="1"/>
    <col min="33" max="51" width="8.6328125" style="5" hidden="1" customWidth="1"/>
    <col min="52" max="52" width="8.7265625" style="5" hidden="1" customWidth="1"/>
    <col min="53" max="54" width="8.81640625" style="5" hidden="1" customWidth="1"/>
    <col min="55" max="56" width="8.7265625" style="5" hidden="1" customWidth="1"/>
    <col min="57" max="57" width="8.81640625" style="5" hidden="1" customWidth="1"/>
    <col min="58" max="59" width="8.7265625" style="5" hidden="1" customWidth="1"/>
    <col min="60" max="60" width="8.81640625" style="5" hidden="1" customWidth="1"/>
    <col min="61" max="61" width="8.7265625" style="5" hidden="1" customWidth="1"/>
    <col min="62" max="62" width="8.81640625" style="5" hidden="1" customWidth="1"/>
    <col min="63" max="63" width="8.7265625" style="5" hidden="1" customWidth="1"/>
    <col min="64" max="65" width="8.81640625" style="5" hidden="1" customWidth="1"/>
    <col min="66" max="67" width="8.7265625" style="5" hidden="1" customWidth="1"/>
    <col min="68" max="68" width="8.81640625" style="5" hidden="1" customWidth="1"/>
    <col min="69" max="70" width="8.7265625" style="5" hidden="1" customWidth="1"/>
    <col min="71" max="71" width="8.81640625" style="5" hidden="1" customWidth="1"/>
    <col min="72" max="73" width="8.7265625" style="5" hidden="1" customWidth="1"/>
    <col min="74" max="74" width="8.81640625" style="5" hidden="1" customWidth="1"/>
    <col min="75" max="76" width="8.7265625" style="5" hidden="1" customWidth="1"/>
    <col min="77" max="78" width="8.81640625" style="5" hidden="1" customWidth="1"/>
    <col min="79" max="81" width="8.7265625" style="5" hidden="1" customWidth="1"/>
    <col min="82" max="87" width="8.81640625" style="5" hidden="1" customWidth="1"/>
    <col min="88" max="88" width="55.81640625" style="5" hidden="1" customWidth="1"/>
    <col min="89" max="117" width="8.81640625" style="4" hidden="1" customWidth="1"/>
    <col min="118" max="118" width="21.81640625" style="4" hidden="1" customWidth="1"/>
    <col min="119" max="119" width="152.7265625" style="4" customWidth="1"/>
    <col min="120" max="16384" width="8.7265625" style="4"/>
  </cols>
  <sheetData>
    <row r="1" spans="1:119" hidden="1" x14ac:dyDescent="0.35">
      <c r="CO1" s="4" t="s">
        <v>93</v>
      </c>
      <c r="CP1" s="3" t="s">
        <v>94</v>
      </c>
      <c r="CQ1" s="3" t="s">
        <v>96</v>
      </c>
      <c r="CR1" s="3" t="s">
        <v>98</v>
      </c>
      <c r="CS1" s="3" t="s">
        <v>99</v>
      </c>
      <c r="CT1" s="4" t="s">
        <v>101</v>
      </c>
      <c r="CU1" s="3" t="s">
        <v>103</v>
      </c>
      <c r="CV1" s="3" t="s">
        <v>104</v>
      </c>
      <c r="CW1" s="3" t="s">
        <v>106</v>
      </c>
      <c r="CX1" s="4" t="s">
        <v>107</v>
      </c>
      <c r="CY1" s="3" t="s">
        <v>171</v>
      </c>
      <c r="CZ1" s="3" t="s">
        <v>108</v>
      </c>
      <c r="DA1" s="3" t="s">
        <v>110</v>
      </c>
      <c r="DB1" s="3" t="s">
        <v>112</v>
      </c>
      <c r="DC1" s="3" t="s">
        <v>113</v>
      </c>
      <c r="DD1" s="3" t="s">
        <v>114</v>
      </c>
      <c r="DE1" s="3" t="s">
        <v>115</v>
      </c>
      <c r="DF1" s="3" t="s">
        <v>116</v>
      </c>
      <c r="DG1" s="3" t="s">
        <v>117</v>
      </c>
      <c r="DH1" s="4" t="s">
        <v>118</v>
      </c>
      <c r="DI1" s="3" t="s">
        <v>119</v>
      </c>
      <c r="DJ1" s="4" t="s">
        <v>120</v>
      </c>
      <c r="DK1" s="4" t="s">
        <v>121</v>
      </c>
      <c r="DL1" s="3" t="s">
        <v>122</v>
      </c>
      <c r="DM1" s="4" t="s">
        <v>123</v>
      </c>
      <c r="DN1" s="4" t="s">
        <v>124</v>
      </c>
    </row>
    <row r="2" spans="1:119" hidden="1" x14ac:dyDescent="0.35">
      <c r="A2" s="3"/>
      <c r="B2" s="3"/>
      <c r="C2" s="3"/>
      <c r="D2" s="3" t="s">
        <v>51</v>
      </c>
      <c r="E2" s="3"/>
      <c r="F2" s="3"/>
      <c r="G2" s="3"/>
      <c r="H2" s="3"/>
      <c r="I2" s="3"/>
      <c r="J2" s="3"/>
      <c r="K2" s="3" t="s">
        <v>56</v>
      </c>
      <c r="L2" s="3"/>
      <c r="M2" s="3"/>
      <c r="N2" s="3" t="s">
        <v>146</v>
      </c>
      <c r="O2" s="3"/>
      <c r="P2" s="3"/>
      <c r="Q2" s="3"/>
      <c r="R2" s="3"/>
      <c r="S2" s="3"/>
      <c r="T2" s="3"/>
      <c r="U2" s="3"/>
      <c r="V2" s="3" t="s">
        <v>169</v>
      </c>
      <c r="W2" s="3"/>
      <c r="X2" s="3"/>
      <c r="Y2" s="3"/>
      <c r="Z2" s="3" t="s">
        <v>222</v>
      </c>
      <c r="AA2" s="3"/>
      <c r="AB2" s="3"/>
      <c r="AE2" s="5" t="s">
        <v>162</v>
      </c>
      <c r="AJ2" s="5" t="s">
        <v>170</v>
      </c>
      <c r="AK2" s="5" t="s">
        <v>176</v>
      </c>
      <c r="AM2" s="5" t="s">
        <v>180</v>
      </c>
      <c r="AQ2" s="5" t="s">
        <v>183</v>
      </c>
      <c r="AU2" s="5" t="s">
        <v>188</v>
      </c>
      <c r="AV2" s="5" t="s">
        <v>190</v>
      </c>
      <c r="AX2" s="5" t="s">
        <v>192</v>
      </c>
      <c r="BA2" s="5" t="s">
        <v>198</v>
      </c>
      <c r="BE2" s="5" t="s">
        <v>201</v>
      </c>
      <c r="BH2" s="5" t="s">
        <v>204</v>
      </c>
      <c r="BL2" s="5" t="s">
        <v>207</v>
      </c>
      <c r="BP2" s="5" t="s">
        <v>212</v>
      </c>
      <c r="BS2" s="5" t="s">
        <v>217</v>
      </c>
      <c r="BV2" s="5" t="s">
        <v>220</v>
      </c>
      <c r="BY2" s="5" t="s">
        <v>225</v>
      </c>
      <c r="CB2" s="5" t="s">
        <v>253</v>
      </c>
      <c r="CD2" s="5" t="s">
        <v>186</v>
      </c>
      <c r="CJ2" s="5" t="s">
        <v>158</v>
      </c>
      <c r="CK2" s="4" t="s">
        <v>148</v>
      </c>
      <c r="CO2" s="4" t="s">
        <v>150</v>
      </c>
      <c r="DO2" s="3"/>
    </row>
    <row r="3" spans="1:119" hidden="1" x14ac:dyDescent="0.35">
      <c r="A3" s="3"/>
      <c r="B3" s="3" t="s">
        <v>37</v>
      </c>
      <c r="C3" s="3" t="s">
        <v>38</v>
      </c>
      <c r="D3" s="3" t="s">
        <v>40</v>
      </c>
      <c r="E3" s="3" t="s">
        <v>41</v>
      </c>
      <c r="F3" s="3" t="s">
        <v>42</v>
      </c>
      <c r="G3" s="3" t="s">
        <v>2</v>
      </c>
      <c r="H3" s="3"/>
      <c r="I3" s="3"/>
      <c r="J3" s="3" t="s">
        <v>47</v>
      </c>
      <c r="K3" s="3" t="s">
        <v>53</v>
      </c>
      <c r="L3" s="3" t="s">
        <v>52</v>
      </c>
      <c r="M3" s="3" t="s">
        <v>54</v>
      </c>
      <c r="N3" s="3" t="s">
        <v>145</v>
      </c>
      <c r="O3" s="3" t="s">
        <v>147</v>
      </c>
      <c r="P3" s="3" t="s">
        <v>152</v>
      </c>
      <c r="Q3" s="3" t="s">
        <v>153</v>
      </c>
      <c r="R3" s="3" t="s">
        <v>154</v>
      </c>
      <c r="S3" s="3" t="s">
        <v>178</v>
      </c>
      <c r="T3" s="3" t="s">
        <v>155</v>
      </c>
      <c r="U3" s="3" t="s">
        <v>54</v>
      </c>
      <c r="V3" s="3" t="s">
        <v>159</v>
      </c>
      <c r="W3" s="3" t="s">
        <v>174</v>
      </c>
      <c r="X3" s="3" t="s">
        <v>157</v>
      </c>
      <c r="Y3" s="3" t="s">
        <v>54</v>
      </c>
      <c r="Z3" s="3" t="s">
        <v>223</v>
      </c>
      <c r="AA3" s="3" t="s">
        <v>54</v>
      </c>
      <c r="AB3" s="3" t="s">
        <v>157</v>
      </c>
      <c r="AE3" s="5" t="s">
        <v>163</v>
      </c>
      <c r="AF3" s="5" t="s">
        <v>154</v>
      </c>
      <c r="AG3" s="5" t="s">
        <v>165</v>
      </c>
      <c r="AH3" s="5" t="s">
        <v>166</v>
      </c>
      <c r="AI3" s="5" t="s">
        <v>38</v>
      </c>
      <c r="AJ3" s="5" t="s">
        <v>38</v>
      </c>
      <c r="AK3" s="5" t="s">
        <v>177</v>
      </c>
      <c r="AL3" s="5" t="s">
        <v>38</v>
      </c>
      <c r="AM3" s="5" t="s">
        <v>182</v>
      </c>
      <c r="AN3" s="5" t="s">
        <v>54</v>
      </c>
      <c r="AO3" s="5" t="s">
        <v>181</v>
      </c>
      <c r="AP3" s="5" t="s">
        <v>38</v>
      </c>
      <c r="AQ3" s="5" t="s">
        <v>184</v>
      </c>
      <c r="AR3" s="5" t="s">
        <v>54</v>
      </c>
      <c r="AS3" s="5" t="s">
        <v>185</v>
      </c>
      <c r="AT3" s="5" t="s">
        <v>38</v>
      </c>
      <c r="AV3" s="5" t="s">
        <v>85</v>
      </c>
      <c r="AW3" s="5" t="s">
        <v>38</v>
      </c>
      <c r="AX3" s="5" t="s">
        <v>197</v>
      </c>
      <c r="AY3" s="5" t="s">
        <v>54</v>
      </c>
      <c r="AZ3" s="5" t="s">
        <v>38</v>
      </c>
      <c r="BA3" s="5" t="s">
        <v>199</v>
      </c>
      <c r="BB3" s="5" t="s">
        <v>200</v>
      </c>
      <c r="BC3" s="5" t="s">
        <v>54</v>
      </c>
      <c r="BD3" s="5" t="s">
        <v>38</v>
      </c>
      <c r="BE3" s="5" t="s">
        <v>202</v>
      </c>
      <c r="BF3" s="5" t="s">
        <v>54</v>
      </c>
      <c r="BG3" s="5" t="s">
        <v>38</v>
      </c>
      <c r="BH3" s="5" t="s">
        <v>205</v>
      </c>
      <c r="BI3" s="5" t="s">
        <v>54</v>
      </c>
      <c r="BJ3" s="5" t="s">
        <v>206</v>
      </c>
      <c r="BK3" s="5" t="s">
        <v>38</v>
      </c>
      <c r="BL3" s="5" t="s">
        <v>208</v>
      </c>
      <c r="BM3" s="5" t="s">
        <v>209</v>
      </c>
      <c r="BN3" s="5" t="s">
        <v>54</v>
      </c>
      <c r="BO3" s="5" t="s">
        <v>38</v>
      </c>
      <c r="BP3" s="5" t="s">
        <v>213</v>
      </c>
      <c r="BQ3" s="5" t="s">
        <v>54</v>
      </c>
      <c r="BR3" s="5" t="s">
        <v>38</v>
      </c>
      <c r="BS3" s="5" t="s">
        <v>218</v>
      </c>
      <c r="BT3" s="5" t="s">
        <v>54</v>
      </c>
      <c r="BU3" s="5" t="s">
        <v>38</v>
      </c>
      <c r="BV3" s="5" t="s">
        <v>221</v>
      </c>
      <c r="BW3" s="5" t="s">
        <v>54</v>
      </c>
      <c r="BX3" s="5" t="s">
        <v>38</v>
      </c>
      <c r="BY3" s="5" t="s">
        <v>226</v>
      </c>
      <c r="BZ3" s="5" t="s">
        <v>227</v>
      </c>
      <c r="CA3" s="5" t="s">
        <v>38</v>
      </c>
      <c r="CB3" s="5" t="s">
        <v>254</v>
      </c>
      <c r="CC3" s="5" t="s">
        <v>255</v>
      </c>
      <c r="CD3" s="5" t="s">
        <v>187</v>
      </c>
      <c r="CE3" s="5" t="s">
        <v>191</v>
      </c>
      <c r="CF3" s="5" t="s">
        <v>203</v>
      </c>
      <c r="CG3" s="5" t="s">
        <v>210</v>
      </c>
      <c r="CH3" s="5" t="s">
        <v>214</v>
      </c>
      <c r="CI3" s="5" t="s">
        <v>219</v>
      </c>
      <c r="CK3" s="4" t="s">
        <v>149</v>
      </c>
      <c r="CL3" s="4" t="s">
        <v>151</v>
      </c>
      <c r="CM3" s="4" t="s">
        <v>251</v>
      </c>
      <c r="CN3" s="4" t="s">
        <v>224</v>
      </c>
      <c r="CO3" s="4">
        <v>1</v>
      </c>
      <c r="CP3" s="4">
        <v>2</v>
      </c>
      <c r="CQ3" s="4">
        <v>3</v>
      </c>
      <c r="CR3" s="4">
        <v>4</v>
      </c>
      <c r="CS3" s="4">
        <v>5</v>
      </c>
      <c r="CT3" s="4">
        <v>6</v>
      </c>
      <c r="CU3" s="4">
        <v>7</v>
      </c>
      <c r="CV3" s="4">
        <v>8</v>
      </c>
      <c r="CW3" s="4">
        <v>9</v>
      </c>
      <c r="CX3" s="4">
        <v>10</v>
      </c>
      <c r="CY3" s="4">
        <v>11</v>
      </c>
      <c r="CZ3" s="4">
        <v>12</v>
      </c>
      <c r="DA3" s="4">
        <v>13</v>
      </c>
      <c r="DB3" s="4">
        <v>14</v>
      </c>
      <c r="DC3" s="4">
        <v>15</v>
      </c>
      <c r="DD3" s="4">
        <v>16</v>
      </c>
      <c r="DE3" s="4">
        <v>17</v>
      </c>
      <c r="DF3" s="4">
        <v>18</v>
      </c>
      <c r="DG3" s="4">
        <v>19</v>
      </c>
      <c r="DH3" s="4">
        <v>20</v>
      </c>
      <c r="DI3" s="4">
        <v>21</v>
      </c>
      <c r="DJ3" s="4">
        <v>22</v>
      </c>
      <c r="DK3" s="4">
        <v>23</v>
      </c>
      <c r="DL3" s="4">
        <v>24</v>
      </c>
      <c r="DM3" s="4">
        <v>25</v>
      </c>
      <c r="DN3" s="4">
        <v>26</v>
      </c>
      <c r="DO3" s="3"/>
    </row>
    <row r="4" spans="1:119" x14ac:dyDescent="0.35">
      <c r="A4" s="3"/>
      <c r="B4" s="3"/>
      <c r="C4" s="3" t="str">
        <f>UPPER("You are trapped in a mysterious manor and must lift the curse to escape!")</f>
        <v>YOU ARE TRAPPED IN A MYSTERIOUS MANOR AND MUST LIFT THE CURSE TO ESCAPE!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CK4" s="4">
        <f>Data!B3</f>
        <v>3</v>
      </c>
      <c r="CL4" s="4" t="b">
        <f>FALSE</f>
        <v>0</v>
      </c>
      <c r="CM4" s="4">
        <f>20</f>
        <v>20</v>
      </c>
      <c r="CN4" s="4" t="b">
        <f>FALSE</f>
        <v>0</v>
      </c>
      <c r="CO4" s="4">
        <f>_xlfn.XLOOKUP(CO$3,Data!$W$3:$W$29,Data!$Y$3:$Y$29)</f>
        <v>12</v>
      </c>
      <c r="CP4" s="4">
        <f>_xlfn.XLOOKUP(CP$3,Data!$W$3:$W$29,Data!$Y$3:$Y$29)</f>
        <v>10</v>
      </c>
      <c r="CQ4" s="4">
        <f>_xlfn.XLOOKUP(CQ$3,Data!$W$3:$W$29,Data!$Y$3:$Y$29)</f>
        <v>2</v>
      </c>
      <c r="CR4" s="4">
        <f>_xlfn.XLOOKUP(CR$3,Data!$W$3:$W$29,Data!$Y$3:$Y$29)</f>
        <v>20</v>
      </c>
      <c r="CS4" s="4">
        <f>_xlfn.XLOOKUP(CS$3,Data!$W$3:$W$29,Data!$Y$3:$Y$29)</f>
        <v>2</v>
      </c>
      <c r="CT4" s="4">
        <f>_xlfn.XLOOKUP(CT$3,Data!$W$3:$W$29,Data!$Y$3:$Y$29)</f>
        <v>15</v>
      </c>
      <c r="CU4" s="4">
        <f>_xlfn.XLOOKUP(CU$3,Data!$W$3:$W$29,Data!$Y$3:$Y$29)</f>
        <v>16</v>
      </c>
      <c r="CV4" s="4">
        <f>_xlfn.XLOOKUP(CV$3,Data!$W$3:$W$29,Data!$Y$3:$Y$29)</f>
        <v>8</v>
      </c>
      <c r="CW4" s="4">
        <f>_xlfn.XLOOKUP(CW$3,Data!$W$3:$W$29,Data!$Y$3:$Y$29)</f>
        <v>8</v>
      </c>
      <c r="CX4" s="4">
        <f>_xlfn.XLOOKUP(CX$3,Data!$W$3:$W$29,Data!$Y$3:$Y$29)</f>
        <v>14</v>
      </c>
      <c r="CY4" s="4">
        <f>_xlfn.XLOOKUP(CY$3,Data!$W$3:$W$29,Data!$Y$3:$Y$29)</f>
        <v>19</v>
      </c>
      <c r="CZ4" s="4">
        <f>_xlfn.XLOOKUP(CZ$3,Data!$W$3:$W$29,Data!$Y$3:$Y$29)</f>
        <v>9</v>
      </c>
      <c r="DA4" s="4">
        <f>_xlfn.XLOOKUP(DA$3,Data!$W$3:$W$29,Data!$Y$3:$Y$29)</f>
        <v>2</v>
      </c>
      <c r="DB4" s="4">
        <f>_xlfn.XLOOKUP(DB$3,Data!$W$3:$W$29,Data!$Y$3:$Y$29)</f>
        <v>12</v>
      </c>
      <c r="DC4" s="4">
        <f>_xlfn.XLOOKUP(DC$3,Data!$W$3:$W$29,Data!$Y$3:$Y$29)</f>
        <v>2</v>
      </c>
      <c r="DD4" s="4">
        <f>_xlfn.XLOOKUP(DD$3,Data!$W$3:$W$29,Data!$Y$3:$Y$29)</f>
        <v>2</v>
      </c>
      <c r="DE4" s="4">
        <f>_xlfn.XLOOKUP(DE$3,Data!$W$3:$W$29,Data!$Y$3:$Y$29)</f>
        <v>2</v>
      </c>
      <c r="DF4" s="4">
        <f>_xlfn.XLOOKUP(DF$3,Data!$W$3:$W$29,Data!$Y$3:$Y$29)</f>
        <v>10</v>
      </c>
      <c r="DG4" s="4">
        <f>_xlfn.XLOOKUP(DG$3,Data!$W$3:$W$29,Data!$Y$3:$Y$29)</f>
        <v>2</v>
      </c>
      <c r="DH4" s="4">
        <f>_xlfn.XLOOKUP(DH$3,Data!$W$3:$W$29,Data!$Y$3:$Y$29)</f>
        <v>17</v>
      </c>
      <c r="DI4" s="4">
        <f>_xlfn.XLOOKUP(DI$3,Data!$W$3:$W$29,Data!$Y$3:$Y$29)</f>
        <v>6</v>
      </c>
      <c r="DJ4" s="4">
        <f>_xlfn.XLOOKUP(DJ$3,Data!$W$3:$W$29,Data!$Y$3:$Y$29)</f>
        <v>15</v>
      </c>
      <c r="DK4" s="4">
        <f>_xlfn.XLOOKUP(DK$3,Data!$W$3:$W$29,Data!$Y$3:$Y$29)</f>
        <v>19</v>
      </c>
      <c r="DL4" s="4">
        <f>_xlfn.XLOOKUP(DL$3,Data!$W$3:$W$29,Data!$Y$3:$Y$29)</f>
        <v>2</v>
      </c>
      <c r="DM4" s="4">
        <f>_xlfn.XLOOKUP(DM$3,Data!$W$3:$W$29,Data!$Y$3:$Y$29)</f>
        <v>22</v>
      </c>
      <c r="DN4" s="4">
        <f>_xlfn.XLOOKUP(DN$3,Data!$W$3:$W$29,Data!$Y$3:$Y$29)</f>
        <v>23</v>
      </c>
      <c r="DO4" s="3"/>
    </row>
    <row r="5" spans="1:119" x14ac:dyDescent="0.35">
      <c r="A5" s="3"/>
      <c r="B5" s="3"/>
      <c r="C5" s="3" t="str">
        <f>Data!$B$6</f>
        <v>USE TWO-WORD COMMANDS LIKE GO NORTH, EXAMINE ROCK, TALK BUTLER, GIVE WINE.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DO5" s="3"/>
    </row>
    <row r="6" spans="1:119" x14ac:dyDescent="0.35">
      <c r="A6" s="3" t="s">
        <v>228</v>
      </c>
      <c r="B6" s="3" t="s">
        <v>229</v>
      </c>
      <c r="C6" s="3" t="str">
        <f t="shared" ref="C6:C69" si="0">IF(B6&lt;&gt;"",UPPER(CJ6),"")</f>
        <v>THE FRONT PORCH. EXITS: NORTH, SOUTH.</v>
      </c>
      <c r="D6" s="3" t="str" cm="1">
        <f t="array" ref="D6:F6">INDEX(_xlfn.TEXTSPLIT(B6," ",,TRUE),_xlfn.SEQUENCE(1,3))</f>
        <v>LOOK</v>
      </c>
      <c r="E6" s="3" t="e">
        <v>#REF!</v>
      </c>
      <c r="F6" s="3" t="e">
        <v>#REF!</v>
      </c>
      <c r="G6" s="3" t="str" cm="1">
        <f t="array" ref="G6:I6">_xlfn.XLOOKUP(D6,Data!$D$3:$D$36,Data!$E$3:$G$36)</f>
        <v>Look</v>
      </c>
      <c r="H6" s="3">
        <v>0</v>
      </c>
      <c r="I6" s="3" t="b">
        <v>0</v>
      </c>
      <c r="J6" s="3" t="e">
        <f>_xlfn.XMATCH(E6,Data!$L$3:$L$10)</f>
        <v>#REF!</v>
      </c>
      <c r="K6" s="3" t="str">
        <f>IF(M6="",IF(I6,Data!$B$4,_xlfn.XLOOKUP(D6,Data!$D$3:$D$36,Data!$E$3:$E$36)),"")</f>
        <v>Look</v>
      </c>
      <c r="L6" s="3" t="str">
        <f>IF(M6="",IF(I6,_xlfn.XLOOKUP(G6,Data!$L$3:$L$10,Data!$M$3:$M$10),IF(H6=0,"",IF(H6=1,E6,_xlfn.XLOOKUP(E6,Data!$L$3:$L$10,Data!$M$3:$M$10)))),"")</f>
        <v/>
      </c>
      <c r="M6" s="3" t="str">
        <f>IF(NOT(ISERROR(F6)),Data!$J$3,IF(ISERROR(G6),Data!$J$4,IF(AND(H6=0,NOT(ISERROR(E6))),Data!$J$5,IF(AND(H6=2,ISERROR(J6)),Data!$J$7,IF(AND(H6=1,ISERROR(E6)),Data!$J$6,"")))))</f>
        <v/>
      </c>
      <c r="N6" s="3" t="b">
        <f>_xlfn.XLOOKUP(K6,Data!$D$3:$D$36,Data!$H$3:$H$36)</f>
        <v>0</v>
      </c>
      <c r="O6" s="3" t="e">
        <f>_xlfn.XLOOKUP(L6,Data!$X$3:$X$29,Data!$W$3:$W$29)</f>
        <v>#N/A</v>
      </c>
      <c r="P6" s="3" t="b">
        <f>OR(_xlfn.XLOOKUP(CK4,Data!$O$3:$O$25,Data!$U$3:$U$25),AND(CL4,OR(DC4=CK4,DC4=1)))</f>
        <v>1</v>
      </c>
      <c r="Q6" s="3" t="e" cm="1">
        <f t="array" ref="Q6">INDEX(CO4:DN4,1,O6)</f>
        <v>#N/A</v>
      </c>
      <c r="R6" s="3" t="e">
        <f>OR(Q6=1,AND(Q6=CK4,P6))</f>
        <v>#N/A</v>
      </c>
      <c r="S6" s="3" t="str">
        <f>IF(N6,Q6=1,"")</f>
        <v/>
      </c>
      <c r="T6" s="3" t="e">
        <f>IF(M6&lt;&gt;"","",IF(R6,IF(S6=FALSE,0,O6),0))</f>
        <v>#N/A</v>
      </c>
      <c r="U6" s="3" t="str">
        <f>IF(M6&lt;&gt;"",M6,IF(L6="","",IFERROR(IF(T6=0,IF(S6=FALSE,Data!$J$11,Data!$J$8),""),IF(K6=Data!$B$4,"",Data!$J$8))))</f>
        <v/>
      </c>
      <c r="V6" s="3" t="e" cm="1">
        <f t="array" ref="V6">INDEX(Data!$Q$3:$T$25,CK4,L6)</f>
        <v>#VALUE!</v>
      </c>
      <c r="W6" s="3" t="e">
        <f>IF(AND(CK4=16,V6=23,CU4=16),"The barricade blocks the way.",IF(AND(CK4=8,V6=13,CW4=8),"The rockfall blocks the way.",""))</f>
        <v>#VALUE!</v>
      </c>
      <c r="X6" s="3">
        <f>IF(AND(ISNUMBER(V6),IFERROR(W6,0)=""),V6,0)</f>
        <v>0</v>
      </c>
      <c r="Y6" s="3" t="str">
        <f>IF(K6&lt;&gt;"Go","",IF(ISNUMBER(V6),IF(V6&gt;0,W6,Data!$J$9),Play!V6))</f>
        <v/>
      </c>
      <c r="Z6" s="3" t="b">
        <f>AND(K6="Ride",U6="")</f>
        <v>0</v>
      </c>
      <c r="AA6" s="3" t="str">
        <f>IF(Z6,IF(T6&lt;&gt;4,"You can't ride that.",""),"")</f>
        <v/>
      </c>
      <c r="AB6" s="3">
        <f>IF(AND(Z6,AA6=""),IF(CK4=20,21,20),0)</f>
        <v>0</v>
      </c>
      <c r="AE6" s="5">
        <f>IF(X6&gt;0,X6,IF(AB6&gt;0,AB6,IF(K6="Look",CK4,"")))</f>
        <v>3</v>
      </c>
      <c r="AF6" s="5" t="b">
        <f>IF(AE6&lt;&gt;"",OR(_xlfn.XLOOKUP(AE6,Data!$O$3:$O$25,Data!$U$3:$U$25),AND(CL4,OR(DC4=1,DC4=CK4))),"")</f>
        <v>1</v>
      </c>
      <c r="AG6" s="5" t="str" cm="1">
        <f t="array" ref="AG6">"Exits: " &amp; _xlfn.TEXTJOIN(", ", TRUE, IF(INDEX(Data!$Q$3:$T$25,AE6,0)&gt;0,Data!$Q$2:$T$2,""))&amp;"."</f>
        <v>Exits: north, south.</v>
      </c>
      <c r="AH6" s="5" t="str" cm="1">
        <f t="array" ref="AH6">_xlfn.TEXTJOIN(", ", TRUE, IF(CO4:DN4=AE6,_xlfn.XLOOKUP($CO$3:$DN$3,Data!$W$3:$W$28,Data!$X$3:$X$28),""))</f>
        <v/>
      </c>
      <c r="AI6" s="5" t="str">
        <f>IF(AF6="","",IF(AF6,_xlfn.XLOOKUP(AE6,Data!$O$3:$O$25,Data!$P$3:$P$25)&amp;" "&amp;AG6&amp;IF(AH6&lt;&gt;""," You see: " &amp;AH6&amp;".",""),Data!$J$10))</f>
        <v>The front porch. Exits: north, south.</v>
      </c>
      <c r="AJ6" s="5" t="str">
        <f t="shared" ref="AJ6" si="1">IF(K6="Wait","Time passes.","")</f>
        <v/>
      </c>
      <c r="AK6" s="5" t="str">
        <f>IF(AND(K6="Talk",U6=""),_xlfn.XLOOKUP(T6,Data!$W$3:$W$28,Data!$AC$3:$AC$28),"")</f>
        <v/>
      </c>
      <c r="AL6" s="5" t="str">
        <f>IF(AK6=0,"You can't talk to that!",AK6)</f>
        <v/>
      </c>
      <c r="AM6" s="5" t="b">
        <f>AND(K6="Take",U6="")</f>
        <v>0</v>
      </c>
      <c r="AN6" s="5" t="str">
        <f>IF(AM6,IF(_xlfn.XLOOKUP(T6,Data!$W$3:$W$28,Data!$AA$3:$AA$28)=FALSE,"You can't take that.",IF(Q6=1,"You already have that.",IF(OR(CK4=CT4,CK4=CY4),"The unholy fiend prevents you!",""))),"")</f>
        <v/>
      </c>
      <c r="AO6" s="5" t="str">
        <f>IF(AND(AM6,AN6=""),T6,"")</f>
        <v/>
      </c>
      <c r="AP6" s="5" t="str">
        <f>IF(ISNUMBER(AO6),"Taken.",AN6)</f>
        <v/>
      </c>
      <c r="AQ6" s="5" t="b">
        <f>AND(K6="Drop",U6="")</f>
        <v>0</v>
      </c>
      <c r="AR6" s="5" t="str">
        <f>IF(AQ6,IF(Q6&lt;&gt;1,"You don't have that.",""),"")</f>
        <v/>
      </c>
      <c r="AS6" s="5" t="str">
        <f>IF(AND(AQ6,AR6=""),T6,"")</f>
        <v/>
      </c>
      <c r="AT6" s="5" t="str">
        <f t="shared" ref="AT6:AT69" si="2">IF(ISNUMBER(AS6),"Dropped.",AR6)&amp;IFERROR(IF(AND(AQ6,CD6)," Heavenly radiance transforms the water!",""),"")</f>
        <v/>
      </c>
      <c r="AU6" s="5" t="str">
        <f>IF(AND(K6="Examine",U6=""),_xlfn.XLOOKUP(T6,Data!$W$3:$W$28,Data!$Z$3:$Z$28)&amp;IF(T6=15,IF(CL4,IF(CM4&gt;=14,"burning brightly.",IF(CM4&gt;=9,"burning steadily.",IF(CM4&gt;=4,"burning weakly.","guttering."))),"unlit."),""),"")</f>
        <v/>
      </c>
      <c r="AV6" s="5" t="str" cm="1">
        <f t="array" ref="AV6">_xlfn.TEXTJOIN(", ", TRUE, IF(CO4:DN4=1,CO$1:DN$1,""))</f>
        <v/>
      </c>
      <c r="AW6" s="5" t="str">
        <f>IF(K6="Inventory","You are carrying: " &amp; AV6&amp;IF(AV6="","nothing","")&amp;".","")</f>
        <v/>
      </c>
      <c r="AX6" s="5" t="b">
        <f>AND(K6="Empty",U6="")</f>
        <v>0</v>
      </c>
      <c r="AY6" s="5" t="str">
        <f>IF(AX6,IF(NOT(ISBLANK(_xlfn.XLOOKUP(T6,Data!$W$3:$W$28,Data!$AD$3:$AD$28))),IF(CK4=12,"","There's nowhere to pour it away here."),"You can't empty that!"),"")</f>
        <v/>
      </c>
      <c r="AZ6" s="5" t="str">
        <f>IF(AX6,IF(AY6="","You pour it away.",AY6),"")</f>
        <v/>
      </c>
      <c r="BA6" s="5" t="b">
        <f>AND(K6="Drink",U6="")</f>
        <v>0</v>
      </c>
      <c r="BB6" s="5" t="e">
        <f>_xlfn.XLOOKUP(T6,Data!$W$3:$W$28,Data!$AD$3:$AD$28)</f>
        <v>#N/A</v>
      </c>
      <c r="BC6" s="5" t="str">
        <f>IF(BA6,IF(ISBLANK(BB6),"You can't drink that!",""),"")</f>
        <v/>
      </c>
      <c r="BD6" s="5" t="str">
        <f t="shared" ref="BD6" si="3">IF(BA6,IF(BC6="",BB6,BC6),"")</f>
        <v/>
      </c>
      <c r="BE6" s="5" t="b">
        <f>AND(K6="Fill",U6="")</f>
        <v>0</v>
      </c>
      <c r="BF6" s="5" t="str">
        <f>IF(BE6,IF(CK4&lt;&gt;12,"There is nothing to fill it from here.",IF(T6&lt;&gt;16,"You can't fill that!","")),"")</f>
        <v/>
      </c>
      <c r="BG6" s="5" t="str">
        <f>IF(BE6,IF(BF6="","You fill the bottle from the sink.",BF6),"")</f>
        <v/>
      </c>
      <c r="BH6" s="5" t="b">
        <f>AND(K6="Ring",U6="")</f>
        <v>0</v>
      </c>
      <c r="BI6" s="5" t="str">
        <f>IF(BH6,IF(T6&lt;&gt;10,"You can't ring that!",""),"")</f>
        <v/>
      </c>
      <c r="BJ6" s="5" t="str">
        <f>IF(OR(BH6=FALSE,BI6&lt;&gt;""),"",IF(CK4=CP4,2,IF(CK4=CR4,4,IF(CK4=CZ4,12,0))))</f>
        <v/>
      </c>
      <c r="BK6" s="5" t="str">
        <f>IF(BH6,IF(BI6="","You ring the bell. "&amp;IF(BJ6=0,"Nothing else happens.","The "&amp;_xlfn.XLOOKUP(BJ6,Data!$W$3:$W$28,Data!$X$3:$X$28)&amp;" is transformed!"),BI6),"")</f>
        <v/>
      </c>
      <c r="BL6" s="5" t="b">
        <f>AND(K6="Light",U6="")</f>
        <v>0</v>
      </c>
      <c r="BM6" s="5" t="b">
        <f>OR(DB4=1,AND(DC4=1,CL4))</f>
        <v>0</v>
      </c>
      <c r="BN6" s="5" t="str">
        <f>IF(BL6,IF(T6=14,"You should use it to light something else.",IF(AND(T6&lt;&gt;15,T6&lt;&gt;7),"That is unlikely to catch light.",IF(BM6=FALSE,"You have no source of fire.",IF(AND(T6=15,CL4),"It's already burning.","")))),"")</f>
        <v/>
      </c>
      <c r="BO6" s="5" t="str">
        <f>IF(BL6,IF(BN6="",IF(T6=7,"The barricade quickly catches light and is burned to ashes!","The candle burns with a bright flame."),BN6),"")</f>
        <v/>
      </c>
      <c r="BP6" s="5" t="b">
        <f>AND(K6="Give",U6="")</f>
        <v>0</v>
      </c>
      <c r="BQ6" s="5" t="str">
        <f>IF(BP6,IF(_xlfn.XLOOKUP(T6,Data!$W$3:$W$28,Data!$AB$3:$AB$28),"That's much too precious to give away!",IF(OR(AND(T6=17,CK4=CQ4),AND(T6=21,CK4=CV4)),"","No-one here seems to want that.")),"")</f>
        <v/>
      </c>
      <c r="BR6" s="5" t="str">
        <f>IF(BP6,IF(BQ6&lt;&gt;"",BQ6,IF(T6=21,Data!$B$5,"The priest takes the water and it is transformed by heavenly radiance!")),"")</f>
        <v/>
      </c>
      <c r="BS6" s="5" t="b">
        <f>AND(K6="Throw",U6="")</f>
        <v>0</v>
      </c>
      <c r="BT6" s="5" t="str">
        <f>IF(BS6,IF(OR(T6&lt;&gt;19,CK4&lt;&gt;CY4),"There's no reason to throw that here.",""),"")</f>
        <v/>
      </c>
      <c r="BU6" s="5" t="str">
        <f>IF(BS6,IF(BT6="","The bottle shatters! The vampire screams and melts away!",BT6),"")</f>
        <v/>
      </c>
      <c r="BV6" s="5" t="b">
        <f>AND(K6="Suck",U6="")</f>
        <v>0</v>
      </c>
      <c r="BW6" s="5" t="str">
        <f>IF(BV6,IF(DH4&lt;&gt;1,"You have nothing you can use to do that.",IF(DI4&lt;&gt;1,"The vacuum cleaner has no batteries.",IF(T6&lt;&gt;6,"Trying to vacuum that achieves nothing.",""))),"")</f>
        <v/>
      </c>
      <c r="BX6" s="5" t="str">
        <f>IF(BV6,IF(BW6="","Sluuuuuuuuuuurp!",BW6),"")</f>
        <v/>
      </c>
      <c r="BY6" s="5" t="b">
        <f>AND(K6="Pray",U6="")</f>
        <v>0</v>
      </c>
      <c r="BZ6" s="5">
        <f>COUNTIF(DJ4:DN4,1)+COUNTIF(DJ4:DN4,13)</f>
        <v>0</v>
      </c>
      <c r="CA6" s="5" t="str">
        <f>IF(BY6,IF(AND(BZ6=5,CK4=13),"The curse of the manor has been lifted! *** YOU WIN! ***","No-one answers your prayer."),"")</f>
        <v/>
      </c>
      <c r="CB6" s="5" t="b">
        <f>AND(OR(DC4=1,DC4=CK4),CL4)</f>
        <v>0</v>
      </c>
      <c r="CC6" s="5" t="str">
        <f>IF(CB6,IF(CM4=1," The candle goes out.",IF(CM4&lt;5," The candle wanes.",IF(OR(CM4=9,CM4=14)," The candle flickers.",""))),"")</f>
        <v/>
      </c>
      <c r="CD6" s="5" t="b">
        <f>IF(K6="Drop",AND(T6=17,AR6=""),IF(K6="Give",AND(T6=17,BQ6=""),FALSE))</f>
        <v>0</v>
      </c>
      <c r="CE6" s="5" t="b">
        <f>OR(AND(AX6,AY6=""),AND(BA6,BC6=""))</f>
        <v>0</v>
      </c>
      <c r="CF6" s="5" t="b">
        <f>AND(BE6,BF6="")</f>
        <v>0</v>
      </c>
      <c r="CG6" s="5" t="b">
        <f>AND(BL6,IFERROR(T6=7,FALSE),BN6="")</f>
        <v>0</v>
      </c>
      <c r="CH6" s="5" t="b">
        <f>IF(BP6,AND(T6=21,BQ6=""),FALSE)</f>
        <v>0</v>
      </c>
      <c r="CI6" s="5">
        <f>IF(AND(BS6,BT6=""),11,IF(AND(BV6,BW6=""),6,0))</f>
        <v>0</v>
      </c>
      <c r="CJ6" s="5" t="str">
        <f>IF(CN4,"The game is over, thanks for playing!",U6&amp;Y6&amp;AA6&amp;AI6&amp;AJ6&amp;AL6&amp;AP6&amp;AT6&amp;AU6&amp;AW6&amp;AZ6&amp;BD6&amp;BG6&amp;BK6&amp;BO6&amp;BR6&amp;BU6&amp;BX6&amp;CA6&amp;CC6)</f>
        <v>The front porch. Exits: north, south.</v>
      </c>
      <c r="CK6" s="4">
        <f>IF(X6&gt;0,X6,IF(AB6&gt;0,AB6,CK4))</f>
        <v>3</v>
      </c>
      <c r="CL6" s="4" t="b">
        <f>OR(AND(BL6,IFERROR(T6,0)=15,BN6=""),CL4)</f>
        <v>0</v>
      </c>
      <c r="CM6" s="4">
        <f>IF(CL6,CM4-1,CM4)</f>
        <v>20</v>
      </c>
      <c r="CN6" s="4" t="b">
        <f>OR(CN4,AND(BY6,BZ6=5,CK4=13))</f>
        <v>0</v>
      </c>
      <c r="CO6" s="4">
        <f>IF($AO6=CO$3,1,IF($AS6=CO$3,$CK4,CO4))</f>
        <v>12</v>
      </c>
      <c r="CP6" s="4">
        <f>IF(BJ6=2,2,IF($AO6=CP$3,1,IF($AS6=CP$3,$CK4,CP4)))</f>
        <v>10</v>
      </c>
      <c r="CQ6" s="4">
        <f>IF(BJ6=2,CK4,IF($AO6=CQ$3,1,IF($AS6=CQ$3,$CK4,CQ4)))</f>
        <v>2</v>
      </c>
      <c r="CR6" s="4">
        <f>IF(AB6&gt;0,AB6,IF(BJ6=4,2,IF($AO6=CR$3,1,IF($AS6=CR$3,$CK4,CR4))))</f>
        <v>20</v>
      </c>
      <c r="CS6" s="4">
        <f>IF(BJ6=4,CK4,IF($AO6=CS$3,1,IF($AS6=CS$3,$CK4,CS4)))</f>
        <v>2</v>
      </c>
      <c r="CT6" s="4">
        <f>IF(CI6=6,2,IF($AO6=CT$3,1,IF($AS6=CT$3,$CK4,CT4)))</f>
        <v>15</v>
      </c>
      <c r="CU6" s="4">
        <f>IF(CG6,2,IF($AO6=CU$3,1,IF($AS6=CU$3,$CK4,CU4)))</f>
        <v>16</v>
      </c>
      <c r="CV6" s="4">
        <f>IF(CH6,2,IF($AO6=CV$3,1,IF($AS6=CV$3,$CK4,CV4)))</f>
        <v>8</v>
      </c>
      <c r="CW6" s="4">
        <f>IF(CH6,2,IF($AO6=CW$3,1,IF($AS6=CW$3,$CK4,CW4)))</f>
        <v>8</v>
      </c>
      <c r="CX6" s="4">
        <f>IF($AO6=CX$3,1,IF($AS6=CX$3,$CK4,CX4))</f>
        <v>14</v>
      </c>
      <c r="CY6" s="4">
        <f>IF(CI6=11,2,IF($AO6=CY$3,1,IF($AS6=CY$3,$CK4,CY4)))</f>
        <v>19</v>
      </c>
      <c r="CZ6" s="4">
        <f>IF(BJ6=12,2,IF($AO6=CZ$3,1,IF($AS6=CZ$3,$CK4,CZ4)))</f>
        <v>9</v>
      </c>
      <c r="DA6" s="4">
        <f>IF(BJ6=12,CK4,IF($AO6=DA$3,1,IF($AS6=DA$3,$CK4,DA4)))</f>
        <v>2</v>
      </c>
      <c r="DB6" s="4">
        <f>IF(OR(CG6,CL6),2,IF($AO6=DB$3,1,IF($AS6=DB$3,$CK4,DB4)))</f>
        <v>12</v>
      </c>
      <c r="DC6" s="4">
        <f>IF(CM6&lt;=0,2,IF(BJ6=12,CK4,IF($AO6=DC$3,1,IF($AS6=DC$3,$CK4,DC4))))</f>
        <v>2</v>
      </c>
      <c r="DD6" s="4">
        <f>IF(CF6,2,IF(CE6,1,IF($AO6=DD$3,1,IF($AS6=DD$3,$CK4,DD4))))</f>
        <v>2</v>
      </c>
      <c r="DE6" s="4">
        <f>IF(CD6,2,IF(CF6,1,IF(CE6,2,IF($AO6=DE$3,1,IF($AS6=DE$3,$CK4,DE4)))))</f>
        <v>2</v>
      </c>
      <c r="DF6" s="4">
        <f>IF(CE6,2,IF($AO6=DF$3,1,IF($AS6=DF$3,$CK4,DF4)))</f>
        <v>10</v>
      </c>
      <c r="DG6" s="4">
        <f>IF(CI6=11,2,IF(CE6,2,IF(CD6,CK4,IF($AO6=DG$3,1,IF($AS6=DG$3,$CK4,DG4)))))</f>
        <v>2</v>
      </c>
      <c r="DH6" s="4">
        <f>IF($AO6=DH$3,1,IF($AS6=DH$3,$CK4,DH4))</f>
        <v>17</v>
      </c>
      <c r="DI6" s="4">
        <f>IF(CH6,2,IF($AO6=DI$3,1,IF($AS6=DI$3,$CK4,DI4)))</f>
        <v>6</v>
      </c>
      <c r="DJ6" s="4">
        <f>IF($AO6=DJ$3,1,IF($AS6=DJ$3,$CK4,DJ4))</f>
        <v>15</v>
      </c>
      <c r="DK6" s="4">
        <f>IF($AO6=DK$3,1,IF($AS6=DK$3,$CK4,DK4))</f>
        <v>19</v>
      </c>
      <c r="DL6" s="4">
        <f>IF(BJ6=4,CK4,IF($AO6=DL$3,1,IF($AS6=DL$3,$CK4,DL4)))</f>
        <v>2</v>
      </c>
      <c r="DM6" s="4">
        <f>IF($AO6=DM$3,1,IF($AS6=DM$3,$CK4,DM4))</f>
        <v>22</v>
      </c>
      <c r="DN6" s="4">
        <f>IF($AO6=DN$3,1,IF($AS6=DN$3,$CK4,DN4))</f>
        <v>23</v>
      </c>
      <c r="DO6" s="3"/>
    </row>
    <row r="7" spans="1:119" x14ac:dyDescent="0.35">
      <c r="A7" s="3" t="str">
        <f>IF(C6&lt;&gt;"","&gt;","")</f>
        <v>&gt;</v>
      </c>
      <c r="B7" s="6"/>
      <c r="C7" s="3" t="str">
        <f t="shared" si="0"/>
        <v/>
      </c>
      <c r="D7" s="3" t="e" cm="1">
        <f t="array" ref="D7:F7">INDEX(_xlfn.TEXTSPLIT(B7," ",,TRUE),_xlfn.SEQUENCE(1,3))</f>
        <v>#VALUE!</v>
      </c>
      <c r="E7" s="3" t="e">
        <v>#VALUE!</v>
      </c>
      <c r="F7" s="3" t="e">
        <v>#VALUE!</v>
      </c>
      <c r="G7" s="3" t="e" cm="1">
        <f t="array" ref="G7">_xlfn.XLOOKUP(D7,Data!$D$3:$D$36,Data!$E$3:$G$36)</f>
        <v>#VALUE!</v>
      </c>
      <c r="H7" s="3"/>
      <c r="I7" s="3"/>
      <c r="J7" s="3" t="e">
        <f>_xlfn.XMATCH(E7,Data!$L$3:$L$10)</f>
        <v>#VALUE!</v>
      </c>
      <c r="K7" s="3" t="str">
        <f>IF(M7="",IF(I7,Data!$B$4,_xlfn.XLOOKUP(D7,Data!$D$3:$D$36,Data!$E$3:$E$36)),"")</f>
        <v/>
      </c>
      <c r="L7" s="3" t="str">
        <f>IF(M7="",IF(I7,_xlfn.XLOOKUP(G7,Data!$L$3:$L$10,Data!$M$3:$M$10),IF(H7=0,"",IF(H7=1,E7,_xlfn.XLOOKUP(E7,Data!$L$3:$L$10,Data!$M$3:$M$10)))),"")</f>
        <v/>
      </c>
      <c r="M7" s="3" t="str">
        <f>IF(NOT(ISERROR(F7)),Data!$J$3,IF(ISERROR(G7),Data!$J$4,IF(AND(H7=0,NOT(ISERROR(E7))),Data!$J$5,IF(AND(H7=2,ISERROR(J7)),Data!$J$7,IF(AND(H7=1,ISERROR(E7)),Data!$J$6,"")))))</f>
        <v>I don't know that verb.</v>
      </c>
      <c r="N7" s="3" t="e">
        <f>_xlfn.XLOOKUP(K7,Data!$D$3:$D$36,Data!$H$3:$H$36)</f>
        <v>#N/A</v>
      </c>
      <c r="O7" s="3" t="e">
        <f>_xlfn.XLOOKUP(L7,Data!$X$3:$X$29,Data!$W$3:$W$29)</f>
        <v>#N/A</v>
      </c>
      <c r="P7" s="3" t="b">
        <f>OR(_xlfn.XLOOKUP(CK6,Data!$O$3:$O$25,Data!$U$3:$U$25),AND(CL6,OR(DC6=CK6,DC6=1)))</f>
        <v>1</v>
      </c>
      <c r="Q7" s="3" t="e" cm="1">
        <f t="array" ref="Q7">INDEX(CO6:DN6,1,O7)</f>
        <v>#N/A</v>
      </c>
      <c r="R7" s="3" t="e">
        <f t="shared" ref="R7:R70" si="4">OR(Q7=1,AND(Q7=CK6,P7))</f>
        <v>#N/A</v>
      </c>
      <c r="S7" s="3" t="e">
        <f>IF(N7,Q7=1,"")</f>
        <v>#N/A</v>
      </c>
      <c r="T7" s="3" t="str">
        <f>IF(M7&lt;&gt;"","",IF(R7,IF(S7=FALSE,0,O7),0))</f>
        <v/>
      </c>
      <c r="U7" s="3" t="str">
        <f>IF(M7&lt;&gt;"",M7,IF(L7="","",IFERROR(IF(T7=0,IF(S7=FALSE,Data!$J$11,Data!$J$8),""),IF(K7=Data!$B$4,"",Data!$J$8))))</f>
        <v>I don't know that verb.</v>
      </c>
      <c r="V7" s="3" t="e" cm="1">
        <f t="array" ref="V7">INDEX(Data!$Q$3:$T$25,CK6,L7)</f>
        <v>#VALUE!</v>
      </c>
      <c r="W7" s="3" t="e">
        <f t="shared" ref="W7:W70" si="5">IF(AND(CK6=16,V7=23,CU6=16),"The barricade blocks the way.",IF(AND(CK6=8,V7=13,CW6=8),"The rockfall blocks the way.",""))</f>
        <v>#VALUE!</v>
      </c>
      <c r="X7" s="3">
        <f>IF(AND(ISNUMBER(V7),IFERROR(W7,0)=""),V7,0)</f>
        <v>0</v>
      </c>
      <c r="Y7" s="3" t="str">
        <f>IF(K7&lt;&gt;"Go","",IF(ISNUMBER(V7),IF(V7&gt;0,W7,Data!$J$9),Play!V7))</f>
        <v/>
      </c>
      <c r="Z7" s="3" t="b">
        <f>AND(K7="Ride",U7="")</f>
        <v>0</v>
      </c>
      <c r="AA7" s="3" t="str">
        <f>IF(Z7,IF(T7&lt;&gt;4,"You can't ride that.",""),"")</f>
        <v/>
      </c>
      <c r="AB7" s="3">
        <f t="shared" ref="AB7:AB70" si="6">IF(AND(Z7,AA7=""),IF(CK6=20,21,20),0)</f>
        <v>0</v>
      </c>
      <c r="AE7" s="5" t="str">
        <f t="shared" ref="AE7:AE70" si="7">IF(X7&gt;0,X7,IF(AB7&gt;0,AB7,IF(K7="Look",CK6,"")))</f>
        <v/>
      </c>
      <c r="AF7" s="5" t="str">
        <f>IF(AE7&lt;&gt;"",OR(_xlfn.XLOOKUP(AE7,Data!$O$3:$O$25,Data!$U$3:$U$25),AND(CL6,OR(DC6=1,DC6=CK6))),"")</f>
        <v/>
      </c>
      <c r="AG7" s="5" t="e" cm="1">
        <f t="array" ref="AG7">"Exits: " &amp; _xlfn.TEXTJOIN(", ", TRUE, IF(INDEX(Data!$Q$3:$T$25,AE7,0)&gt;0,Data!$Q$2:$T$2,""))&amp;"."</f>
        <v>#VALUE!</v>
      </c>
      <c r="AH7" s="5" t="str" cm="1">
        <f t="array" ref="AH7">_xlfn.TEXTJOIN(", ", TRUE, IF(CO6:DN6=AE7,_xlfn.XLOOKUP($CO$3:$DN$3,Data!$W$3:$W$28,Data!$X$3:$X$28),""))</f>
        <v/>
      </c>
      <c r="AI7" s="5" t="str">
        <f>IF(AF7="","",IF(AF7,_xlfn.XLOOKUP(AE7,Data!$O$3:$O$25,Data!$P$3:$P$25)&amp;" "&amp;AG7&amp;IF(AH7&lt;&gt;""," You see: " &amp;AH7&amp;".",""),Data!$J$10))</f>
        <v/>
      </c>
      <c r="AJ7" s="5" t="str">
        <f t="shared" ref="AJ7" si="8">IF(K7="Wait","Time passes.","")</f>
        <v/>
      </c>
      <c r="AK7" s="5" t="str">
        <f>IF(AND(K7="Talk",U7=""),_xlfn.XLOOKUP(T7,Data!$W$3:$W$28,Data!$AC$3:$AC$28),"")</f>
        <v/>
      </c>
      <c r="AL7" s="5" t="str">
        <f>IF(AK7=0,"You can't talk to that!",AK7)</f>
        <v/>
      </c>
      <c r="AM7" s="5" t="b">
        <f>AND(K7="Take",U7="")</f>
        <v>0</v>
      </c>
      <c r="AN7" s="5" t="str">
        <f>IF(AM7,IF(_xlfn.XLOOKUP(T7,Data!$W$3:$W$28,Data!$AA$3:$AA$28)=FALSE,"You can't take that.",IF(Q7=1,"You already have that.",IF(OR(CK6=CT6,CK6=CY6),"The unholy fiend prevents you!",""))),"")</f>
        <v/>
      </c>
      <c r="AO7" s="5" t="str">
        <f>IF(AND(AM7,AN7=""),T7,"")</f>
        <v/>
      </c>
      <c r="AP7" s="5" t="str">
        <f>IF(ISNUMBER(AO7),"Taken.",AN7)</f>
        <v/>
      </c>
      <c r="AQ7" s="5" t="b">
        <f>AND(K7="Drop",U7="")</f>
        <v>0</v>
      </c>
      <c r="AR7" s="5" t="str">
        <f>IF(AQ7,IF(Q7&lt;&gt;1,"You don't have that.",""),"")</f>
        <v/>
      </c>
      <c r="AS7" s="5" t="str">
        <f>IF(AND(AQ7,AR7=""),T7,"")</f>
        <v/>
      </c>
      <c r="AT7" s="5" t="str">
        <f t="shared" si="2"/>
        <v/>
      </c>
      <c r="AU7" s="5" t="str">
        <f>IF(AND(K7="Examine",U7=""),_xlfn.XLOOKUP(T7,Data!$W$3:$W$28,Data!$Z$3:$Z$28)&amp;IF(T7=15,IF(CL6,IF(CM6&gt;=14,"burning brightly.",IF(CM6&gt;=9,"burning steadily.",IF(CM6&gt;=4,"burning weakly.","guttering."))),"unlit."),""),"")</f>
        <v/>
      </c>
      <c r="AV7" s="5" t="str" cm="1">
        <f t="array" ref="AV7">_xlfn.TEXTJOIN(", ", TRUE, IF(CO6:DN6=1,CO$1:DN$1,""))</f>
        <v/>
      </c>
      <c r="AW7" s="5" t="str">
        <f>IF(K7="Inventory","You are carrying: " &amp; AV7&amp;IF(AV7="","nothing","")&amp;".","")</f>
        <v/>
      </c>
      <c r="AX7" s="5" t="b">
        <f>AND(K7="Empty",U7="")</f>
        <v>0</v>
      </c>
      <c r="AY7" s="5" t="str">
        <f>IF(AX7,IF(NOT(ISBLANK(_xlfn.XLOOKUP(T7,Data!$W$3:$W$28,Data!$AD$3:$AD$28))),IF(CK6=12,"","There's nowhere to pour it away here."),"You can't empty that!"),"")</f>
        <v/>
      </c>
      <c r="AZ7" s="5" t="str">
        <f>IF(AX7,IF(AY7="","You pour it away.",AY7),"")</f>
        <v/>
      </c>
      <c r="BA7" s="5" t="b">
        <f>AND(K7="Drink",U7="")</f>
        <v>0</v>
      </c>
      <c r="BB7" s="5" t="e">
        <f>_xlfn.XLOOKUP(T7,Data!$W$3:$W$28,Data!$AD$3:$AD$28)</f>
        <v>#N/A</v>
      </c>
      <c r="BC7" s="5" t="str">
        <f>IF(BA7,IF(ISBLANK(BB7),"You can't drink that!",""),"")</f>
        <v/>
      </c>
      <c r="BD7" s="5" t="str">
        <f t="shared" ref="BD7" si="9">IF(BA7,IF(BC7="",BB7,BC7),"")</f>
        <v/>
      </c>
      <c r="BE7" s="5" t="b">
        <f>AND(K7="Fill",U7="")</f>
        <v>0</v>
      </c>
      <c r="BF7" s="5" t="str">
        <f t="shared" ref="BF7:BF70" si="10">IF(BE7,IF(CK6&lt;&gt;12,"There is nothing to fill it from here.",IF(T7&lt;&gt;16,"You can't fill that!","")),"")</f>
        <v/>
      </c>
      <c r="BG7" s="5" t="str">
        <f>IF(BE7,IF(BF7="","You fill the bottle from the sink.",BF7),"")</f>
        <v/>
      </c>
      <c r="BH7" s="5" t="b">
        <f>AND(K7="Ring",U7="")</f>
        <v>0</v>
      </c>
      <c r="BI7" s="5" t="str">
        <f>IF(BH7,IF(T7&lt;&gt;10,"You can't ring that!",""),"")</f>
        <v/>
      </c>
      <c r="BJ7" s="5" t="str">
        <f t="shared" ref="BJ7:BJ70" si="11">IF(OR(BH7=FALSE,BI7&lt;&gt;""),"",IF(CK6=CP6,2,IF(CK6=CR6,4,IF(CK6=CZ6,12,0))))</f>
        <v/>
      </c>
      <c r="BK7" s="5" t="str">
        <f>IF(BH7,IF(BI7="","You ring the bell. "&amp;IF(BJ7=0,"Nothing else happens.","The "&amp;_xlfn.XLOOKUP(BJ7,Data!$W$3:$W$28,Data!$X$3:$X$28)&amp;" is transformed!"),BI7),"")</f>
        <v/>
      </c>
      <c r="BL7" s="5" t="b">
        <f>AND(K7="Light",U7="")</f>
        <v>0</v>
      </c>
      <c r="BM7" s="5" t="b">
        <f>OR(DB6=1,AND(DC6=1,CL6))</f>
        <v>0</v>
      </c>
      <c r="BN7" s="5" t="str">
        <f t="shared" ref="BN7:BN70" si="12">IF(BL7,IF(T7=14,"You should use it to light something else.",IF(AND(T7&lt;&gt;15,T7&lt;&gt;7),"That is unlikely to catch light.",IF(BM7=FALSE,"You have no source of fire.",IF(AND(T7=15,CL6),"It's already burning.","")))),"")</f>
        <v/>
      </c>
      <c r="BO7" s="5" t="str">
        <f t="shared" ref="BO7:BO70" si="13">IF(BL7,IF(BN7="",IF(T7=7,"The barricade quickly catches light and is burned to ashes!","The candle burns with a bright flame."),BN7),"")</f>
        <v/>
      </c>
      <c r="BP7" s="5" t="b">
        <f>AND(K7="Give",U7="")</f>
        <v>0</v>
      </c>
      <c r="BQ7" s="5" t="str">
        <f>IF(BP7,IF(_xlfn.XLOOKUP(T7,Data!$W$3:$W$28,Data!$AB$3:$AB$28),"That's much too precious to give away!",IF(OR(AND(T7=17,CK6=CQ6),AND(T7=21,CK6=CV6)),"","No-one here seems to want that.")),"")</f>
        <v/>
      </c>
      <c r="BR7" s="5" t="str">
        <f>IF(BP7,IF(BQ7&lt;&gt;"",BQ7,IF(T7=21,Data!$B$5,"The priest takes the water and it is transformed by heavenly radiance!")),"")</f>
        <v/>
      </c>
      <c r="BS7" s="5" t="b">
        <f>AND(K7="Throw",U7="")</f>
        <v>0</v>
      </c>
      <c r="BT7" s="5" t="str">
        <f t="shared" ref="BT7:BT70" si="14">IF(BS7,IF(OR(T7&lt;&gt;19,CK6&lt;&gt;CY6),"There's no reason to throw that here.",""),"")</f>
        <v/>
      </c>
      <c r="BU7" s="5" t="str">
        <f>IF(BS7,IF(BT7="","The bottle shatters! The vampire screams and melts away!",BT7),"")</f>
        <v/>
      </c>
      <c r="BV7" s="5" t="b">
        <f>AND(K7="Suck",U7="")</f>
        <v>0</v>
      </c>
      <c r="BW7" s="5" t="str">
        <f t="shared" ref="BW7:BW70" si="15">IF(BV7,IF(DH6&lt;&gt;1,"You have nothing you can use to do that.",IF(DI6&lt;&gt;1,"The vacuum cleaner has no batteries.",IF(T7&lt;&gt;6,"Trying to vacuum that achieves nothing.",""))),"")</f>
        <v/>
      </c>
      <c r="BX7" s="5" t="str">
        <f>IF(BV7,IF(BW7="","Sluuuuuuuuuuurp!",BW7),"")</f>
        <v/>
      </c>
      <c r="BY7" s="5" t="b">
        <f>AND(K7="Pray",U7="")</f>
        <v>0</v>
      </c>
      <c r="BZ7" s="5">
        <f>COUNTIF(DJ6:DN6,1)+COUNTIF(DJ6:DN6,13)</f>
        <v>0</v>
      </c>
      <c r="CA7" s="5" t="str">
        <f t="shared" ref="CA7:CA70" si="16">IF(BY7,IF(AND(BZ7=5,CK6=13),"The curse of the manor has been lifted! *** YOU WIN! ***","No-one answers your prayer."),"")</f>
        <v/>
      </c>
      <c r="CB7" s="5" t="b">
        <f t="shared" ref="CB7:CB70" si="17">AND(OR(DC6=1,DC6=CK6),CL6)</f>
        <v>0</v>
      </c>
      <c r="CC7" s="5" t="str">
        <f t="shared" ref="CC7:CC70" si="18">IF(CB7,IF(CM6=1," The candle goes out.",IF(CM6&lt;5," The candle wanes.",IF(OR(CM6=9,CM6=14)," The candle flickers.",""))),"")</f>
        <v/>
      </c>
      <c r="CD7" s="5" t="b">
        <f t="shared" ref="CD7:CD70" si="19">IF(K7="Drop",AND(T7=17,AR7=""),IF(K7="Give",AND(T7=17,BQ7=""),FALSE))</f>
        <v>0</v>
      </c>
      <c r="CE7" s="5" t="b">
        <f t="shared" ref="CE7:CE70" si="20">OR(AND(AX7,AY7=""),AND(BA7,BC7=""))</f>
        <v>0</v>
      </c>
      <c r="CF7" s="5" t="b">
        <f t="shared" ref="CF7:CF70" si="21">AND(BE7,BF7="")</f>
        <v>0</v>
      </c>
      <c r="CG7" s="5" t="b">
        <f t="shared" ref="CG7:CG70" si="22">AND(BL7,IFERROR(T7=7,FALSE),BN7="")</f>
        <v>0</v>
      </c>
      <c r="CH7" s="5" t="b">
        <f t="shared" ref="CH7:CH70" si="23">IF(BP7,AND(T7=21,BQ7=""),FALSE)</f>
        <v>0</v>
      </c>
      <c r="CI7" s="5">
        <f t="shared" ref="CI7:CI70" si="24">IF(AND(BS7,BT7=""),11,IF(AND(BV7,BW7=""),6,0))</f>
        <v>0</v>
      </c>
      <c r="CJ7" s="5" t="str">
        <f t="shared" ref="CJ7:CJ70" si="25">IF(CN6,"The game is over, thanks for playing!",U7&amp;Y7&amp;AA7&amp;AI7&amp;AJ7&amp;AL7&amp;AP7&amp;AT7&amp;AU7&amp;AW7&amp;AZ7&amp;BD7&amp;BG7&amp;BK7&amp;BO7&amp;BR7&amp;BU7&amp;BX7&amp;CA7&amp;CC7)</f>
        <v>I don't know that verb.</v>
      </c>
      <c r="CK7" s="4">
        <f t="shared" ref="CK7:CK70" si="26">IF(X7&gt;0,X7,IF(AB7&gt;0,AB7,CK6))</f>
        <v>3</v>
      </c>
      <c r="CL7" s="4" t="b">
        <f t="shared" ref="CL7:CL70" si="27">OR(AND(BL7,IFERROR(T7,0)=15,BN7=""),CL6)</f>
        <v>0</v>
      </c>
      <c r="CM7" s="4">
        <f>IF(CL7,CM6-1,CM6)</f>
        <v>20</v>
      </c>
      <c r="CN7" s="4" t="b">
        <f t="shared" ref="CN7:CN70" si="28">OR(CN6,AND(BY7,BZ7=5,CK6=13))</f>
        <v>0</v>
      </c>
      <c r="CO7" s="4">
        <f t="shared" ref="CO7:CO70" si="29">IF($AO7=CO$3,1,IF($AS7=CO$3,$CK6,CO6))</f>
        <v>12</v>
      </c>
      <c r="CP7" s="4">
        <f t="shared" ref="CP7:CP70" si="30">IF(BJ7=2,2,IF($AO7=CP$3,1,IF($AS7=CP$3,$CK6,CP6)))</f>
        <v>10</v>
      </c>
      <c r="CQ7" s="4">
        <f t="shared" ref="CQ7:CQ70" si="31">IF(BJ7=2,CK6,IF($AO7=CQ$3,1,IF($AS7=CQ$3,$CK6,CQ6)))</f>
        <v>2</v>
      </c>
      <c r="CR7" s="4">
        <f t="shared" ref="CR7:CR70" si="32">IF(AB7&gt;0,AB7,IF(BJ7=4,2,IF($AO7=CR$3,1,IF($AS7=CR$3,$CK6,CR6))))</f>
        <v>20</v>
      </c>
      <c r="CS7" s="4">
        <f t="shared" ref="CS7:CS70" si="33">IF(BJ7=4,CK6,IF($AO7=CS$3,1,IF($AS7=CS$3,$CK6,CS6)))</f>
        <v>2</v>
      </c>
      <c r="CT7" s="4">
        <f t="shared" ref="CT7:CT70" si="34">IF(CI7=6,2,IF($AO7=CT$3,1,IF($AS7=CT$3,$CK6,CT6)))</f>
        <v>15</v>
      </c>
      <c r="CU7" s="4">
        <f t="shared" ref="CU7:CU70" si="35">IF(CG7,2,IF($AO7=CU$3,1,IF($AS7=CU$3,$CK6,CU6)))</f>
        <v>16</v>
      </c>
      <c r="CV7" s="4">
        <f t="shared" ref="CV7:CV70" si="36">IF(CH7,2,IF($AO7=CV$3,1,IF($AS7=CV$3,$CK6,CV6)))</f>
        <v>8</v>
      </c>
      <c r="CW7" s="4">
        <f t="shared" ref="CW7:CW70" si="37">IF(CH7,2,IF($AO7=CW$3,1,IF($AS7=CW$3,$CK6,CW6)))</f>
        <v>8</v>
      </c>
      <c r="CX7" s="4">
        <f t="shared" ref="CX7:CX70" si="38">IF($AO7=CX$3,1,IF($AS7=CX$3,$CK6,CX6))</f>
        <v>14</v>
      </c>
      <c r="CY7" s="4">
        <f t="shared" ref="CY7:CY70" si="39">IF(CI7=11,2,IF($AO7=CY$3,1,IF($AS7=CY$3,$CK6,CY6)))</f>
        <v>19</v>
      </c>
      <c r="CZ7" s="4">
        <f t="shared" ref="CZ7:CZ70" si="40">IF(BJ7=12,2,IF($AO7=CZ$3,1,IF($AS7=CZ$3,$CK6,CZ6)))</f>
        <v>9</v>
      </c>
      <c r="DA7" s="4">
        <f t="shared" ref="DA7:DA70" si="41">IF(BJ7=12,CK6,IF($AO7=DA$3,1,IF($AS7=DA$3,$CK6,DA6)))</f>
        <v>2</v>
      </c>
      <c r="DB7" s="4">
        <f t="shared" ref="DB7:DB70" si="42">IF(OR(CG7,CL7),2,IF($AO7=DB$3,1,IF($AS7=DB$3,$CK6,DB6)))</f>
        <v>12</v>
      </c>
      <c r="DC7" s="4">
        <f t="shared" ref="DC7:DC16" si="43">IF(CM7&lt;=0,2,IF(BJ7=12,CK6,IF($AO7=DC$3,1,IF($AS7=DC$3,$CK6,DC6))))</f>
        <v>2</v>
      </c>
      <c r="DD7" s="4">
        <f t="shared" ref="DD7:DD70" si="44">IF(CF7,2,IF(CE7,1,IF($AO7=DD$3,1,IF($AS7=DD$3,$CK6,DD6))))</f>
        <v>2</v>
      </c>
      <c r="DE7" s="4">
        <f t="shared" ref="DE7:DE70" si="45">IF(CD7,2,IF(CF7,1,IF(CE7,2,IF($AO7=DE$3,1,IF($AS7=DE$3,$CK6,DE6)))))</f>
        <v>2</v>
      </c>
      <c r="DF7" s="4">
        <f t="shared" ref="DF7:DF70" si="46">IF(CE7,2,IF($AO7=DF$3,1,IF($AS7=DF$3,$CK6,DF6)))</f>
        <v>10</v>
      </c>
      <c r="DG7" s="4">
        <f t="shared" ref="DG7:DG70" si="47">IF(CI7=11,2,IF(CE7,2,IF(CD7,CK6,IF($AO7=DG$3,1,IF($AS7=DG$3,$CK6,DG6)))))</f>
        <v>2</v>
      </c>
      <c r="DH7" s="4">
        <f t="shared" ref="DH7:DH70" si="48">IF($AO7=DH$3,1,IF($AS7=DH$3,$CK6,DH6))</f>
        <v>17</v>
      </c>
      <c r="DI7" s="4">
        <f t="shared" ref="DI7:DI70" si="49">IF(CH7,2,IF($AO7=DI$3,1,IF($AS7=DI$3,$CK6,DI6)))</f>
        <v>6</v>
      </c>
      <c r="DJ7" s="4">
        <f t="shared" ref="DJ7:DJ70" si="50">IF($AO7=DJ$3,1,IF($AS7=DJ$3,$CK6,DJ6))</f>
        <v>15</v>
      </c>
      <c r="DK7" s="4">
        <f t="shared" ref="DK7:DK70" si="51">IF($AO7=DK$3,1,IF($AS7=DK$3,$CK6,DK6))</f>
        <v>19</v>
      </c>
      <c r="DL7" s="4">
        <f t="shared" ref="DL7:DL70" si="52">IF(BJ7=4,CK6,IF($AO7=DL$3,1,IF($AS7=DL$3,$CK6,DL6)))</f>
        <v>2</v>
      </c>
      <c r="DM7" s="4">
        <f t="shared" ref="DM7:DM70" si="53">IF($AO7=DM$3,1,IF($AS7=DM$3,$CK6,DM6))</f>
        <v>22</v>
      </c>
      <c r="DN7" s="4">
        <f t="shared" ref="DN7:DN70" si="54">IF($AO7=DN$3,1,IF($AS7=DN$3,$CK6,DN6))</f>
        <v>23</v>
      </c>
      <c r="DO7" s="3"/>
    </row>
    <row r="8" spans="1:119" x14ac:dyDescent="0.35">
      <c r="A8" s="3" t="str">
        <f t="shared" ref="A8:A71" si="55">IF(C7&lt;&gt;"","&gt;","")</f>
        <v/>
      </c>
      <c r="B8" s="6"/>
      <c r="C8" s="3" t="str">
        <f t="shared" si="0"/>
        <v/>
      </c>
      <c r="D8" s="3" t="e" cm="1">
        <f t="array" ref="D8:F8">INDEX(_xlfn.TEXTSPLIT(B8," ",,TRUE),_xlfn.SEQUENCE(1,3))</f>
        <v>#VALUE!</v>
      </c>
      <c r="E8" s="3" t="e">
        <v>#VALUE!</v>
      </c>
      <c r="F8" s="3" t="e">
        <v>#VALUE!</v>
      </c>
      <c r="G8" s="3" t="e" cm="1">
        <f t="array" ref="G8">_xlfn.XLOOKUP(D8,Data!$D$3:$D$36,Data!$E$3:$G$36)</f>
        <v>#VALUE!</v>
      </c>
      <c r="H8" s="3"/>
      <c r="I8" s="3"/>
      <c r="J8" s="3" t="e">
        <f>_xlfn.XMATCH(E8,Data!$L$3:$L$10)</f>
        <v>#VALUE!</v>
      </c>
      <c r="K8" s="3" t="str">
        <f>IF(M8="",IF(I8,Data!$B$4,_xlfn.XLOOKUP(D8,Data!$D$3:$D$36,Data!$E$3:$E$36)),"")</f>
        <v/>
      </c>
      <c r="L8" s="3" t="str">
        <f>IF(M8="",IF(I8,_xlfn.XLOOKUP(G8,Data!$L$3:$L$10,Data!$M$3:$M$10),IF(H8=0,"",IF(H8=1,E8,_xlfn.XLOOKUP(E8,Data!$L$3:$L$10,Data!$M$3:$M$10)))),"")</f>
        <v/>
      </c>
      <c r="M8" s="3" t="str">
        <f>IF(NOT(ISERROR(F8)),Data!$J$3,IF(ISERROR(G8),Data!$J$4,IF(AND(H8=0,NOT(ISERROR(E8))),Data!$J$5,IF(AND(H8=2,ISERROR(J8)),Data!$J$7,IF(AND(H8=1,ISERROR(E8)),Data!$J$6,"")))))</f>
        <v>I don't know that verb.</v>
      </c>
      <c r="N8" s="3" t="e">
        <f>_xlfn.XLOOKUP(K8,Data!$D$3:$D$36,Data!$H$3:$H$36)</f>
        <v>#N/A</v>
      </c>
      <c r="O8" s="3" t="e">
        <f>_xlfn.XLOOKUP(L8,Data!$X$3:$X$29,Data!$W$3:$W$29)</f>
        <v>#N/A</v>
      </c>
      <c r="P8" s="3" t="b">
        <f>OR(_xlfn.XLOOKUP(CK7,Data!$O$3:$O$25,Data!$U$3:$U$25),AND(CL7,OR(DC7=CK7,DC7=1)))</f>
        <v>1</v>
      </c>
      <c r="Q8" s="3" t="e" cm="1">
        <f t="array" ref="Q8">INDEX(CO7:DN7,1,O8)</f>
        <v>#N/A</v>
      </c>
      <c r="R8" s="3" t="e">
        <f t="shared" si="4"/>
        <v>#N/A</v>
      </c>
      <c r="S8" s="3" t="e">
        <f t="shared" ref="S8:S71" si="56">IF(N8,Q8=1,"")</f>
        <v>#N/A</v>
      </c>
      <c r="T8" s="3" t="str">
        <f t="shared" ref="T8:T71" si="57">IF(M8&lt;&gt;"","",IF(R8,IF(S8=FALSE,0,O8),0))</f>
        <v/>
      </c>
      <c r="U8" s="3" t="str">
        <f>IF(M8&lt;&gt;"",M8,IF(L8="","",IFERROR(IF(T8=0,IF(S8=FALSE,Data!$J$11,Data!$J$8),""),IF(K8=Data!$B$4,"",Data!$J$8))))</f>
        <v>I don't know that verb.</v>
      </c>
      <c r="V8" s="3" t="e" cm="1">
        <f t="array" ref="V8">INDEX(Data!$Q$3:$T$25,CK7,L8)</f>
        <v>#VALUE!</v>
      </c>
      <c r="W8" s="3" t="e">
        <f t="shared" si="5"/>
        <v>#VALUE!</v>
      </c>
      <c r="X8" s="3">
        <f t="shared" ref="X8:X71" si="58">IF(AND(ISNUMBER(V8),IFERROR(W8,0)=""),V8,0)</f>
        <v>0</v>
      </c>
      <c r="Y8" s="3" t="str">
        <f>IF(K8&lt;&gt;"Go","",IF(ISNUMBER(V8),IF(V8&gt;0,W8,Data!$J$9),Play!V8))</f>
        <v/>
      </c>
      <c r="Z8" s="3" t="b">
        <f t="shared" ref="Z8:Z71" si="59">AND(K8="Ride",U8="")</f>
        <v>0</v>
      </c>
      <c r="AA8" s="3" t="str">
        <f t="shared" ref="AA8:AA71" si="60">IF(Z8,IF(T8&lt;&gt;4,"You can't ride that.",""),"")</f>
        <v/>
      </c>
      <c r="AB8" s="3">
        <f t="shared" si="6"/>
        <v>0</v>
      </c>
      <c r="AE8" s="5" t="str">
        <f t="shared" si="7"/>
        <v/>
      </c>
      <c r="AF8" s="5" t="str">
        <f>IF(AE8&lt;&gt;"",OR(_xlfn.XLOOKUP(AE8,Data!$O$3:$O$25,Data!$U$3:$U$25),AND(CL7,OR(DC7=1,DC7=CK7))),"")</f>
        <v/>
      </c>
      <c r="AG8" s="5" t="e" cm="1">
        <f t="array" ref="AG8">"Exits: " &amp; _xlfn.TEXTJOIN(", ", TRUE, IF(INDEX(Data!$Q$3:$T$25,AE8,0)&gt;0,Data!$Q$2:$T$2,""))&amp;"."</f>
        <v>#VALUE!</v>
      </c>
      <c r="AH8" s="5" t="str" cm="1">
        <f t="array" ref="AH8">_xlfn.TEXTJOIN(", ", TRUE, IF(CO7:DN7=AE8,_xlfn.XLOOKUP($CO$3:$DN$3,Data!$W$3:$W$28,Data!$X$3:$X$28),""))</f>
        <v/>
      </c>
      <c r="AI8" s="5" t="str">
        <f>IF(AF8="","",IF(AF8,_xlfn.XLOOKUP(AE8,Data!$O$3:$O$25,Data!$P$3:$P$25)&amp;" "&amp;AG8&amp;IF(AH8&lt;&gt;""," You see: " &amp;AH8&amp;".",""),Data!$J$10))</f>
        <v/>
      </c>
      <c r="AJ8" s="5" t="str">
        <f t="shared" ref="AJ8:AJ71" si="61">IF(K8="Wait","Time passes.","")</f>
        <v/>
      </c>
      <c r="AK8" s="5" t="str">
        <f>IF(AND(K8="Talk",U8=""),_xlfn.XLOOKUP(T8,Data!$W$3:$W$28,Data!$AC$3:$AC$28),"")</f>
        <v/>
      </c>
      <c r="AL8" s="5" t="str">
        <f t="shared" ref="AL8:AL71" si="62">IF(AK8=0,"You can't talk to that!",AK8)</f>
        <v/>
      </c>
      <c r="AM8" s="5" t="b">
        <f t="shared" ref="AM8:AM71" si="63">AND(K8="Take",U8="")</f>
        <v>0</v>
      </c>
      <c r="AN8" s="5" t="str">
        <f>IF(AM8,IF(_xlfn.XLOOKUP(T8,Data!$W$3:$W$28,Data!$AA$3:$AA$28)=FALSE,"You can't take that.",IF(Q8=1,"You already have that.",IF(OR(CK7=CT7,CK7=CY7),"The unholy fiend prevents you!",""))),"")</f>
        <v/>
      </c>
      <c r="AO8" s="5" t="str">
        <f t="shared" ref="AO8:AO71" si="64">IF(AND(AM8,AN8=""),T8,"")</f>
        <v/>
      </c>
      <c r="AP8" s="5" t="str">
        <f t="shared" ref="AP8:AP71" si="65">IF(ISNUMBER(AO8),"Taken.",AN8)</f>
        <v/>
      </c>
      <c r="AQ8" s="5" t="b">
        <f t="shared" ref="AQ8:AQ71" si="66">AND(K8="Drop",U8="")</f>
        <v>0</v>
      </c>
      <c r="AR8" s="5" t="str">
        <f t="shared" ref="AR8:AR71" si="67">IF(AQ8,IF(Q8&lt;&gt;1,"You don't have that.",""),"")</f>
        <v/>
      </c>
      <c r="AS8" s="5" t="str">
        <f t="shared" ref="AS8:AS71" si="68">IF(AND(AQ8,AR8=""),T8,"")</f>
        <v/>
      </c>
      <c r="AT8" s="5" t="str">
        <f t="shared" si="2"/>
        <v/>
      </c>
      <c r="AU8" s="5" t="str">
        <f>IF(AND(K8="Examine",U8=""),_xlfn.XLOOKUP(T8,Data!$W$3:$W$28,Data!$Z$3:$Z$28)&amp;IF(T8=15,IF(CL7,IF(CM7&gt;=14,"burning brightly.",IF(CM7&gt;=9,"burning steadily.",IF(CM7&gt;=4,"burning weakly.","guttering."))),"unlit."),""),"")</f>
        <v/>
      </c>
      <c r="AV8" s="5" t="str" cm="1">
        <f t="array" ref="AV8">_xlfn.TEXTJOIN(", ", TRUE, IF(CO7:DN7=1,CO$1:DN$1,""))</f>
        <v/>
      </c>
      <c r="AW8" s="5" t="str">
        <f t="shared" ref="AW8:AW71" si="69">IF(K8="Inventory","You are carrying: " &amp; AV8&amp;IF(AV8="","nothing","")&amp;".","")</f>
        <v/>
      </c>
      <c r="AX8" s="5" t="b">
        <f t="shared" ref="AX8:AX71" si="70">AND(K8="Empty",U8="")</f>
        <v>0</v>
      </c>
      <c r="AY8" s="5" t="str">
        <f>IF(AX8,IF(NOT(ISBLANK(_xlfn.XLOOKUP(T8,Data!$W$3:$W$28,Data!$AD$3:$AD$28))),IF(CK7=12,"","There's nowhere to pour it away here."),"You can't empty that!"),"")</f>
        <v/>
      </c>
      <c r="AZ8" s="5" t="str">
        <f t="shared" ref="AZ8:AZ71" si="71">IF(AX8,IF(AY8="","You pour it away.",AY8),"")</f>
        <v/>
      </c>
      <c r="BA8" s="5" t="b">
        <f t="shared" ref="BA8:BA71" si="72">AND(K8="Drink",U8="")</f>
        <v>0</v>
      </c>
      <c r="BB8" s="5" t="e">
        <f>_xlfn.XLOOKUP(T8,Data!$W$3:$W$28,Data!$AD$3:$AD$28)</f>
        <v>#N/A</v>
      </c>
      <c r="BC8" s="5" t="str">
        <f t="shared" ref="BC8:BC71" si="73">IF(BA8,IF(ISBLANK(BB8),"You can't drink that!",""),"")</f>
        <v/>
      </c>
      <c r="BD8" s="5" t="str">
        <f t="shared" ref="BD8:BD71" si="74">IF(BA8,IF(BC8="",BB8,BC8),"")</f>
        <v/>
      </c>
      <c r="BE8" s="5" t="b">
        <f t="shared" ref="BE8:BE71" si="75">AND(K8="Fill",U8="")</f>
        <v>0</v>
      </c>
      <c r="BF8" s="5" t="str">
        <f t="shared" si="10"/>
        <v/>
      </c>
      <c r="BG8" s="5" t="str">
        <f t="shared" ref="BG8:BG71" si="76">IF(BE8,IF(BF8="","You fill the bottle from the sink.",BF8),"")</f>
        <v/>
      </c>
      <c r="BH8" s="5" t="b">
        <f t="shared" ref="BH8:BH71" si="77">AND(K8="Ring",U8="")</f>
        <v>0</v>
      </c>
      <c r="BI8" s="5" t="str">
        <f t="shared" ref="BI8:BI71" si="78">IF(BH8,IF(T8&lt;&gt;10,"You can't ring that!",""),"")</f>
        <v/>
      </c>
      <c r="BJ8" s="5" t="str">
        <f t="shared" si="11"/>
        <v/>
      </c>
      <c r="BK8" s="5" t="str">
        <f>IF(BH8,IF(BI8="","You ring the bell. "&amp;IF(BJ8=0,"Nothing else happens.","The "&amp;_xlfn.XLOOKUP(BJ8,Data!$W$3:$W$28,Data!$X$3:$X$28)&amp;" is transformed!"),BI8),"")</f>
        <v/>
      </c>
      <c r="BL8" s="5" t="b">
        <f t="shared" ref="BL8:BL71" si="79">AND(K8="Light",U8="")</f>
        <v>0</v>
      </c>
      <c r="BM8" s="5" t="b">
        <f t="shared" ref="BM8:BM71" si="80">OR(DB7=1,AND(DC7=1,CL7))</f>
        <v>0</v>
      </c>
      <c r="BN8" s="5" t="str">
        <f t="shared" si="12"/>
        <v/>
      </c>
      <c r="BO8" s="5" t="str">
        <f t="shared" si="13"/>
        <v/>
      </c>
      <c r="BP8" s="5" t="b">
        <f t="shared" ref="BP8:BP71" si="81">AND(K8="Give",U8="")</f>
        <v>0</v>
      </c>
      <c r="BQ8" s="5" t="str">
        <f>IF(BP8,IF(_xlfn.XLOOKUP(T8,Data!$W$3:$W$28,Data!$AB$3:$AB$28),"That's much too precious to give away!",IF(OR(AND(T8=17,CK7=CQ7),AND(T8=21,CK7=CV7)),"","No-one here seems to want that.")),"")</f>
        <v/>
      </c>
      <c r="BR8" s="5" t="str">
        <f>IF(BP8,IF(BQ8&lt;&gt;"",BQ8,IF(T8=21,Data!$B$5,"The priest takes the water and it is transformed by heavenly radiance!")),"")</f>
        <v/>
      </c>
      <c r="BS8" s="5" t="b">
        <f t="shared" ref="BS8:BS71" si="82">AND(K8="Throw",U8="")</f>
        <v>0</v>
      </c>
      <c r="BT8" s="5" t="str">
        <f t="shared" si="14"/>
        <v/>
      </c>
      <c r="BU8" s="5" t="str">
        <f t="shared" ref="BU8:BU71" si="83">IF(BS8,IF(BT8="","The bottle shatters! The vampire screams and melts away!",BT8),"")</f>
        <v/>
      </c>
      <c r="BV8" s="5" t="b">
        <f t="shared" ref="BV8:BV71" si="84">AND(K8="Suck",U8="")</f>
        <v>0</v>
      </c>
      <c r="BW8" s="5" t="str">
        <f t="shared" si="15"/>
        <v/>
      </c>
      <c r="BX8" s="5" t="str">
        <f t="shared" ref="BX8:BX71" si="85">IF(BV8,IF(BW8="","Sluuuuuuuuuuurp!",BW8),"")</f>
        <v/>
      </c>
      <c r="BY8" s="5" t="b">
        <f t="shared" ref="BY8:BY71" si="86">AND(K8="Pray",U8="")</f>
        <v>0</v>
      </c>
      <c r="BZ8" s="5">
        <f t="shared" ref="BZ8:BZ71" si="87">COUNTIF(DJ7:DN7,1)+COUNTIF(DJ7:DN7,13)</f>
        <v>0</v>
      </c>
      <c r="CA8" s="5" t="str">
        <f t="shared" si="16"/>
        <v/>
      </c>
      <c r="CB8" s="5" t="b">
        <f t="shared" si="17"/>
        <v>0</v>
      </c>
      <c r="CC8" s="5" t="str">
        <f t="shared" si="18"/>
        <v/>
      </c>
      <c r="CD8" s="5" t="b">
        <f t="shared" si="19"/>
        <v>0</v>
      </c>
      <c r="CE8" s="5" t="b">
        <f t="shared" si="20"/>
        <v>0</v>
      </c>
      <c r="CF8" s="5" t="b">
        <f t="shared" si="21"/>
        <v>0</v>
      </c>
      <c r="CG8" s="5" t="b">
        <f t="shared" si="22"/>
        <v>0</v>
      </c>
      <c r="CH8" s="5" t="b">
        <f t="shared" si="23"/>
        <v>0</v>
      </c>
      <c r="CI8" s="5">
        <f t="shared" si="24"/>
        <v>0</v>
      </c>
      <c r="CJ8" s="5" t="str">
        <f t="shared" si="25"/>
        <v>I don't know that verb.</v>
      </c>
      <c r="CK8" s="4">
        <f t="shared" si="26"/>
        <v>3</v>
      </c>
      <c r="CL8" s="4" t="b">
        <f t="shared" si="27"/>
        <v>0</v>
      </c>
      <c r="CM8" s="4">
        <f t="shared" ref="CM8:CM71" si="88">IF(CL8,CM7-1,CM7)</f>
        <v>20</v>
      </c>
      <c r="CN8" s="4" t="b">
        <f t="shared" si="28"/>
        <v>0</v>
      </c>
      <c r="CO8" s="4">
        <f t="shared" si="29"/>
        <v>12</v>
      </c>
      <c r="CP8" s="4">
        <f t="shared" si="30"/>
        <v>10</v>
      </c>
      <c r="CQ8" s="4">
        <f t="shared" si="31"/>
        <v>2</v>
      </c>
      <c r="CR8" s="4">
        <f t="shared" si="32"/>
        <v>20</v>
      </c>
      <c r="CS8" s="4">
        <f t="shared" si="33"/>
        <v>2</v>
      </c>
      <c r="CT8" s="4">
        <f t="shared" si="34"/>
        <v>15</v>
      </c>
      <c r="CU8" s="4">
        <f t="shared" si="35"/>
        <v>16</v>
      </c>
      <c r="CV8" s="4">
        <f t="shared" si="36"/>
        <v>8</v>
      </c>
      <c r="CW8" s="4">
        <f t="shared" si="37"/>
        <v>8</v>
      </c>
      <c r="CX8" s="4">
        <f t="shared" si="38"/>
        <v>14</v>
      </c>
      <c r="CY8" s="4">
        <f t="shared" si="39"/>
        <v>19</v>
      </c>
      <c r="CZ8" s="4">
        <f t="shared" si="40"/>
        <v>9</v>
      </c>
      <c r="DA8" s="4">
        <f t="shared" si="41"/>
        <v>2</v>
      </c>
      <c r="DB8" s="4">
        <f t="shared" si="42"/>
        <v>12</v>
      </c>
      <c r="DC8" s="4">
        <f t="shared" si="43"/>
        <v>2</v>
      </c>
      <c r="DD8" s="4">
        <f t="shared" si="44"/>
        <v>2</v>
      </c>
      <c r="DE8" s="4">
        <f t="shared" si="45"/>
        <v>2</v>
      </c>
      <c r="DF8" s="4">
        <f t="shared" si="46"/>
        <v>10</v>
      </c>
      <c r="DG8" s="4">
        <f t="shared" si="47"/>
        <v>2</v>
      </c>
      <c r="DH8" s="4">
        <f t="shared" si="48"/>
        <v>17</v>
      </c>
      <c r="DI8" s="4">
        <f t="shared" si="49"/>
        <v>6</v>
      </c>
      <c r="DJ8" s="4">
        <f t="shared" si="50"/>
        <v>15</v>
      </c>
      <c r="DK8" s="4">
        <f t="shared" si="51"/>
        <v>19</v>
      </c>
      <c r="DL8" s="4">
        <f t="shared" si="52"/>
        <v>2</v>
      </c>
      <c r="DM8" s="4">
        <f t="shared" si="53"/>
        <v>22</v>
      </c>
      <c r="DN8" s="4">
        <f t="shared" si="54"/>
        <v>23</v>
      </c>
      <c r="DO8" s="3"/>
    </row>
    <row r="9" spans="1:119" x14ac:dyDescent="0.35">
      <c r="A9" s="3" t="str">
        <f t="shared" si="55"/>
        <v/>
      </c>
      <c r="B9" s="6"/>
      <c r="C9" s="3" t="str">
        <f t="shared" si="0"/>
        <v/>
      </c>
      <c r="D9" s="3" t="e" cm="1">
        <f t="array" ref="D9:F9">INDEX(_xlfn.TEXTSPLIT(B9," ",,TRUE),_xlfn.SEQUENCE(1,3))</f>
        <v>#VALUE!</v>
      </c>
      <c r="E9" s="3" t="e">
        <v>#VALUE!</v>
      </c>
      <c r="F9" s="3" t="e">
        <v>#VALUE!</v>
      </c>
      <c r="G9" s="3" t="e" cm="1">
        <f t="array" ref="G9">_xlfn.XLOOKUP(D9,Data!$D$3:$D$36,Data!$E$3:$G$36)</f>
        <v>#VALUE!</v>
      </c>
      <c r="H9" s="3"/>
      <c r="I9" s="3"/>
      <c r="J9" s="3" t="e">
        <f>_xlfn.XMATCH(E9,Data!$L$3:$L$10)</f>
        <v>#VALUE!</v>
      </c>
      <c r="K9" s="3" t="str">
        <f>IF(M9="",IF(I9,Data!$B$4,_xlfn.XLOOKUP(D9,Data!$D$3:$D$36,Data!$E$3:$E$36)),"")</f>
        <v/>
      </c>
      <c r="L9" s="3" t="str">
        <f>IF(M9="",IF(I9,_xlfn.XLOOKUP(G9,Data!$L$3:$L$10,Data!$M$3:$M$10),IF(H9=0,"",IF(H9=1,E9,_xlfn.XLOOKUP(E9,Data!$L$3:$L$10,Data!$M$3:$M$10)))),"")</f>
        <v/>
      </c>
      <c r="M9" s="3" t="str">
        <f>IF(NOT(ISERROR(F9)),Data!$J$3,IF(ISERROR(G9),Data!$J$4,IF(AND(H9=0,NOT(ISERROR(E9))),Data!$J$5,IF(AND(H9=2,ISERROR(J9)),Data!$J$7,IF(AND(H9=1,ISERROR(E9)),Data!$J$6,"")))))</f>
        <v>I don't know that verb.</v>
      </c>
      <c r="N9" s="3" t="e">
        <f>_xlfn.XLOOKUP(K9,Data!$D$3:$D$36,Data!$H$3:$H$36)</f>
        <v>#N/A</v>
      </c>
      <c r="O9" s="3" t="e">
        <f>_xlfn.XLOOKUP(L9,Data!$X$3:$X$29,Data!$W$3:$W$29)</f>
        <v>#N/A</v>
      </c>
      <c r="P9" s="3" t="b">
        <f>OR(_xlfn.XLOOKUP(CK8,Data!$O$3:$O$25,Data!$U$3:$U$25),AND(CL8,OR(DC8=CK8,DC8=1)))</f>
        <v>1</v>
      </c>
      <c r="Q9" s="3" t="e" cm="1">
        <f t="array" ref="Q9">INDEX(CO8:DN8,1,O9)</f>
        <v>#N/A</v>
      </c>
      <c r="R9" s="3" t="e">
        <f t="shared" si="4"/>
        <v>#N/A</v>
      </c>
      <c r="S9" s="3" t="e">
        <f t="shared" si="56"/>
        <v>#N/A</v>
      </c>
      <c r="T9" s="3" t="str">
        <f t="shared" si="57"/>
        <v/>
      </c>
      <c r="U9" s="3" t="str">
        <f>IF(M9&lt;&gt;"",M9,IF(L9="","",IFERROR(IF(T9=0,IF(S9=FALSE,Data!$J$11,Data!$J$8),""),IF(K9=Data!$B$4,"",Data!$J$8))))</f>
        <v>I don't know that verb.</v>
      </c>
      <c r="V9" s="3" t="e" cm="1">
        <f t="array" ref="V9">INDEX(Data!$Q$3:$T$25,CK8,L9)</f>
        <v>#VALUE!</v>
      </c>
      <c r="W9" s="3" t="e">
        <f t="shared" si="5"/>
        <v>#VALUE!</v>
      </c>
      <c r="X9" s="3">
        <f t="shared" si="58"/>
        <v>0</v>
      </c>
      <c r="Y9" s="3" t="str">
        <f>IF(K9&lt;&gt;"Go","",IF(ISNUMBER(V9),IF(V9&gt;0,W9,Data!$J$9),Play!V9))</f>
        <v/>
      </c>
      <c r="Z9" s="3" t="b">
        <f t="shared" si="59"/>
        <v>0</v>
      </c>
      <c r="AA9" s="3" t="str">
        <f t="shared" si="60"/>
        <v/>
      </c>
      <c r="AB9" s="3">
        <f t="shared" si="6"/>
        <v>0</v>
      </c>
      <c r="AE9" s="5" t="str">
        <f t="shared" si="7"/>
        <v/>
      </c>
      <c r="AF9" s="5" t="str">
        <f>IF(AE9&lt;&gt;"",OR(_xlfn.XLOOKUP(AE9,Data!$O$3:$O$25,Data!$U$3:$U$25),AND(CL8,OR(DC8=1,DC8=CK8))),"")</f>
        <v/>
      </c>
      <c r="AG9" s="5" t="e" cm="1">
        <f t="array" ref="AG9">"Exits: " &amp; _xlfn.TEXTJOIN(", ", TRUE, IF(INDEX(Data!$Q$3:$T$25,AE9,0)&gt;0,Data!$Q$2:$T$2,""))&amp;"."</f>
        <v>#VALUE!</v>
      </c>
      <c r="AH9" s="5" t="str" cm="1">
        <f t="array" ref="AH9">_xlfn.TEXTJOIN(", ", TRUE, IF(CO8:DN8=AE9,_xlfn.XLOOKUP($CO$3:$DN$3,Data!$W$3:$W$28,Data!$X$3:$X$28),""))</f>
        <v/>
      </c>
      <c r="AI9" s="5" t="str">
        <f>IF(AF9="","",IF(AF9,_xlfn.XLOOKUP(AE9,Data!$O$3:$O$25,Data!$P$3:$P$25)&amp;" "&amp;AG9&amp;IF(AH9&lt;&gt;""," You see: " &amp;AH9&amp;".",""),Data!$J$10))</f>
        <v/>
      </c>
      <c r="AJ9" s="5" t="str">
        <f t="shared" si="61"/>
        <v/>
      </c>
      <c r="AK9" s="5" t="str">
        <f>IF(AND(K9="Talk",U9=""),_xlfn.XLOOKUP(T9,Data!$W$3:$W$28,Data!$AC$3:$AC$28),"")</f>
        <v/>
      </c>
      <c r="AL9" s="5" t="str">
        <f t="shared" si="62"/>
        <v/>
      </c>
      <c r="AM9" s="5" t="b">
        <f t="shared" si="63"/>
        <v>0</v>
      </c>
      <c r="AN9" s="5" t="str">
        <f>IF(AM9,IF(_xlfn.XLOOKUP(T9,Data!$W$3:$W$28,Data!$AA$3:$AA$28)=FALSE,"You can't take that.",IF(Q9=1,"You already have that.",IF(OR(CK8=CT8,CK8=CY8),"The unholy fiend prevents you!",""))),"")</f>
        <v/>
      </c>
      <c r="AO9" s="5" t="str">
        <f t="shared" si="64"/>
        <v/>
      </c>
      <c r="AP9" s="5" t="str">
        <f t="shared" si="65"/>
        <v/>
      </c>
      <c r="AQ9" s="5" t="b">
        <f t="shared" si="66"/>
        <v>0</v>
      </c>
      <c r="AR9" s="5" t="str">
        <f t="shared" si="67"/>
        <v/>
      </c>
      <c r="AS9" s="5" t="str">
        <f t="shared" si="68"/>
        <v/>
      </c>
      <c r="AT9" s="5" t="str">
        <f t="shared" si="2"/>
        <v/>
      </c>
      <c r="AU9" s="5" t="str">
        <f>IF(AND(K9="Examine",U9=""),_xlfn.XLOOKUP(T9,Data!$W$3:$W$28,Data!$Z$3:$Z$28)&amp;IF(T9=15,IF(CL8,IF(CM8&gt;=14,"burning brightly.",IF(CM8&gt;=9,"burning steadily.",IF(CM8&gt;=4,"burning weakly.","guttering."))),"unlit."),""),"")</f>
        <v/>
      </c>
      <c r="AV9" s="5" t="str" cm="1">
        <f t="array" ref="AV9">_xlfn.TEXTJOIN(", ", TRUE, IF(CO8:DN8=1,CO$1:DN$1,""))</f>
        <v/>
      </c>
      <c r="AW9" s="5" t="str">
        <f t="shared" si="69"/>
        <v/>
      </c>
      <c r="AX9" s="5" t="b">
        <f t="shared" si="70"/>
        <v>0</v>
      </c>
      <c r="AY9" s="5" t="str">
        <f>IF(AX9,IF(NOT(ISBLANK(_xlfn.XLOOKUP(T9,Data!$W$3:$W$28,Data!$AD$3:$AD$28))),IF(CK8=12,"","There's nowhere to pour it away here."),"You can't empty that!"),"")</f>
        <v/>
      </c>
      <c r="AZ9" s="5" t="str">
        <f t="shared" si="71"/>
        <v/>
      </c>
      <c r="BA9" s="5" t="b">
        <f t="shared" si="72"/>
        <v>0</v>
      </c>
      <c r="BB9" s="5" t="e">
        <f>_xlfn.XLOOKUP(T9,Data!$W$3:$W$28,Data!$AD$3:$AD$28)</f>
        <v>#N/A</v>
      </c>
      <c r="BC9" s="5" t="str">
        <f t="shared" si="73"/>
        <v/>
      </c>
      <c r="BD9" s="5" t="str">
        <f t="shared" si="74"/>
        <v/>
      </c>
      <c r="BE9" s="5" t="b">
        <f t="shared" si="75"/>
        <v>0</v>
      </c>
      <c r="BF9" s="5" t="str">
        <f t="shared" si="10"/>
        <v/>
      </c>
      <c r="BG9" s="5" t="str">
        <f t="shared" si="76"/>
        <v/>
      </c>
      <c r="BH9" s="5" t="b">
        <f t="shared" si="77"/>
        <v>0</v>
      </c>
      <c r="BI9" s="5" t="str">
        <f t="shared" si="78"/>
        <v/>
      </c>
      <c r="BJ9" s="5" t="str">
        <f t="shared" si="11"/>
        <v/>
      </c>
      <c r="BK9" s="5" t="str">
        <f>IF(BH9,IF(BI9="","You ring the bell. "&amp;IF(BJ9=0,"Nothing else happens.","The "&amp;_xlfn.XLOOKUP(BJ9,Data!$W$3:$W$28,Data!$X$3:$X$28)&amp;" is transformed!"),BI9),"")</f>
        <v/>
      </c>
      <c r="BL9" s="5" t="b">
        <f t="shared" si="79"/>
        <v>0</v>
      </c>
      <c r="BM9" s="5" t="b">
        <f t="shared" si="80"/>
        <v>0</v>
      </c>
      <c r="BN9" s="5" t="str">
        <f t="shared" si="12"/>
        <v/>
      </c>
      <c r="BO9" s="5" t="str">
        <f t="shared" si="13"/>
        <v/>
      </c>
      <c r="BP9" s="5" t="b">
        <f t="shared" si="81"/>
        <v>0</v>
      </c>
      <c r="BQ9" s="5" t="str">
        <f>IF(BP9,IF(_xlfn.XLOOKUP(T9,Data!$W$3:$W$28,Data!$AB$3:$AB$28),"That's much too precious to give away!",IF(OR(AND(T9=17,CK8=CQ8),AND(T9=21,CK8=CV8)),"","No-one here seems to want that.")),"")</f>
        <v/>
      </c>
      <c r="BR9" s="5" t="str">
        <f>IF(BP9,IF(BQ9&lt;&gt;"",BQ9,IF(T9=21,Data!$B$5,"The priest takes the water and it is transformed by heavenly radiance!")),"")</f>
        <v/>
      </c>
      <c r="BS9" s="5" t="b">
        <f t="shared" si="82"/>
        <v>0</v>
      </c>
      <c r="BT9" s="5" t="str">
        <f t="shared" si="14"/>
        <v/>
      </c>
      <c r="BU9" s="5" t="str">
        <f t="shared" si="83"/>
        <v/>
      </c>
      <c r="BV9" s="5" t="b">
        <f t="shared" si="84"/>
        <v>0</v>
      </c>
      <c r="BW9" s="5" t="str">
        <f t="shared" si="15"/>
        <v/>
      </c>
      <c r="BX9" s="5" t="str">
        <f t="shared" si="85"/>
        <v/>
      </c>
      <c r="BY9" s="5" t="b">
        <f t="shared" si="86"/>
        <v>0</v>
      </c>
      <c r="BZ9" s="5">
        <f t="shared" si="87"/>
        <v>0</v>
      </c>
      <c r="CA9" s="5" t="str">
        <f t="shared" si="16"/>
        <v/>
      </c>
      <c r="CB9" s="5" t="b">
        <f t="shared" si="17"/>
        <v>0</v>
      </c>
      <c r="CC9" s="5" t="str">
        <f t="shared" si="18"/>
        <v/>
      </c>
      <c r="CD9" s="5" t="b">
        <f t="shared" si="19"/>
        <v>0</v>
      </c>
      <c r="CE9" s="5" t="b">
        <f t="shared" si="20"/>
        <v>0</v>
      </c>
      <c r="CF9" s="5" t="b">
        <f t="shared" si="21"/>
        <v>0</v>
      </c>
      <c r="CG9" s="5" t="b">
        <f t="shared" si="22"/>
        <v>0</v>
      </c>
      <c r="CH9" s="5" t="b">
        <f t="shared" si="23"/>
        <v>0</v>
      </c>
      <c r="CI9" s="5">
        <f t="shared" si="24"/>
        <v>0</v>
      </c>
      <c r="CJ9" s="5" t="str">
        <f t="shared" si="25"/>
        <v>I don't know that verb.</v>
      </c>
      <c r="CK9" s="4">
        <f t="shared" si="26"/>
        <v>3</v>
      </c>
      <c r="CL9" s="4" t="b">
        <f t="shared" si="27"/>
        <v>0</v>
      </c>
      <c r="CM9" s="4">
        <f t="shared" si="88"/>
        <v>20</v>
      </c>
      <c r="CN9" s="4" t="b">
        <f t="shared" si="28"/>
        <v>0</v>
      </c>
      <c r="CO9" s="4">
        <f t="shared" si="29"/>
        <v>12</v>
      </c>
      <c r="CP9" s="4">
        <f t="shared" si="30"/>
        <v>10</v>
      </c>
      <c r="CQ9" s="4">
        <f t="shared" si="31"/>
        <v>2</v>
      </c>
      <c r="CR9" s="4">
        <f t="shared" si="32"/>
        <v>20</v>
      </c>
      <c r="CS9" s="4">
        <f t="shared" si="33"/>
        <v>2</v>
      </c>
      <c r="CT9" s="4">
        <f t="shared" si="34"/>
        <v>15</v>
      </c>
      <c r="CU9" s="4">
        <f t="shared" si="35"/>
        <v>16</v>
      </c>
      <c r="CV9" s="4">
        <f t="shared" si="36"/>
        <v>8</v>
      </c>
      <c r="CW9" s="4">
        <f t="shared" si="37"/>
        <v>8</v>
      </c>
      <c r="CX9" s="4">
        <f t="shared" si="38"/>
        <v>14</v>
      </c>
      <c r="CY9" s="4">
        <f t="shared" si="39"/>
        <v>19</v>
      </c>
      <c r="CZ9" s="4">
        <f t="shared" si="40"/>
        <v>9</v>
      </c>
      <c r="DA9" s="4">
        <f t="shared" si="41"/>
        <v>2</v>
      </c>
      <c r="DB9" s="4">
        <f t="shared" si="42"/>
        <v>12</v>
      </c>
      <c r="DC9" s="4">
        <f t="shared" si="43"/>
        <v>2</v>
      </c>
      <c r="DD9" s="4">
        <f t="shared" si="44"/>
        <v>2</v>
      </c>
      <c r="DE9" s="4">
        <f t="shared" si="45"/>
        <v>2</v>
      </c>
      <c r="DF9" s="4">
        <f t="shared" si="46"/>
        <v>10</v>
      </c>
      <c r="DG9" s="4">
        <f t="shared" si="47"/>
        <v>2</v>
      </c>
      <c r="DH9" s="4">
        <f t="shared" si="48"/>
        <v>17</v>
      </c>
      <c r="DI9" s="4">
        <f t="shared" si="49"/>
        <v>6</v>
      </c>
      <c r="DJ9" s="4">
        <f t="shared" si="50"/>
        <v>15</v>
      </c>
      <c r="DK9" s="4">
        <f t="shared" si="51"/>
        <v>19</v>
      </c>
      <c r="DL9" s="4">
        <f t="shared" si="52"/>
        <v>2</v>
      </c>
      <c r="DM9" s="4">
        <f t="shared" si="53"/>
        <v>22</v>
      </c>
      <c r="DN9" s="4">
        <f t="shared" si="54"/>
        <v>23</v>
      </c>
      <c r="DO9" s="3"/>
    </row>
    <row r="10" spans="1:119" x14ac:dyDescent="0.35">
      <c r="A10" s="3" t="str">
        <f t="shared" si="55"/>
        <v/>
      </c>
      <c r="B10" s="6"/>
      <c r="C10" s="3" t="str">
        <f t="shared" si="0"/>
        <v/>
      </c>
      <c r="D10" s="3" t="e" cm="1">
        <f t="array" ref="D10:F10">INDEX(_xlfn.TEXTSPLIT(B10," ",,TRUE),_xlfn.SEQUENCE(1,3))</f>
        <v>#VALUE!</v>
      </c>
      <c r="E10" s="3" t="e">
        <v>#VALUE!</v>
      </c>
      <c r="F10" s="3" t="e">
        <v>#VALUE!</v>
      </c>
      <c r="G10" s="3" t="e" cm="1">
        <f t="array" ref="G10">_xlfn.XLOOKUP(D10,Data!$D$3:$D$36,Data!$E$3:$G$36)</f>
        <v>#VALUE!</v>
      </c>
      <c r="H10" s="3"/>
      <c r="I10" s="3"/>
      <c r="J10" s="3" t="e">
        <f>_xlfn.XMATCH(E10,Data!$L$3:$L$10)</f>
        <v>#VALUE!</v>
      </c>
      <c r="K10" s="3" t="str">
        <f>IF(M10="",IF(I10,Data!$B$4,_xlfn.XLOOKUP(D10,Data!$D$3:$D$36,Data!$E$3:$E$36)),"")</f>
        <v/>
      </c>
      <c r="L10" s="3" t="str">
        <f>IF(M10="",IF(I10,_xlfn.XLOOKUP(G10,Data!$L$3:$L$10,Data!$M$3:$M$10),IF(H10=0,"",IF(H10=1,E10,_xlfn.XLOOKUP(E10,Data!$L$3:$L$10,Data!$M$3:$M$10)))),"")</f>
        <v/>
      </c>
      <c r="M10" s="3" t="str">
        <f>IF(NOT(ISERROR(F10)),Data!$J$3,IF(ISERROR(G10),Data!$J$4,IF(AND(H10=0,NOT(ISERROR(E10))),Data!$J$5,IF(AND(H10=2,ISERROR(J10)),Data!$J$7,IF(AND(H10=1,ISERROR(E10)),Data!$J$6,"")))))</f>
        <v>I don't know that verb.</v>
      </c>
      <c r="N10" s="3" t="e">
        <f>_xlfn.XLOOKUP(K10,Data!$D$3:$D$36,Data!$H$3:$H$36)</f>
        <v>#N/A</v>
      </c>
      <c r="O10" s="3" t="e">
        <f>_xlfn.XLOOKUP(L10,Data!$X$3:$X$29,Data!$W$3:$W$29)</f>
        <v>#N/A</v>
      </c>
      <c r="P10" s="3" t="b">
        <f>OR(_xlfn.XLOOKUP(CK9,Data!$O$3:$O$25,Data!$U$3:$U$25),AND(CL9,OR(DC9=CK9,DC9=1)))</f>
        <v>1</v>
      </c>
      <c r="Q10" s="3" t="e" cm="1">
        <f t="array" ref="Q10">INDEX(CO9:DN9,1,O10)</f>
        <v>#N/A</v>
      </c>
      <c r="R10" s="3" t="e">
        <f t="shared" si="4"/>
        <v>#N/A</v>
      </c>
      <c r="S10" s="3" t="e">
        <f t="shared" si="56"/>
        <v>#N/A</v>
      </c>
      <c r="T10" s="3" t="str">
        <f t="shared" si="57"/>
        <v/>
      </c>
      <c r="U10" s="3" t="str">
        <f>IF(M10&lt;&gt;"",M10,IF(L10="","",IFERROR(IF(T10=0,IF(S10=FALSE,Data!$J$11,Data!$J$8),""),IF(K10=Data!$B$4,"",Data!$J$8))))</f>
        <v>I don't know that verb.</v>
      </c>
      <c r="V10" s="3" t="e" cm="1">
        <f t="array" ref="V10">INDEX(Data!$Q$3:$T$25,CK9,L10)</f>
        <v>#VALUE!</v>
      </c>
      <c r="W10" s="3" t="e">
        <f t="shared" si="5"/>
        <v>#VALUE!</v>
      </c>
      <c r="X10" s="3">
        <f t="shared" si="58"/>
        <v>0</v>
      </c>
      <c r="Y10" s="3" t="str">
        <f>IF(K10&lt;&gt;"Go","",IF(ISNUMBER(V10),IF(V10&gt;0,W10,Data!$J$9),Play!V10))</f>
        <v/>
      </c>
      <c r="Z10" s="3" t="b">
        <f t="shared" si="59"/>
        <v>0</v>
      </c>
      <c r="AA10" s="3" t="str">
        <f t="shared" si="60"/>
        <v/>
      </c>
      <c r="AB10" s="3">
        <f t="shared" si="6"/>
        <v>0</v>
      </c>
      <c r="AE10" s="5" t="str">
        <f t="shared" si="7"/>
        <v/>
      </c>
      <c r="AF10" s="5" t="str">
        <f>IF(AE10&lt;&gt;"",OR(_xlfn.XLOOKUP(AE10,Data!$O$3:$O$25,Data!$U$3:$U$25),AND(CL9,OR(DC9=1,DC9=CK9))),"")</f>
        <v/>
      </c>
      <c r="AG10" s="5" t="e" cm="1">
        <f t="array" ref="AG10">"Exits: " &amp; _xlfn.TEXTJOIN(", ", TRUE, IF(INDEX(Data!$Q$3:$T$25,AE10,0)&gt;0,Data!$Q$2:$T$2,""))&amp;"."</f>
        <v>#VALUE!</v>
      </c>
      <c r="AH10" s="5" t="str" cm="1">
        <f t="array" ref="AH10">_xlfn.TEXTJOIN(", ", TRUE, IF(CO9:DN9=AE10,_xlfn.XLOOKUP($CO$3:$DN$3,Data!$W$3:$W$28,Data!$X$3:$X$28),""))</f>
        <v/>
      </c>
      <c r="AI10" s="5" t="str">
        <f>IF(AF10="","",IF(AF10,_xlfn.XLOOKUP(AE10,Data!$O$3:$O$25,Data!$P$3:$P$25)&amp;" "&amp;AG10&amp;IF(AH10&lt;&gt;""," You see: " &amp;AH10&amp;".",""),Data!$J$10))</f>
        <v/>
      </c>
      <c r="AJ10" s="5" t="str">
        <f t="shared" si="61"/>
        <v/>
      </c>
      <c r="AK10" s="5" t="str">
        <f>IF(AND(K10="Talk",U10=""),_xlfn.XLOOKUP(T10,Data!$W$3:$W$28,Data!$AC$3:$AC$28),"")</f>
        <v/>
      </c>
      <c r="AL10" s="5" t="str">
        <f t="shared" si="62"/>
        <v/>
      </c>
      <c r="AM10" s="5" t="b">
        <f t="shared" si="63"/>
        <v>0</v>
      </c>
      <c r="AN10" s="5" t="str">
        <f>IF(AM10,IF(_xlfn.XLOOKUP(T10,Data!$W$3:$W$28,Data!$AA$3:$AA$28)=FALSE,"You can't take that.",IF(Q10=1,"You already have that.",IF(OR(CK9=CT9,CK9=CY9),"The unholy fiend prevents you!",""))),"")</f>
        <v/>
      </c>
      <c r="AO10" s="5" t="str">
        <f t="shared" si="64"/>
        <v/>
      </c>
      <c r="AP10" s="5" t="str">
        <f t="shared" si="65"/>
        <v/>
      </c>
      <c r="AQ10" s="5" t="b">
        <f t="shared" si="66"/>
        <v>0</v>
      </c>
      <c r="AR10" s="5" t="str">
        <f t="shared" si="67"/>
        <v/>
      </c>
      <c r="AS10" s="5" t="str">
        <f t="shared" si="68"/>
        <v/>
      </c>
      <c r="AT10" s="5" t="str">
        <f t="shared" si="2"/>
        <v/>
      </c>
      <c r="AU10" s="5" t="str">
        <f>IF(AND(K10="Examine",U10=""),_xlfn.XLOOKUP(T10,Data!$W$3:$W$28,Data!$Z$3:$Z$28)&amp;IF(T10=15,IF(CL9,IF(CM9&gt;=14,"burning brightly.",IF(CM9&gt;=9,"burning steadily.",IF(CM9&gt;=4,"burning weakly.","guttering."))),"unlit."),""),"")</f>
        <v/>
      </c>
      <c r="AV10" s="5" t="str" cm="1">
        <f t="array" ref="AV10">_xlfn.TEXTJOIN(", ", TRUE, IF(CO9:DN9=1,CO$1:DN$1,""))</f>
        <v/>
      </c>
      <c r="AW10" s="5" t="str">
        <f t="shared" si="69"/>
        <v/>
      </c>
      <c r="AX10" s="5" t="b">
        <f t="shared" si="70"/>
        <v>0</v>
      </c>
      <c r="AY10" s="5" t="str">
        <f>IF(AX10,IF(NOT(ISBLANK(_xlfn.XLOOKUP(T10,Data!$W$3:$W$28,Data!$AD$3:$AD$28))),IF(CK9=12,"","There's nowhere to pour it away here."),"You can't empty that!"),"")</f>
        <v/>
      </c>
      <c r="AZ10" s="5" t="str">
        <f t="shared" si="71"/>
        <v/>
      </c>
      <c r="BA10" s="5" t="b">
        <f t="shared" si="72"/>
        <v>0</v>
      </c>
      <c r="BB10" s="5" t="e">
        <f>_xlfn.XLOOKUP(T10,Data!$W$3:$W$28,Data!$AD$3:$AD$28)</f>
        <v>#N/A</v>
      </c>
      <c r="BC10" s="5" t="str">
        <f t="shared" si="73"/>
        <v/>
      </c>
      <c r="BD10" s="5" t="str">
        <f t="shared" si="74"/>
        <v/>
      </c>
      <c r="BE10" s="5" t="b">
        <f t="shared" si="75"/>
        <v>0</v>
      </c>
      <c r="BF10" s="5" t="str">
        <f t="shared" si="10"/>
        <v/>
      </c>
      <c r="BG10" s="5" t="str">
        <f t="shared" si="76"/>
        <v/>
      </c>
      <c r="BH10" s="5" t="b">
        <f t="shared" si="77"/>
        <v>0</v>
      </c>
      <c r="BI10" s="5" t="str">
        <f t="shared" si="78"/>
        <v/>
      </c>
      <c r="BJ10" s="5" t="str">
        <f t="shared" si="11"/>
        <v/>
      </c>
      <c r="BK10" s="5" t="str">
        <f>IF(BH10,IF(BI10="","You ring the bell. "&amp;IF(BJ10=0,"Nothing else happens.","The "&amp;_xlfn.XLOOKUP(BJ10,Data!$W$3:$W$28,Data!$X$3:$X$28)&amp;" is transformed!"),BI10),"")</f>
        <v/>
      </c>
      <c r="BL10" s="5" t="b">
        <f t="shared" si="79"/>
        <v>0</v>
      </c>
      <c r="BM10" s="5" t="b">
        <f t="shared" si="80"/>
        <v>0</v>
      </c>
      <c r="BN10" s="5" t="str">
        <f t="shared" si="12"/>
        <v/>
      </c>
      <c r="BO10" s="5" t="str">
        <f t="shared" si="13"/>
        <v/>
      </c>
      <c r="BP10" s="5" t="b">
        <f t="shared" si="81"/>
        <v>0</v>
      </c>
      <c r="BQ10" s="5" t="str">
        <f>IF(BP10,IF(_xlfn.XLOOKUP(T10,Data!$W$3:$W$28,Data!$AB$3:$AB$28),"That's much too precious to give away!",IF(OR(AND(T10=17,CK9=CQ9),AND(T10=21,CK9=CV9)),"","No-one here seems to want that.")),"")</f>
        <v/>
      </c>
      <c r="BR10" s="5" t="str">
        <f>IF(BP10,IF(BQ10&lt;&gt;"",BQ10,IF(T10=21,Data!$B$5,"The priest takes the water and it is transformed by heavenly radiance!")),"")</f>
        <v/>
      </c>
      <c r="BS10" s="5" t="b">
        <f t="shared" si="82"/>
        <v>0</v>
      </c>
      <c r="BT10" s="5" t="str">
        <f t="shared" si="14"/>
        <v/>
      </c>
      <c r="BU10" s="5" t="str">
        <f t="shared" si="83"/>
        <v/>
      </c>
      <c r="BV10" s="5" t="b">
        <f t="shared" si="84"/>
        <v>0</v>
      </c>
      <c r="BW10" s="5" t="str">
        <f t="shared" si="15"/>
        <v/>
      </c>
      <c r="BX10" s="5" t="str">
        <f t="shared" si="85"/>
        <v/>
      </c>
      <c r="BY10" s="5" t="b">
        <f t="shared" si="86"/>
        <v>0</v>
      </c>
      <c r="BZ10" s="5">
        <f t="shared" si="87"/>
        <v>0</v>
      </c>
      <c r="CA10" s="5" t="str">
        <f t="shared" si="16"/>
        <v/>
      </c>
      <c r="CB10" s="5" t="b">
        <f t="shared" si="17"/>
        <v>0</v>
      </c>
      <c r="CC10" s="5" t="str">
        <f t="shared" si="18"/>
        <v/>
      </c>
      <c r="CD10" s="5" t="b">
        <f t="shared" si="19"/>
        <v>0</v>
      </c>
      <c r="CE10" s="5" t="b">
        <f t="shared" si="20"/>
        <v>0</v>
      </c>
      <c r="CF10" s="5" t="b">
        <f t="shared" si="21"/>
        <v>0</v>
      </c>
      <c r="CG10" s="5" t="b">
        <f t="shared" si="22"/>
        <v>0</v>
      </c>
      <c r="CH10" s="5" t="b">
        <f t="shared" si="23"/>
        <v>0</v>
      </c>
      <c r="CI10" s="5">
        <f t="shared" si="24"/>
        <v>0</v>
      </c>
      <c r="CJ10" s="5" t="str">
        <f t="shared" si="25"/>
        <v>I don't know that verb.</v>
      </c>
      <c r="CK10" s="4">
        <f t="shared" si="26"/>
        <v>3</v>
      </c>
      <c r="CL10" s="4" t="b">
        <f t="shared" si="27"/>
        <v>0</v>
      </c>
      <c r="CM10" s="4">
        <f t="shared" si="88"/>
        <v>20</v>
      </c>
      <c r="CN10" s="4" t="b">
        <f t="shared" si="28"/>
        <v>0</v>
      </c>
      <c r="CO10" s="4">
        <f t="shared" si="29"/>
        <v>12</v>
      </c>
      <c r="CP10" s="4">
        <f t="shared" si="30"/>
        <v>10</v>
      </c>
      <c r="CQ10" s="4">
        <f t="shared" si="31"/>
        <v>2</v>
      </c>
      <c r="CR10" s="4">
        <f t="shared" si="32"/>
        <v>20</v>
      </c>
      <c r="CS10" s="4">
        <f t="shared" si="33"/>
        <v>2</v>
      </c>
      <c r="CT10" s="4">
        <f t="shared" si="34"/>
        <v>15</v>
      </c>
      <c r="CU10" s="4">
        <f t="shared" si="35"/>
        <v>16</v>
      </c>
      <c r="CV10" s="4">
        <f t="shared" si="36"/>
        <v>8</v>
      </c>
      <c r="CW10" s="4">
        <f t="shared" si="37"/>
        <v>8</v>
      </c>
      <c r="CX10" s="4">
        <f t="shared" si="38"/>
        <v>14</v>
      </c>
      <c r="CY10" s="4">
        <f t="shared" si="39"/>
        <v>19</v>
      </c>
      <c r="CZ10" s="4">
        <f t="shared" si="40"/>
        <v>9</v>
      </c>
      <c r="DA10" s="4">
        <f t="shared" si="41"/>
        <v>2</v>
      </c>
      <c r="DB10" s="4">
        <f t="shared" si="42"/>
        <v>12</v>
      </c>
      <c r="DC10" s="4">
        <f t="shared" si="43"/>
        <v>2</v>
      </c>
      <c r="DD10" s="4">
        <f t="shared" si="44"/>
        <v>2</v>
      </c>
      <c r="DE10" s="4">
        <f t="shared" si="45"/>
        <v>2</v>
      </c>
      <c r="DF10" s="4">
        <f t="shared" si="46"/>
        <v>10</v>
      </c>
      <c r="DG10" s="4">
        <f t="shared" si="47"/>
        <v>2</v>
      </c>
      <c r="DH10" s="4">
        <f t="shared" si="48"/>
        <v>17</v>
      </c>
      <c r="DI10" s="4">
        <f t="shared" si="49"/>
        <v>6</v>
      </c>
      <c r="DJ10" s="4">
        <f t="shared" si="50"/>
        <v>15</v>
      </c>
      <c r="DK10" s="4">
        <f t="shared" si="51"/>
        <v>19</v>
      </c>
      <c r="DL10" s="4">
        <f t="shared" si="52"/>
        <v>2</v>
      </c>
      <c r="DM10" s="4">
        <f t="shared" si="53"/>
        <v>22</v>
      </c>
      <c r="DN10" s="4">
        <f t="shared" si="54"/>
        <v>23</v>
      </c>
      <c r="DO10" s="3"/>
    </row>
    <row r="11" spans="1:119" x14ac:dyDescent="0.35">
      <c r="A11" s="3" t="str">
        <f t="shared" si="55"/>
        <v/>
      </c>
      <c r="B11" s="6"/>
      <c r="C11" s="3" t="str">
        <f t="shared" si="0"/>
        <v/>
      </c>
      <c r="D11" s="3" t="e" cm="1">
        <f t="array" ref="D11:F11">INDEX(_xlfn.TEXTSPLIT(B11," ",,TRUE),_xlfn.SEQUENCE(1,3))</f>
        <v>#VALUE!</v>
      </c>
      <c r="E11" s="3" t="e">
        <v>#VALUE!</v>
      </c>
      <c r="F11" s="3" t="e">
        <v>#VALUE!</v>
      </c>
      <c r="G11" s="3" t="e" cm="1">
        <f t="array" ref="G11">_xlfn.XLOOKUP(D11,Data!$D$3:$D$36,Data!$E$3:$G$36)</f>
        <v>#VALUE!</v>
      </c>
      <c r="H11" s="3"/>
      <c r="I11" s="3"/>
      <c r="J11" s="3" t="e">
        <f>_xlfn.XMATCH(E11,Data!$L$3:$L$10)</f>
        <v>#VALUE!</v>
      </c>
      <c r="K11" s="3" t="str">
        <f>IF(M11="",IF(I11,Data!$B$4,_xlfn.XLOOKUP(D11,Data!$D$3:$D$36,Data!$E$3:$E$36)),"")</f>
        <v/>
      </c>
      <c r="L11" s="3" t="str">
        <f>IF(M11="",IF(I11,_xlfn.XLOOKUP(G11,Data!$L$3:$L$10,Data!$M$3:$M$10),IF(H11=0,"",IF(H11=1,E11,_xlfn.XLOOKUP(E11,Data!$L$3:$L$10,Data!$M$3:$M$10)))),"")</f>
        <v/>
      </c>
      <c r="M11" s="3" t="str">
        <f>IF(NOT(ISERROR(F11)),Data!$J$3,IF(ISERROR(G11),Data!$J$4,IF(AND(H11=0,NOT(ISERROR(E11))),Data!$J$5,IF(AND(H11=2,ISERROR(J11)),Data!$J$7,IF(AND(H11=1,ISERROR(E11)),Data!$J$6,"")))))</f>
        <v>I don't know that verb.</v>
      </c>
      <c r="N11" s="3" t="e">
        <f>_xlfn.XLOOKUP(K11,Data!$D$3:$D$36,Data!$H$3:$H$36)</f>
        <v>#N/A</v>
      </c>
      <c r="O11" s="3" t="e">
        <f>_xlfn.XLOOKUP(L11,Data!$X$3:$X$29,Data!$W$3:$W$29)</f>
        <v>#N/A</v>
      </c>
      <c r="P11" s="3" t="b">
        <f>OR(_xlfn.XLOOKUP(CK10,Data!$O$3:$O$25,Data!$U$3:$U$25),AND(CL10,OR(DC10=CK10,DC10=1)))</f>
        <v>1</v>
      </c>
      <c r="Q11" s="3" t="e" cm="1">
        <f t="array" ref="Q11">INDEX(CO10:DN10,1,O11)</f>
        <v>#N/A</v>
      </c>
      <c r="R11" s="3" t="e">
        <f t="shared" si="4"/>
        <v>#N/A</v>
      </c>
      <c r="S11" s="3" t="e">
        <f t="shared" si="56"/>
        <v>#N/A</v>
      </c>
      <c r="T11" s="3" t="str">
        <f t="shared" si="57"/>
        <v/>
      </c>
      <c r="U11" s="3" t="str">
        <f>IF(M11&lt;&gt;"",M11,IF(L11="","",IFERROR(IF(T11=0,IF(S11=FALSE,Data!$J$11,Data!$J$8),""),IF(K11=Data!$B$4,"",Data!$J$8))))</f>
        <v>I don't know that verb.</v>
      </c>
      <c r="V11" s="3" t="e" cm="1">
        <f t="array" ref="V11">INDEX(Data!$Q$3:$T$25,CK10,L11)</f>
        <v>#VALUE!</v>
      </c>
      <c r="W11" s="3" t="e">
        <f t="shared" si="5"/>
        <v>#VALUE!</v>
      </c>
      <c r="X11" s="3">
        <f t="shared" si="58"/>
        <v>0</v>
      </c>
      <c r="Y11" s="3" t="str">
        <f>IF(K11&lt;&gt;"Go","",IF(ISNUMBER(V11),IF(V11&gt;0,W11,Data!$J$9),Play!V11))</f>
        <v/>
      </c>
      <c r="Z11" s="3" t="b">
        <f t="shared" si="59"/>
        <v>0</v>
      </c>
      <c r="AA11" s="3" t="str">
        <f t="shared" si="60"/>
        <v/>
      </c>
      <c r="AB11" s="3">
        <f t="shared" si="6"/>
        <v>0</v>
      </c>
      <c r="AE11" s="5" t="str">
        <f t="shared" si="7"/>
        <v/>
      </c>
      <c r="AF11" s="5" t="str">
        <f>IF(AE11&lt;&gt;"",OR(_xlfn.XLOOKUP(AE11,Data!$O$3:$O$25,Data!$U$3:$U$25),AND(CL10,OR(DC10=1,DC10=CK10))),"")</f>
        <v/>
      </c>
      <c r="AG11" s="5" t="e" cm="1">
        <f t="array" ref="AG11">"Exits: " &amp; _xlfn.TEXTJOIN(", ", TRUE, IF(INDEX(Data!$Q$3:$T$25,AE11,0)&gt;0,Data!$Q$2:$T$2,""))&amp;"."</f>
        <v>#VALUE!</v>
      </c>
      <c r="AH11" s="5" t="str" cm="1">
        <f t="array" ref="AH11">_xlfn.TEXTJOIN(", ", TRUE, IF(CO10:DN10=AE11,_xlfn.XLOOKUP($CO$3:$DN$3,Data!$W$3:$W$28,Data!$X$3:$X$28),""))</f>
        <v/>
      </c>
      <c r="AI11" s="5" t="str">
        <f>IF(AF11="","",IF(AF11,_xlfn.XLOOKUP(AE11,Data!$O$3:$O$25,Data!$P$3:$P$25)&amp;" "&amp;AG11&amp;IF(AH11&lt;&gt;""," You see: " &amp;AH11&amp;".",""),Data!$J$10))</f>
        <v/>
      </c>
      <c r="AJ11" s="5" t="str">
        <f t="shared" si="61"/>
        <v/>
      </c>
      <c r="AK11" s="5" t="str">
        <f>IF(AND(K11="Talk",U11=""),_xlfn.XLOOKUP(T11,Data!$W$3:$W$28,Data!$AC$3:$AC$28),"")</f>
        <v/>
      </c>
      <c r="AL11" s="5" t="str">
        <f t="shared" si="62"/>
        <v/>
      </c>
      <c r="AM11" s="5" t="b">
        <f t="shared" si="63"/>
        <v>0</v>
      </c>
      <c r="AN11" s="5" t="str">
        <f>IF(AM11,IF(_xlfn.XLOOKUP(T11,Data!$W$3:$W$28,Data!$AA$3:$AA$28)=FALSE,"You can't take that.",IF(Q11=1,"You already have that.",IF(OR(CK10=CT10,CK10=CY10),"The unholy fiend prevents you!",""))),"")</f>
        <v/>
      </c>
      <c r="AO11" s="5" t="str">
        <f t="shared" si="64"/>
        <v/>
      </c>
      <c r="AP11" s="5" t="str">
        <f t="shared" si="65"/>
        <v/>
      </c>
      <c r="AQ11" s="5" t="b">
        <f t="shared" si="66"/>
        <v>0</v>
      </c>
      <c r="AR11" s="5" t="str">
        <f t="shared" si="67"/>
        <v/>
      </c>
      <c r="AS11" s="5" t="str">
        <f t="shared" si="68"/>
        <v/>
      </c>
      <c r="AT11" s="5" t="str">
        <f t="shared" si="2"/>
        <v/>
      </c>
      <c r="AU11" s="5" t="str">
        <f>IF(AND(K11="Examine",U11=""),_xlfn.XLOOKUP(T11,Data!$W$3:$W$28,Data!$Z$3:$Z$28)&amp;IF(T11=15,IF(CL10,IF(CM10&gt;=14,"burning brightly.",IF(CM10&gt;=9,"burning steadily.",IF(CM10&gt;=4,"burning weakly.","guttering."))),"unlit."),""),"")</f>
        <v/>
      </c>
      <c r="AV11" s="5" t="str" cm="1">
        <f t="array" ref="AV11">_xlfn.TEXTJOIN(", ", TRUE, IF(CO10:DN10=1,CO$1:DN$1,""))</f>
        <v/>
      </c>
      <c r="AW11" s="5" t="str">
        <f t="shared" si="69"/>
        <v/>
      </c>
      <c r="AX11" s="5" t="b">
        <f t="shared" si="70"/>
        <v>0</v>
      </c>
      <c r="AY11" s="5" t="str">
        <f>IF(AX11,IF(NOT(ISBLANK(_xlfn.XLOOKUP(T11,Data!$W$3:$W$28,Data!$AD$3:$AD$28))),IF(CK10=12,"","There's nowhere to pour it away here."),"You can't empty that!"),"")</f>
        <v/>
      </c>
      <c r="AZ11" s="5" t="str">
        <f t="shared" si="71"/>
        <v/>
      </c>
      <c r="BA11" s="5" t="b">
        <f t="shared" si="72"/>
        <v>0</v>
      </c>
      <c r="BB11" s="5" t="e">
        <f>_xlfn.XLOOKUP(T11,Data!$W$3:$W$28,Data!$AD$3:$AD$28)</f>
        <v>#N/A</v>
      </c>
      <c r="BC11" s="5" t="str">
        <f t="shared" si="73"/>
        <v/>
      </c>
      <c r="BD11" s="5" t="str">
        <f t="shared" si="74"/>
        <v/>
      </c>
      <c r="BE11" s="5" t="b">
        <f t="shared" si="75"/>
        <v>0</v>
      </c>
      <c r="BF11" s="5" t="str">
        <f t="shared" si="10"/>
        <v/>
      </c>
      <c r="BG11" s="5" t="str">
        <f t="shared" si="76"/>
        <v/>
      </c>
      <c r="BH11" s="5" t="b">
        <f t="shared" si="77"/>
        <v>0</v>
      </c>
      <c r="BI11" s="5" t="str">
        <f t="shared" si="78"/>
        <v/>
      </c>
      <c r="BJ11" s="5" t="str">
        <f t="shared" si="11"/>
        <v/>
      </c>
      <c r="BK11" s="5" t="str">
        <f>IF(BH11,IF(BI11="","You ring the bell. "&amp;IF(BJ11=0,"Nothing else happens.","The "&amp;_xlfn.XLOOKUP(BJ11,Data!$W$3:$W$28,Data!$X$3:$X$28)&amp;" is transformed!"),BI11),"")</f>
        <v/>
      </c>
      <c r="BL11" s="5" t="b">
        <f t="shared" si="79"/>
        <v>0</v>
      </c>
      <c r="BM11" s="5" t="b">
        <f t="shared" si="80"/>
        <v>0</v>
      </c>
      <c r="BN11" s="5" t="str">
        <f t="shared" si="12"/>
        <v/>
      </c>
      <c r="BO11" s="5" t="str">
        <f t="shared" si="13"/>
        <v/>
      </c>
      <c r="BP11" s="5" t="b">
        <f t="shared" si="81"/>
        <v>0</v>
      </c>
      <c r="BQ11" s="5" t="str">
        <f>IF(BP11,IF(_xlfn.XLOOKUP(T11,Data!$W$3:$W$28,Data!$AB$3:$AB$28),"That's much too precious to give away!",IF(OR(AND(T11=17,CK10=CQ10),AND(T11=21,CK10=CV10)),"","No-one here seems to want that.")),"")</f>
        <v/>
      </c>
      <c r="BR11" s="5" t="str">
        <f>IF(BP11,IF(BQ11&lt;&gt;"",BQ11,IF(T11=21,Data!$B$5,"The priest takes the water and it is transformed by heavenly radiance!")),"")</f>
        <v/>
      </c>
      <c r="BS11" s="5" t="b">
        <f t="shared" si="82"/>
        <v>0</v>
      </c>
      <c r="BT11" s="5" t="str">
        <f t="shared" si="14"/>
        <v/>
      </c>
      <c r="BU11" s="5" t="str">
        <f t="shared" si="83"/>
        <v/>
      </c>
      <c r="BV11" s="5" t="b">
        <f t="shared" si="84"/>
        <v>0</v>
      </c>
      <c r="BW11" s="5" t="str">
        <f t="shared" si="15"/>
        <v/>
      </c>
      <c r="BX11" s="5" t="str">
        <f t="shared" si="85"/>
        <v/>
      </c>
      <c r="BY11" s="5" t="b">
        <f t="shared" si="86"/>
        <v>0</v>
      </c>
      <c r="BZ11" s="5">
        <f t="shared" si="87"/>
        <v>0</v>
      </c>
      <c r="CA11" s="5" t="str">
        <f t="shared" si="16"/>
        <v/>
      </c>
      <c r="CB11" s="5" t="b">
        <f t="shared" si="17"/>
        <v>0</v>
      </c>
      <c r="CC11" s="5" t="str">
        <f t="shared" si="18"/>
        <v/>
      </c>
      <c r="CD11" s="5" t="b">
        <f t="shared" si="19"/>
        <v>0</v>
      </c>
      <c r="CE11" s="5" t="b">
        <f t="shared" si="20"/>
        <v>0</v>
      </c>
      <c r="CF11" s="5" t="b">
        <f t="shared" si="21"/>
        <v>0</v>
      </c>
      <c r="CG11" s="5" t="b">
        <f t="shared" si="22"/>
        <v>0</v>
      </c>
      <c r="CH11" s="5" t="b">
        <f t="shared" si="23"/>
        <v>0</v>
      </c>
      <c r="CI11" s="5">
        <f t="shared" si="24"/>
        <v>0</v>
      </c>
      <c r="CJ11" s="5" t="str">
        <f t="shared" si="25"/>
        <v>I don't know that verb.</v>
      </c>
      <c r="CK11" s="4">
        <f t="shared" si="26"/>
        <v>3</v>
      </c>
      <c r="CL11" s="4" t="b">
        <f t="shared" si="27"/>
        <v>0</v>
      </c>
      <c r="CM11" s="4">
        <f t="shared" si="88"/>
        <v>20</v>
      </c>
      <c r="CN11" s="4" t="b">
        <f t="shared" si="28"/>
        <v>0</v>
      </c>
      <c r="CO11" s="4">
        <f t="shared" si="29"/>
        <v>12</v>
      </c>
      <c r="CP11" s="4">
        <f t="shared" si="30"/>
        <v>10</v>
      </c>
      <c r="CQ11" s="4">
        <f t="shared" si="31"/>
        <v>2</v>
      </c>
      <c r="CR11" s="4">
        <f t="shared" si="32"/>
        <v>20</v>
      </c>
      <c r="CS11" s="4">
        <f t="shared" si="33"/>
        <v>2</v>
      </c>
      <c r="CT11" s="4">
        <f t="shared" si="34"/>
        <v>15</v>
      </c>
      <c r="CU11" s="4">
        <f t="shared" si="35"/>
        <v>16</v>
      </c>
      <c r="CV11" s="4">
        <f t="shared" si="36"/>
        <v>8</v>
      </c>
      <c r="CW11" s="4">
        <f t="shared" si="37"/>
        <v>8</v>
      </c>
      <c r="CX11" s="4">
        <f t="shared" si="38"/>
        <v>14</v>
      </c>
      <c r="CY11" s="4">
        <f t="shared" si="39"/>
        <v>19</v>
      </c>
      <c r="CZ11" s="4">
        <f t="shared" si="40"/>
        <v>9</v>
      </c>
      <c r="DA11" s="4">
        <f t="shared" si="41"/>
        <v>2</v>
      </c>
      <c r="DB11" s="4">
        <f t="shared" si="42"/>
        <v>12</v>
      </c>
      <c r="DC11" s="4">
        <f t="shared" si="43"/>
        <v>2</v>
      </c>
      <c r="DD11" s="4">
        <f t="shared" si="44"/>
        <v>2</v>
      </c>
      <c r="DE11" s="4">
        <f t="shared" si="45"/>
        <v>2</v>
      </c>
      <c r="DF11" s="4">
        <f t="shared" si="46"/>
        <v>10</v>
      </c>
      <c r="DG11" s="4">
        <f t="shared" si="47"/>
        <v>2</v>
      </c>
      <c r="DH11" s="4">
        <f t="shared" si="48"/>
        <v>17</v>
      </c>
      <c r="DI11" s="4">
        <f t="shared" si="49"/>
        <v>6</v>
      </c>
      <c r="DJ11" s="4">
        <f t="shared" si="50"/>
        <v>15</v>
      </c>
      <c r="DK11" s="4">
        <f t="shared" si="51"/>
        <v>19</v>
      </c>
      <c r="DL11" s="4">
        <f t="shared" si="52"/>
        <v>2</v>
      </c>
      <c r="DM11" s="4">
        <f t="shared" si="53"/>
        <v>22</v>
      </c>
      <c r="DN11" s="4">
        <f t="shared" si="54"/>
        <v>23</v>
      </c>
      <c r="DO11" s="3"/>
    </row>
    <row r="12" spans="1:119" x14ac:dyDescent="0.35">
      <c r="A12" s="3" t="str">
        <f t="shared" si="55"/>
        <v/>
      </c>
      <c r="B12" s="6"/>
      <c r="C12" s="3" t="str">
        <f t="shared" si="0"/>
        <v/>
      </c>
      <c r="D12" s="3" t="e" cm="1">
        <f t="array" ref="D12:F12">INDEX(_xlfn.TEXTSPLIT(B12," ",,TRUE),_xlfn.SEQUENCE(1,3))</f>
        <v>#VALUE!</v>
      </c>
      <c r="E12" s="3" t="e">
        <v>#VALUE!</v>
      </c>
      <c r="F12" s="3" t="e">
        <v>#VALUE!</v>
      </c>
      <c r="G12" s="3" t="e" cm="1">
        <f t="array" ref="G12">_xlfn.XLOOKUP(D12,Data!$D$3:$D$36,Data!$E$3:$G$36)</f>
        <v>#VALUE!</v>
      </c>
      <c r="H12" s="3"/>
      <c r="I12" s="3"/>
      <c r="J12" s="3" t="e">
        <f>_xlfn.XMATCH(E12,Data!$L$3:$L$10)</f>
        <v>#VALUE!</v>
      </c>
      <c r="K12" s="3" t="str">
        <f>IF(M12="",IF(I12,Data!$B$4,_xlfn.XLOOKUP(D12,Data!$D$3:$D$36,Data!$E$3:$E$36)),"")</f>
        <v/>
      </c>
      <c r="L12" s="3" t="str">
        <f>IF(M12="",IF(I12,_xlfn.XLOOKUP(G12,Data!$L$3:$L$10,Data!$M$3:$M$10),IF(H12=0,"",IF(H12=1,E12,_xlfn.XLOOKUP(E12,Data!$L$3:$L$10,Data!$M$3:$M$10)))),"")</f>
        <v/>
      </c>
      <c r="M12" s="3" t="str">
        <f>IF(NOT(ISERROR(F12)),Data!$J$3,IF(ISERROR(G12),Data!$J$4,IF(AND(H12=0,NOT(ISERROR(E12))),Data!$J$5,IF(AND(H12=2,ISERROR(J12)),Data!$J$7,IF(AND(H12=1,ISERROR(E12)),Data!$J$6,"")))))</f>
        <v>I don't know that verb.</v>
      </c>
      <c r="N12" s="3" t="e">
        <f>_xlfn.XLOOKUP(K12,Data!$D$3:$D$36,Data!$H$3:$H$36)</f>
        <v>#N/A</v>
      </c>
      <c r="O12" s="3" t="e">
        <f>_xlfn.XLOOKUP(L12,Data!$X$3:$X$29,Data!$W$3:$W$29)</f>
        <v>#N/A</v>
      </c>
      <c r="P12" s="3" t="b">
        <f>OR(_xlfn.XLOOKUP(CK11,Data!$O$3:$O$25,Data!$U$3:$U$25),AND(CL11,OR(DC11=CK11,DC11=1)))</f>
        <v>1</v>
      </c>
      <c r="Q12" s="3" t="e" cm="1">
        <f t="array" ref="Q12">INDEX(CO11:DN11,1,O12)</f>
        <v>#N/A</v>
      </c>
      <c r="R12" s="3" t="e">
        <f t="shared" si="4"/>
        <v>#N/A</v>
      </c>
      <c r="S12" s="3" t="e">
        <f t="shared" si="56"/>
        <v>#N/A</v>
      </c>
      <c r="T12" s="3" t="str">
        <f t="shared" si="57"/>
        <v/>
      </c>
      <c r="U12" s="3" t="str">
        <f>IF(M12&lt;&gt;"",M12,IF(L12="","",IFERROR(IF(T12=0,IF(S12=FALSE,Data!$J$11,Data!$J$8),""),IF(K12=Data!$B$4,"",Data!$J$8))))</f>
        <v>I don't know that verb.</v>
      </c>
      <c r="V12" s="3" t="e" cm="1">
        <f t="array" ref="V12">INDEX(Data!$Q$3:$T$25,CK11,L12)</f>
        <v>#VALUE!</v>
      </c>
      <c r="W12" s="3" t="e">
        <f t="shared" si="5"/>
        <v>#VALUE!</v>
      </c>
      <c r="X12" s="3">
        <f t="shared" si="58"/>
        <v>0</v>
      </c>
      <c r="Y12" s="3" t="str">
        <f>IF(K12&lt;&gt;"Go","",IF(ISNUMBER(V12),IF(V12&gt;0,W12,Data!$J$9),Play!V12))</f>
        <v/>
      </c>
      <c r="Z12" s="3" t="b">
        <f t="shared" si="59"/>
        <v>0</v>
      </c>
      <c r="AA12" s="3" t="str">
        <f t="shared" si="60"/>
        <v/>
      </c>
      <c r="AB12" s="3">
        <f t="shared" si="6"/>
        <v>0</v>
      </c>
      <c r="AE12" s="5" t="str">
        <f t="shared" si="7"/>
        <v/>
      </c>
      <c r="AF12" s="5" t="str">
        <f>IF(AE12&lt;&gt;"",OR(_xlfn.XLOOKUP(AE12,Data!$O$3:$O$25,Data!$U$3:$U$25),AND(CL11,OR(DC11=1,DC11=CK11))),"")</f>
        <v/>
      </c>
      <c r="AG12" s="5" t="e" cm="1">
        <f t="array" ref="AG12">"Exits: " &amp; _xlfn.TEXTJOIN(", ", TRUE, IF(INDEX(Data!$Q$3:$T$25,AE12,0)&gt;0,Data!$Q$2:$T$2,""))&amp;"."</f>
        <v>#VALUE!</v>
      </c>
      <c r="AH12" s="5" t="str" cm="1">
        <f t="array" ref="AH12">_xlfn.TEXTJOIN(", ", TRUE, IF(CO11:DN11=AE12,_xlfn.XLOOKUP($CO$3:$DN$3,Data!$W$3:$W$28,Data!$X$3:$X$28),""))</f>
        <v/>
      </c>
      <c r="AI12" s="5" t="str">
        <f>IF(AF12="","",IF(AF12,_xlfn.XLOOKUP(AE12,Data!$O$3:$O$25,Data!$P$3:$P$25)&amp;" "&amp;AG12&amp;IF(AH12&lt;&gt;""," You see: " &amp;AH12&amp;".",""),Data!$J$10))</f>
        <v/>
      </c>
      <c r="AJ12" s="5" t="str">
        <f t="shared" si="61"/>
        <v/>
      </c>
      <c r="AK12" s="5" t="str">
        <f>IF(AND(K12="Talk",U12=""),_xlfn.XLOOKUP(T12,Data!$W$3:$W$28,Data!$AC$3:$AC$28),"")</f>
        <v/>
      </c>
      <c r="AL12" s="5" t="str">
        <f t="shared" si="62"/>
        <v/>
      </c>
      <c r="AM12" s="5" t="b">
        <f t="shared" si="63"/>
        <v>0</v>
      </c>
      <c r="AN12" s="5" t="str">
        <f>IF(AM12,IF(_xlfn.XLOOKUP(T12,Data!$W$3:$W$28,Data!$AA$3:$AA$28)=FALSE,"You can't take that.",IF(Q12=1,"You already have that.",IF(OR(CK11=CT11,CK11=CY11),"The unholy fiend prevents you!",""))),"")</f>
        <v/>
      </c>
      <c r="AO12" s="5" t="str">
        <f t="shared" si="64"/>
        <v/>
      </c>
      <c r="AP12" s="5" t="str">
        <f t="shared" si="65"/>
        <v/>
      </c>
      <c r="AQ12" s="5" t="b">
        <f t="shared" si="66"/>
        <v>0</v>
      </c>
      <c r="AR12" s="5" t="str">
        <f t="shared" si="67"/>
        <v/>
      </c>
      <c r="AS12" s="5" t="str">
        <f t="shared" si="68"/>
        <v/>
      </c>
      <c r="AT12" s="5" t="str">
        <f t="shared" si="2"/>
        <v/>
      </c>
      <c r="AU12" s="5" t="str">
        <f>IF(AND(K12="Examine",U12=""),_xlfn.XLOOKUP(T12,Data!$W$3:$W$28,Data!$Z$3:$Z$28)&amp;IF(T12=15,IF(CL11,IF(CM11&gt;=14,"burning brightly.",IF(CM11&gt;=9,"burning steadily.",IF(CM11&gt;=4,"burning weakly.","guttering."))),"unlit."),""),"")</f>
        <v/>
      </c>
      <c r="AV12" s="5" t="str" cm="1">
        <f t="array" ref="AV12">_xlfn.TEXTJOIN(", ", TRUE, IF(CO11:DN11=1,CO$1:DN$1,""))</f>
        <v/>
      </c>
      <c r="AW12" s="5" t="str">
        <f t="shared" si="69"/>
        <v/>
      </c>
      <c r="AX12" s="5" t="b">
        <f t="shared" si="70"/>
        <v>0</v>
      </c>
      <c r="AY12" s="5" t="str">
        <f>IF(AX12,IF(NOT(ISBLANK(_xlfn.XLOOKUP(T12,Data!$W$3:$W$28,Data!$AD$3:$AD$28))),IF(CK11=12,"","There's nowhere to pour it away here."),"You can't empty that!"),"")</f>
        <v/>
      </c>
      <c r="AZ12" s="5" t="str">
        <f t="shared" si="71"/>
        <v/>
      </c>
      <c r="BA12" s="5" t="b">
        <f t="shared" si="72"/>
        <v>0</v>
      </c>
      <c r="BB12" s="5" t="e">
        <f>_xlfn.XLOOKUP(T12,Data!$W$3:$W$28,Data!$AD$3:$AD$28)</f>
        <v>#N/A</v>
      </c>
      <c r="BC12" s="5" t="str">
        <f t="shared" si="73"/>
        <v/>
      </c>
      <c r="BD12" s="5" t="str">
        <f t="shared" si="74"/>
        <v/>
      </c>
      <c r="BE12" s="5" t="b">
        <f t="shared" si="75"/>
        <v>0</v>
      </c>
      <c r="BF12" s="5" t="str">
        <f t="shared" si="10"/>
        <v/>
      </c>
      <c r="BG12" s="5" t="str">
        <f t="shared" si="76"/>
        <v/>
      </c>
      <c r="BH12" s="5" t="b">
        <f t="shared" si="77"/>
        <v>0</v>
      </c>
      <c r="BI12" s="5" t="str">
        <f t="shared" si="78"/>
        <v/>
      </c>
      <c r="BJ12" s="5" t="str">
        <f t="shared" si="11"/>
        <v/>
      </c>
      <c r="BK12" s="5" t="str">
        <f>IF(BH12,IF(BI12="","You ring the bell. "&amp;IF(BJ12=0,"Nothing else happens.","The "&amp;_xlfn.XLOOKUP(BJ12,Data!$W$3:$W$28,Data!$X$3:$X$28)&amp;" is transformed!"),BI12),"")</f>
        <v/>
      </c>
      <c r="BL12" s="5" t="b">
        <f t="shared" si="79"/>
        <v>0</v>
      </c>
      <c r="BM12" s="5" t="b">
        <f t="shared" si="80"/>
        <v>0</v>
      </c>
      <c r="BN12" s="5" t="str">
        <f t="shared" si="12"/>
        <v/>
      </c>
      <c r="BO12" s="5" t="str">
        <f t="shared" si="13"/>
        <v/>
      </c>
      <c r="BP12" s="5" t="b">
        <f t="shared" si="81"/>
        <v>0</v>
      </c>
      <c r="BQ12" s="5" t="str">
        <f>IF(BP12,IF(_xlfn.XLOOKUP(T12,Data!$W$3:$W$28,Data!$AB$3:$AB$28),"That's much too precious to give away!",IF(OR(AND(T12=17,CK11=CQ11),AND(T12=21,CK11=CV11)),"","No-one here seems to want that.")),"")</f>
        <v/>
      </c>
      <c r="BR12" s="5" t="str">
        <f>IF(BP12,IF(BQ12&lt;&gt;"",BQ12,IF(T12=21,Data!$B$5,"The priest takes the water and it is transformed by heavenly radiance!")),"")</f>
        <v/>
      </c>
      <c r="BS12" s="5" t="b">
        <f t="shared" si="82"/>
        <v>0</v>
      </c>
      <c r="BT12" s="5" t="str">
        <f t="shared" si="14"/>
        <v/>
      </c>
      <c r="BU12" s="5" t="str">
        <f t="shared" si="83"/>
        <v/>
      </c>
      <c r="BV12" s="5" t="b">
        <f t="shared" si="84"/>
        <v>0</v>
      </c>
      <c r="BW12" s="5" t="str">
        <f t="shared" si="15"/>
        <v/>
      </c>
      <c r="BX12" s="5" t="str">
        <f t="shared" si="85"/>
        <v/>
      </c>
      <c r="BY12" s="5" t="b">
        <f t="shared" si="86"/>
        <v>0</v>
      </c>
      <c r="BZ12" s="5">
        <f t="shared" si="87"/>
        <v>0</v>
      </c>
      <c r="CA12" s="5" t="str">
        <f t="shared" si="16"/>
        <v/>
      </c>
      <c r="CB12" s="5" t="b">
        <f t="shared" si="17"/>
        <v>0</v>
      </c>
      <c r="CC12" s="5" t="str">
        <f t="shared" si="18"/>
        <v/>
      </c>
      <c r="CD12" s="5" t="b">
        <f t="shared" si="19"/>
        <v>0</v>
      </c>
      <c r="CE12" s="5" t="b">
        <f t="shared" si="20"/>
        <v>0</v>
      </c>
      <c r="CF12" s="5" t="b">
        <f t="shared" si="21"/>
        <v>0</v>
      </c>
      <c r="CG12" s="5" t="b">
        <f t="shared" si="22"/>
        <v>0</v>
      </c>
      <c r="CH12" s="5" t="b">
        <f t="shared" si="23"/>
        <v>0</v>
      </c>
      <c r="CI12" s="5">
        <f t="shared" si="24"/>
        <v>0</v>
      </c>
      <c r="CJ12" s="5" t="str">
        <f t="shared" si="25"/>
        <v>I don't know that verb.</v>
      </c>
      <c r="CK12" s="4">
        <f t="shared" si="26"/>
        <v>3</v>
      </c>
      <c r="CL12" s="4" t="b">
        <f t="shared" si="27"/>
        <v>0</v>
      </c>
      <c r="CM12" s="4">
        <f t="shared" si="88"/>
        <v>20</v>
      </c>
      <c r="CN12" s="4" t="b">
        <f t="shared" si="28"/>
        <v>0</v>
      </c>
      <c r="CO12" s="4">
        <f t="shared" si="29"/>
        <v>12</v>
      </c>
      <c r="CP12" s="4">
        <f t="shared" si="30"/>
        <v>10</v>
      </c>
      <c r="CQ12" s="4">
        <f t="shared" si="31"/>
        <v>2</v>
      </c>
      <c r="CR12" s="4">
        <f t="shared" si="32"/>
        <v>20</v>
      </c>
      <c r="CS12" s="4">
        <f t="shared" si="33"/>
        <v>2</v>
      </c>
      <c r="CT12" s="4">
        <f t="shared" si="34"/>
        <v>15</v>
      </c>
      <c r="CU12" s="4">
        <f t="shared" si="35"/>
        <v>16</v>
      </c>
      <c r="CV12" s="4">
        <f t="shared" si="36"/>
        <v>8</v>
      </c>
      <c r="CW12" s="4">
        <f t="shared" si="37"/>
        <v>8</v>
      </c>
      <c r="CX12" s="4">
        <f t="shared" si="38"/>
        <v>14</v>
      </c>
      <c r="CY12" s="4">
        <f t="shared" si="39"/>
        <v>19</v>
      </c>
      <c r="CZ12" s="4">
        <f t="shared" si="40"/>
        <v>9</v>
      </c>
      <c r="DA12" s="4">
        <f t="shared" si="41"/>
        <v>2</v>
      </c>
      <c r="DB12" s="4">
        <f t="shared" si="42"/>
        <v>12</v>
      </c>
      <c r="DC12" s="4">
        <f t="shared" si="43"/>
        <v>2</v>
      </c>
      <c r="DD12" s="4">
        <f t="shared" si="44"/>
        <v>2</v>
      </c>
      <c r="DE12" s="4">
        <f t="shared" si="45"/>
        <v>2</v>
      </c>
      <c r="DF12" s="4">
        <f t="shared" si="46"/>
        <v>10</v>
      </c>
      <c r="DG12" s="4">
        <f t="shared" si="47"/>
        <v>2</v>
      </c>
      <c r="DH12" s="4">
        <f t="shared" si="48"/>
        <v>17</v>
      </c>
      <c r="DI12" s="4">
        <f t="shared" si="49"/>
        <v>6</v>
      </c>
      <c r="DJ12" s="4">
        <f t="shared" si="50"/>
        <v>15</v>
      </c>
      <c r="DK12" s="4">
        <f t="shared" si="51"/>
        <v>19</v>
      </c>
      <c r="DL12" s="4">
        <f t="shared" si="52"/>
        <v>2</v>
      </c>
      <c r="DM12" s="4">
        <f t="shared" si="53"/>
        <v>22</v>
      </c>
      <c r="DN12" s="4">
        <f t="shared" si="54"/>
        <v>23</v>
      </c>
      <c r="DO12" s="3"/>
    </row>
    <row r="13" spans="1:119" x14ac:dyDescent="0.35">
      <c r="A13" s="3" t="str">
        <f t="shared" si="55"/>
        <v/>
      </c>
      <c r="B13" s="6"/>
      <c r="C13" s="3" t="str">
        <f t="shared" si="0"/>
        <v/>
      </c>
      <c r="D13" s="3" t="e" cm="1">
        <f t="array" ref="D13:F13">INDEX(_xlfn.TEXTSPLIT(B13," ",,TRUE),_xlfn.SEQUENCE(1,3))</f>
        <v>#VALUE!</v>
      </c>
      <c r="E13" s="3" t="e">
        <v>#VALUE!</v>
      </c>
      <c r="F13" s="3" t="e">
        <v>#VALUE!</v>
      </c>
      <c r="G13" s="3" t="e" cm="1">
        <f t="array" ref="G13">_xlfn.XLOOKUP(D13,Data!$D$3:$D$36,Data!$E$3:$G$36)</f>
        <v>#VALUE!</v>
      </c>
      <c r="H13" s="3"/>
      <c r="I13" s="3"/>
      <c r="J13" s="3" t="e">
        <f>_xlfn.XMATCH(E13,Data!$L$3:$L$10)</f>
        <v>#VALUE!</v>
      </c>
      <c r="K13" s="3" t="str">
        <f>IF(M13="",IF(I13,Data!$B$4,_xlfn.XLOOKUP(D13,Data!$D$3:$D$36,Data!$E$3:$E$36)),"")</f>
        <v/>
      </c>
      <c r="L13" s="3" t="str">
        <f>IF(M13="",IF(I13,_xlfn.XLOOKUP(G13,Data!$L$3:$L$10,Data!$M$3:$M$10),IF(H13=0,"",IF(H13=1,E13,_xlfn.XLOOKUP(E13,Data!$L$3:$L$10,Data!$M$3:$M$10)))),"")</f>
        <v/>
      </c>
      <c r="M13" s="3" t="str">
        <f>IF(NOT(ISERROR(F13)),Data!$J$3,IF(ISERROR(G13),Data!$J$4,IF(AND(H13=0,NOT(ISERROR(E13))),Data!$J$5,IF(AND(H13=2,ISERROR(J13)),Data!$J$7,IF(AND(H13=1,ISERROR(E13)),Data!$J$6,"")))))</f>
        <v>I don't know that verb.</v>
      </c>
      <c r="N13" s="3" t="e">
        <f>_xlfn.XLOOKUP(K13,Data!$D$3:$D$36,Data!$H$3:$H$36)</f>
        <v>#N/A</v>
      </c>
      <c r="O13" s="3" t="e">
        <f>_xlfn.XLOOKUP(L13,Data!$X$3:$X$29,Data!$W$3:$W$29)</f>
        <v>#N/A</v>
      </c>
      <c r="P13" s="3" t="b">
        <f>OR(_xlfn.XLOOKUP(CK12,Data!$O$3:$O$25,Data!$U$3:$U$25),AND(CL12,OR(DC12=CK12,DC12=1)))</f>
        <v>1</v>
      </c>
      <c r="Q13" s="3" t="e" cm="1">
        <f t="array" ref="Q13">INDEX(CO12:DN12,1,O13)</f>
        <v>#N/A</v>
      </c>
      <c r="R13" s="3" t="e">
        <f t="shared" si="4"/>
        <v>#N/A</v>
      </c>
      <c r="S13" s="3" t="e">
        <f t="shared" si="56"/>
        <v>#N/A</v>
      </c>
      <c r="T13" s="3" t="str">
        <f t="shared" si="57"/>
        <v/>
      </c>
      <c r="U13" s="3" t="str">
        <f>IF(M13&lt;&gt;"",M13,IF(L13="","",IFERROR(IF(T13=0,IF(S13=FALSE,Data!$J$11,Data!$J$8),""),IF(K13=Data!$B$4,"",Data!$J$8))))</f>
        <v>I don't know that verb.</v>
      </c>
      <c r="V13" s="3" t="e" cm="1">
        <f t="array" ref="V13">INDEX(Data!$Q$3:$T$25,CK12,L13)</f>
        <v>#VALUE!</v>
      </c>
      <c r="W13" s="3" t="e">
        <f t="shared" si="5"/>
        <v>#VALUE!</v>
      </c>
      <c r="X13" s="3">
        <f t="shared" si="58"/>
        <v>0</v>
      </c>
      <c r="Y13" s="3" t="str">
        <f>IF(K13&lt;&gt;"Go","",IF(ISNUMBER(V13),IF(V13&gt;0,W13,Data!$J$9),Play!V13))</f>
        <v/>
      </c>
      <c r="Z13" s="3" t="b">
        <f t="shared" si="59"/>
        <v>0</v>
      </c>
      <c r="AA13" s="3" t="str">
        <f t="shared" si="60"/>
        <v/>
      </c>
      <c r="AB13" s="3">
        <f t="shared" si="6"/>
        <v>0</v>
      </c>
      <c r="AE13" s="5" t="str">
        <f t="shared" si="7"/>
        <v/>
      </c>
      <c r="AF13" s="5" t="str">
        <f>IF(AE13&lt;&gt;"",OR(_xlfn.XLOOKUP(AE13,Data!$O$3:$O$25,Data!$U$3:$U$25),AND(CL12,OR(DC12=1,DC12=CK12))),"")</f>
        <v/>
      </c>
      <c r="AG13" s="5" t="e" cm="1">
        <f t="array" ref="AG13">"Exits: " &amp; _xlfn.TEXTJOIN(", ", TRUE, IF(INDEX(Data!$Q$3:$T$25,AE13,0)&gt;0,Data!$Q$2:$T$2,""))&amp;"."</f>
        <v>#VALUE!</v>
      </c>
      <c r="AH13" s="5" t="str" cm="1">
        <f t="array" ref="AH13">_xlfn.TEXTJOIN(", ", TRUE, IF(CO12:DN12=AE13,_xlfn.XLOOKUP($CO$3:$DN$3,Data!$W$3:$W$28,Data!$X$3:$X$28),""))</f>
        <v/>
      </c>
      <c r="AI13" s="5" t="str">
        <f>IF(AF13="","",IF(AF13,_xlfn.XLOOKUP(AE13,Data!$O$3:$O$25,Data!$P$3:$P$25)&amp;" "&amp;AG13&amp;IF(AH13&lt;&gt;""," You see: " &amp;AH13&amp;".",""),Data!$J$10))</f>
        <v/>
      </c>
      <c r="AJ13" s="5" t="str">
        <f t="shared" si="61"/>
        <v/>
      </c>
      <c r="AK13" s="5" t="str">
        <f>IF(AND(K13="Talk",U13=""),_xlfn.XLOOKUP(T13,Data!$W$3:$W$28,Data!$AC$3:$AC$28),"")</f>
        <v/>
      </c>
      <c r="AL13" s="5" t="str">
        <f t="shared" si="62"/>
        <v/>
      </c>
      <c r="AM13" s="5" t="b">
        <f t="shared" si="63"/>
        <v>0</v>
      </c>
      <c r="AN13" s="5" t="str">
        <f>IF(AM13,IF(_xlfn.XLOOKUP(T13,Data!$W$3:$W$28,Data!$AA$3:$AA$28)=FALSE,"You can't take that.",IF(Q13=1,"You already have that.",IF(OR(CK12=CT12,CK12=CY12),"The unholy fiend prevents you!",""))),"")</f>
        <v/>
      </c>
      <c r="AO13" s="5" t="str">
        <f t="shared" si="64"/>
        <v/>
      </c>
      <c r="AP13" s="5" t="str">
        <f t="shared" si="65"/>
        <v/>
      </c>
      <c r="AQ13" s="5" t="b">
        <f t="shared" si="66"/>
        <v>0</v>
      </c>
      <c r="AR13" s="5" t="str">
        <f t="shared" si="67"/>
        <v/>
      </c>
      <c r="AS13" s="5" t="str">
        <f t="shared" si="68"/>
        <v/>
      </c>
      <c r="AT13" s="5" t="str">
        <f t="shared" si="2"/>
        <v/>
      </c>
      <c r="AU13" s="5" t="str">
        <f>IF(AND(K13="Examine",U13=""),_xlfn.XLOOKUP(T13,Data!$W$3:$W$28,Data!$Z$3:$Z$28)&amp;IF(T13=15,IF(CL12,IF(CM12&gt;=14,"burning brightly.",IF(CM12&gt;=9,"burning steadily.",IF(CM12&gt;=4,"burning weakly.","guttering."))),"unlit."),""),"")</f>
        <v/>
      </c>
      <c r="AV13" s="5" t="str" cm="1">
        <f t="array" ref="AV13">_xlfn.TEXTJOIN(", ", TRUE, IF(CO12:DN12=1,CO$1:DN$1,""))</f>
        <v/>
      </c>
      <c r="AW13" s="5" t="str">
        <f t="shared" si="69"/>
        <v/>
      </c>
      <c r="AX13" s="5" t="b">
        <f t="shared" si="70"/>
        <v>0</v>
      </c>
      <c r="AY13" s="5" t="str">
        <f>IF(AX13,IF(NOT(ISBLANK(_xlfn.XLOOKUP(T13,Data!$W$3:$W$28,Data!$AD$3:$AD$28))),IF(CK12=12,"","There's nowhere to pour it away here."),"You can't empty that!"),"")</f>
        <v/>
      </c>
      <c r="AZ13" s="5" t="str">
        <f t="shared" si="71"/>
        <v/>
      </c>
      <c r="BA13" s="5" t="b">
        <f t="shared" si="72"/>
        <v>0</v>
      </c>
      <c r="BB13" s="5" t="e">
        <f>_xlfn.XLOOKUP(T13,Data!$W$3:$W$28,Data!$AD$3:$AD$28)</f>
        <v>#N/A</v>
      </c>
      <c r="BC13" s="5" t="str">
        <f t="shared" si="73"/>
        <v/>
      </c>
      <c r="BD13" s="5" t="str">
        <f t="shared" si="74"/>
        <v/>
      </c>
      <c r="BE13" s="5" t="b">
        <f t="shared" si="75"/>
        <v>0</v>
      </c>
      <c r="BF13" s="5" t="str">
        <f t="shared" si="10"/>
        <v/>
      </c>
      <c r="BG13" s="5" t="str">
        <f t="shared" si="76"/>
        <v/>
      </c>
      <c r="BH13" s="5" t="b">
        <f t="shared" si="77"/>
        <v>0</v>
      </c>
      <c r="BI13" s="5" t="str">
        <f t="shared" si="78"/>
        <v/>
      </c>
      <c r="BJ13" s="5" t="str">
        <f t="shared" si="11"/>
        <v/>
      </c>
      <c r="BK13" s="5" t="str">
        <f>IF(BH13,IF(BI13="","You ring the bell. "&amp;IF(BJ13=0,"Nothing else happens.","The "&amp;_xlfn.XLOOKUP(BJ13,Data!$W$3:$W$28,Data!$X$3:$X$28)&amp;" is transformed!"),BI13),"")</f>
        <v/>
      </c>
      <c r="BL13" s="5" t="b">
        <f t="shared" si="79"/>
        <v>0</v>
      </c>
      <c r="BM13" s="5" t="b">
        <f t="shared" si="80"/>
        <v>0</v>
      </c>
      <c r="BN13" s="5" t="str">
        <f t="shared" si="12"/>
        <v/>
      </c>
      <c r="BO13" s="5" t="str">
        <f t="shared" si="13"/>
        <v/>
      </c>
      <c r="BP13" s="5" t="b">
        <f t="shared" si="81"/>
        <v>0</v>
      </c>
      <c r="BQ13" s="5" t="str">
        <f>IF(BP13,IF(_xlfn.XLOOKUP(T13,Data!$W$3:$W$28,Data!$AB$3:$AB$28),"That's much too precious to give away!",IF(OR(AND(T13=17,CK12=CQ12),AND(T13=21,CK12=CV12)),"","No-one here seems to want that.")),"")</f>
        <v/>
      </c>
      <c r="BR13" s="5" t="str">
        <f>IF(BP13,IF(BQ13&lt;&gt;"",BQ13,IF(T13=21,Data!$B$5,"The priest takes the water and it is transformed by heavenly radiance!")),"")</f>
        <v/>
      </c>
      <c r="BS13" s="5" t="b">
        <f t="shared" si="82"/>
        <v>0</v>
      </c>
      <c r="BT13" s="5" t="str">
        <f t="shared" si="14"/>
        <v/>
      </c>
      <c r="BU13" s="5" t="str">
        <f t="shared" si="83"/>
        <v/>
      </c>
      <c r="BV13" s="5" t="b">
        <f t="shared" si="84"/>
        <v>0</v>
      </c>
      <c r="BW13" s="5" t="str">
        <f t="shared" si="15"/>
        <v/>
      </c>
      <c r="BX13" s="5" t="str">
        <f t="shared" si="85"/>
        <v/>
      </c>
      <c r="BY13" s="5" t="b">
        <f t="shared" si="86"/>
        <v>0</v>
      </c>
      <c r="BZ13" s="5">
        <f t="shared" si="87"/>
        <v>0</v>
      </c>
      <c r="CA13" s="5" t="str">
        <f t="shared" si="16"/>
        <v/>
      </c>
      <c r="CB13" s="5" t="b">
        <f t="shared" si="17"/>
        <v>0</v>
      </c>
      <c r="CC13" s="5" t="str">
        <f t="shared" si="18"/>
        <v/>
      </c>
      <c r="CD13" s="5" t="b">
        <f t="shared" si="19"/>
        <v>0</v>
      </c>
      <c r="CE13" s="5" t="b">
        <f t="shared" si="20"/>
        <v>0</v>
      </c>
      <c r="CF13" s="5" t="b">
        <f t="shared" si="21"/>
        <v>0</v>
      </c>
      <c r="CG13" s="5" t="b">
        <f t="shared" si="22"/>
        <v>0</v>
      </c>
      <c r="CH13" s="5" t="b">
        <f t="shared" si="23"/>
        <v>0</v>
      </c>
      <c r="CI13" s="5">
        <f t="shared" si="24"/>
        <v>0</v>
      </c>
      <c r="CJ13" s="5" t="str">
        <f t="shared" si="25"/>
        <v>I don't know that verb.</v>
      </c>
      <c r="CK13" s="4">
        <f t="shared" si="26"/>
        <v>3</v>
      </c>
      <c r="CL13" s="4" t="b">
        <f t="shared" si="27"/>
        <v>0</v>
      </c>
      <c r="CM13" s="4">
        <f t="shared" si="88"/>
        <v>20</v>
      </c>
      <c r="CN13" s="4" t="b">
        <f t="shared" si="28"/>
        <v>0</v>
      </c>
      <c r="CO13" s="4">
        <f t="shared" si="29"/>
        <v>12</v>
      </c>
      <c r="CP13" s="4">
        <f t="shared" si="30"/>
        <v>10</v>
      </c>
      <c r="CQ13" s="4">
        <f t="shared" si="31"/>
        <v>2</v>
      </c>
      <c r="CR13" s="4">
        <f t="shared" si="32"/>
        <v>20</v>
      </c>
      <c r="CS13" s="4">
        <f t="shared" si="33"/>
        <v>2</v>
      </c>
      <c r="CT13" s="4">
        <f t="shared" si="34"/>
        <v>15</v>
      </c>
      <c r="CU13" s="4">
        <f t="shared" si="35"/>
        <v>16</v>
      </c>
      <c r="CV13" s="4">
        <f t="shared" si="36"/>
        <v>8</v>
      </c>
      <c r="CW13" s="4">
        <f t="shared" si="37"/>
        <v>8</v>
      </c>
      <c r="CX13" s="4">
        <f t="shared" si="38"/>
        <v>14</v>
      </c>
      <c r="CY13" s="4">
        <f t="shared" si="39"/>
        <v>19</v>
      </c>
      <c r="CZ13" s="4">
        <f t="shared" si="40"/>
        <v>9</v>
      </c>
      <c r="DA13" s="4">
        <f t="shared" si="41"/>
        <v>2</v>
      </c>
      <c r="DB13" s="4">
        <f t="shared" si="42"/>
        <v>12</v>
      </c>
      <c r="DC13" s="4">
        <f t="shared" si="43"/>
        <v>2</v>
      </c>
      <c r="DD13" s="4">
        <f t="shared" si="44"/>
        <v>2</v>
      </c>
      <c r="DE13" s="4">
        <f t="shared" si="45"/>
        <v>2</v>
      </c>
      <c r="DF13" s="4">
        <f t="shared" si="46"/>
        <v>10</v>
      </c>
      <c r="DG13" s="4">
        <f t="shared" si="47"/>
        <v>2</v>
      </c>
      <c r="DH13" s="4">
        <f t="shared" si="48"/>
        <v>17</v>
      </c>
      <c r="DI13" s="4">
        <f t="shared" si="49"/>
        <v>6</v>
      </c>
      <c r="DJ13" s="4">
        <f t="shared" si="50"/>
        <v>15</v>
      </c>
      <c r="DK13" s="4">
        <f t="shared" si="51"/>
        <v>19</v>
      </c>
      <c r="DL13" s="4">
        <f t="shared" si="52"/>
        <v>2</v>
      </c>
      <c r="DM13" s="4">
        <f t="shared" si="53"/>
        <v>22</v>
      </c>
      <c r="DN13" s="4">
        <f t="shared" si="54"/>
        <v>23</v>
      </c>
      <c r="DO13" s="3"/>
    </row>
    <row r="14" spans="1:119" x14ac:dyDescent="0.35">
      <c r="A14" s="3" t="str">
        <f t="shared" si="55"/>
        <v/>
      </c>
      <c r="B14" s="6"/>
      <c r="C14" s="3" t="str">
        <f t="shared" si="0"/>
        <v/>
      </c>
      <c r="D14" s="3" t="e" cm="1">
        <f t="array" ref="D14:F14">INDEX(_xlfn.TEXTSPLIT(B14," ",,TRUE),_xlfn.SEQUENCE(1,3))</f>
        <v>#VALUE!</v>
      </c>
      <c r="E14" s="3" t="e">
        <v>#VALUE!</v>
      </c>
      <c r="F14" s="3" t="e">
        <v>#VALUE!</v>
      </c>
      <c r="G14" s="3" t="e" cm="1">
        <f t="array" ref="G14">_xlfn.XLOOKUP(D14,Data!$D$3:$D$36,Data!$E$3:$G$36)</f>
        <v>#VALUE!</v>
      </c>
      <c r="H14" s="3"/>
      <c r="I14" s="3"/>
      <c r="J14" s="3" t="e">
        <f>_xlfn.XMATCH(E14,Data!$L$3:$L$10)</f>
        <v>#VALUE!</v>
      </c>
      <c r="K14" s="3" t="str">
        <f>IF(M14="",IF(I14,Data!$B$4,_xlfn.XLOOKUP(D14,Data!$D$3:$D$36,Data!$E$3:$E$36)),"")</f>
        <v/>
      </c>
      <c r="L14" s="3" t="str">
        <f>IF(M14="",IF(I14,_xlfn.XLOOKUP(G14,Data!$L$3:$L$10,Data!$M$3:$M$10),IF(H14=0,"",IF(H14=1,E14,_xlfn.XLOOKUP(E14,Data!$L$3:$L$10,Data!$M$3:$M$10)))),"")</f>
        <v/>
      </c>
      <c r="M14" s="3" t="str">
        <f>IF(NOT(ISERROR(F14)),Data!$J$3,IF(ISERROR(G14),Data!$J$4,IF(AND(H14=0,NOT(ISERROR(E14))),Data!$J$5,IF(AND(H14=2,ISERROR(J14)),Data!$J$7,IF(AND(H14=1,ISERROR(E14)),Data!$J$6,"")))))</f>
        <v>I don't know that verb.</v>
      </c>
      <c r="N14" s="3" t="e">
        <f>_xlfn.XLOOKUP(K14,Data!$D$3:$D$36,Data!$H$3:$H$36)</f>
        <v>#N/A</v>
      </c>
      <c r="O14" s="3" t="e">
        <f>_xlfn.XLOOKUP(L14,Data!$X$3:$X$29,Data!$W$3:$W$29)</f>
        <v>#N/A</v>
      </c>
      <c r="P14" s="3" t="b">
        <f>OR(_xlfn.XLOOKUP(CK13,Data!$O$3:$O$25,Data!$U$3:$U$25),AND(CL13,OR(DC13=CK13,DC13=1)))</f>
        <v>1</v>
      </c>
      <c r="Q14" s="3" t="e" cm="1">
        <f t="array" ref="Q14">INDEX(CO13:DN13,1,O14)</f>
        <v>#N/A</v>
      </c>
      <c r="R14" s="3" t="e">
        <f t="shared" si="4"/>
        <v>#N/A</v>
      </c>
      <c r="S14" s="3" t="e">
        <f t="shared" si="56"/>
        <v>#N/A</v>
      </c>
      <c r="T14" s="3" t="str">
        <f t="shared" si="57"/>
        <v/>
      </c>
      <c r="U14" s="3" t="str">
        <f>IF(M14&lt;&gt;"",M14,IF(L14="","",IFERROR(IF(T14=0,IF(S14=FALSE,Data!$J$11,Data!$J$8),""),IF(K14=Data!$B$4,"",Data!$J$8))))</f>
        <v>I don't know that verb.</v>
      </c>
      <c r="V14" s="3" t="e" cm="1">
        <f t="array" ref="V14">INDEX(Data!$Q$3:$T$25,CK13,L14)</f>
        <v>#VALUE!</v>
      </c>
      <c r="W14" s="3" t="e">
        <f t="shared" si="5"/>
        <v>#VALUE!</v>
      </c>
      <c r="X14" s="3">
        <f t="shared" si="58"/>
        <v>0</v>
      </c>
      <c r="Y14" s="3" t="str">
        <f>IF(K14&lt;&gt;"Go","",IF(ISNUMBER(V14),IF(V14&gt;0,W14,Data!$J$9),Play!V14))</f>
        <v/>
      </c>
      <c r="Z14" s="3" t="b">
        <f t="shared" si="59"/>
        <v>0</v>
      </c>
      <c r="AA14" s="3" t="str">
        <f t="shared" si="60"/>
        <v/>
      </c>
      <c r="AB14" s="3">
        <f t="shared" si="6"/>
        <v>0</v>
      </c>
      <c r="AE14" s="5" t="str">
        <f t="shared" si="7"/>
        <v/>
      </c>
      <c r="AF14" s="5" t="str">
        <f>IF(AE14&lt;&gt;"",OR(_xlfn.XLOOKUP(AE14,Data!$O$3:$O$25,Data!$U$3:$U$25),AND(CL13,OR(DC13=1,DC13=CK13))),"")</f>
        <v/>
      </c>
      <c r="AG14" s="5" t="e" cm="1">
        <f t="array" ref="AG14">"Exits: " &amp; _xlfn.TEXTJOIN(", ", TRUE, IF(INDEX(Data!$Q$3:$T$25,AE14,0)&gt;0,Data!$Q$2:$T$2,""))&amp;"."</f>
        <v>#VALUE!</v>
      </c>
      <c r="AH14" s="5" t="str" cm="1">
        <f t="array" ref="AH14">_xlfn.TEXTJOIN(", ", TRUE, IF(CO13:DN13=AE14,_xlfn.XLOOKUP($CO$3:$DN$3,Data!$W$3:$W$28,Data!$X$3:$X$28),""))</f>
        <v/>
      </c>
      <c r="AI14" s="5" t="str">
        <f>IF(AF14="","",IF(AF14,_xlfn.XLOOKUP(AE14,Data!$O$3:$O$25,Data!$P$3:$P$25)&amp;" "&amp;AG14&amp;IF(AH14&lt;&gt;""," You see: " &amp;AH14&amp;".",""),Data!$J$10))</f>
        <v/>
      </c>
      <c r="AJ14" s="5" t="str">
        <f t="shared" si="61"/>
        <v/>
      </c>
      <c r="AK14" s="5" t="str">
        <f>IF(AND(K14="Talk",U14=""),_xlfn.XLOOKUP(T14,Data!$W$3:$W$28,Data!$AC$3:$AC$28),"")</f>
        <v/>
      </c>
      <c r="AL14" s="5" t="str">
        <f t="shared" si="62"/>
        <v/>
      </c>
      <c r="AM14" s="5" t="b">
        <f t="shared" si="63"/>
        <v>0</v>
      </c>
      <c r="AN14" s="5" t="str">
        <f>IF(AM14,IF(_xlfn.XLOOKUP(T14,Data!$W$3:$W$28,Data!$AA$3:$AA$28)=FALSE,"You can't take that.",IF(Q14=1,"You already have that.",IF(OR(CK13=CT13,CK13=CY13),"The unholy fiend prevents you!",""))),"")</f>
        <v/>
      </c>
      <c r="AO14" s="5" t="str">
        <f t="shared" si="64"/>
        <v/>
      </c>
      <c r="AP14" s="5" t="str">
        <f t="shared" si="65"/>
        <v/>
      </c>
      <c r="AQ14" s="5" t="b">
        <f t="shared" si="66"/>
        <v>0</v>
      </c>
      <c r="AR14" s="5" t="str">
        <f t="shared" si="67"/>
        <v/>
      </c>
      <c r="AS14" s="5" t="str">
        <f t="shared" si="68"/>
        <v/>
      </c>
      <c r="AT14" s="5" t="str">
        <f t="shared" si="2"/>
        <v/>
      </c>
      <c r="AU14" s="5" t="str">
        <f>IF(AND(K14="Examine",U14=""),_xlfn.XLOOKUP(T14,Data!$W$3:$W$28,Data!$Z$3:$Z$28)&amp;IF(T14=15,IF(CL13,IF(CM13&gt;=14,"burning brightly.",IF(CM13&gt;=9,"burning steadily.",IF(CM13&gt;=4,"burning weakly.","guttering."))),"unlit."),""),"")</f>
        <v/>
      </c>
      <c r="AV14" s="5" t="str" cm="1">
        <f t="array" ref="AV14">_xlfn.TEXTJOIN(", ", TRUE, IF(CO13:DN13=1,CO$1:DN$1,""))</f>
        <v/>
      </c>
      <c r="AW14" s="5" t="str">
        <f t="shared" si="69"/>
        <v/>
      </c>
      <c r="AX14" s="5" t="b">
        <f t="shared" si="70"/>
        <v>0</v>
      </c>
      <c r="AY14" s="5" t="str">
        <f>IF(AX14,IF(NOT(ISBLANK(_xlfn.XLOOKUP(T14,Data!$W$3:$W$28,Data!$AD$3:$AD$28))),IF(CK13=12,"","There's nowhere to pour it away here."),"You can't empty that!"),"")</f>
        <v/>
      </c>
      <c r="AZ14" s="5" t="str">
        <f t="shared" si="71"/>
        <v/>
      </c>
      <c r="BA14" s="5" t="b">
        <f t="shared" si="72"/>
        <v>0</v>
      </c>
      <c r="BB14" s="5" t="e">
        <f>_xlfn.XLOOKUP(T14,Data!$W$3:$W$28,Data!$AD$3:$AD$28)</f>
        <v>#N/A</v>
      </c>
      <c r="BC14" s="5" t="str">
        <f t="shared" si="73"/>
        <v/>
      </c>
      <c r="BD14" s="5" t="str">
        <f t="shared" si="74"/>
        <v/>
      </c>
      <c r="BE14" s="5" t="b">
        <f t="shared" si="75"/>
        <v>0</v>
      </c>
      <c r="BF14" s="5" t="str">
        <f t="shared" si="10"/>
        <v/>
      </c>
      <c r="BG14" s="5" t="str">
        <f t="shared" si="76"/>
        <v/>
      </c>
      <c r="BH14" s="5" t="b">
        <f t="shared" si="77"/>
        <v>0</v>
      </c>
      <c r="BI14" s="5" t="str">
        <f t="shared" si="78"/>
        <v/>
      </c>
      <c r="BJ14" s="5" t="str">
        <f t="shared" si="11"/>
        <v/>
      </c>
      <c r="BK14" s="5" t="str">
        <f>IF(BH14,IF(BI14="","You ring the bell. "&amp;IF(BJ14=0,"Nothing else happens.","The "&amp;_xlfn.XLOOKUP(BJ14,Data!$W$3:$W$28,Data!$X$3:$X$28)&amp;" is transformed!"),BI14),"")</f>
        <v/>
      </c>
      <c r="BL14" s="5" t="b">
        <f t="shared" si="79"/>
        <v>0</v>
      </c>
      <c r="BM14" s="5" t="b">
        <f t="shared" si="80"/>
        <v>0</v>
      </c>
      <c r="BN14" s="5" t="str">
        <f t="shared" si="12"/>
        <v/>
      </c>
      <c r="BO14" s="5" t="str">
        <f t="shared" si="13"/>
        <v/>
      </c>
      <c r="BP14" s="5" t="b">
        <f t="shared" si="81"/>
        <v>0</v>
      </c>
      <c r="BQ14" s="5" t="str">
        <f>IF(BP14,IF(_xlfn.XLOOKUP(T14,Data!$W$3:$W$28,Data!$AB$3:$AB$28),"That's much too precious to give away!",IF(OR(AND(T14=17,CK13=CQ13),AND(T14=21,CK13=CV13)),"","No-one here seems to want that.")),"")</f>
        <v/>
      </c>
      <c r="BR14" s="5" t="str">
        <f>IF(BP14,IF(BQ14&lt;&gt;"",BQ14,IF(T14=21,Data!$B$5,"The priest takes the water and it is transformed by heavenly radiance!")),"")</f>
        <v/>
      </c>
      <c r="BS14" s="5" t="b">
        <f t="shared" si="82"/>
        <v>0</v>
      </c>
      <c r="BT14" s="5" t="str">
        <f t="shared" si="14"/>
        <v/>
      </c>
      <c r="BU14" s="5" t="str">
        <f t="shared" si="83"/>
        <v/>
      </c>
      <c r="BV14" s="5" t="b">
        <f t="shared" si="84"/>
        <v>0</v>
      </c>
      <c r="BW14" s="5" t="str">
        <f t="shared" si="15"/>
        <v/>
      </c>
      <c r="BX14" s="5" t="str">
        <f t="shared" si="85"/>
        <v/>
      </c>
      <c r="BY14" s="5" t="b">
        <f t="shared" si="86"/>
        <v>0</v>
      </c>
      <c r="BZ14" s="5">
        <f t="shared" si="87"/>
        <v>0</v>
      </c>
      <c r="CA14" s="5" t="str">
        <f t="shared" si="16"/>
        <v/>
      </c>
      <c r="CB14" s="5" t="b">
        <f t="shared" si="17"/>
        <v>0</v>
      </c>
      <c r="CC14" s="5" t="str">
        <f t="shared" si="18"/>
        <v/>
      </c>
      <c r="CD14" s="5" t="b">
        <f t="shared" si="19"/>
        <v>0</v>
      </c>
      <c r="CE14" s="5" t="b">
        <f t="shared" si="20"/>
        <v>0</v>
      </c>
      <c r="CF14" s="5" t="b">
        <f t="shared" si="21"/>
        <v>0</v>
      </c>
      <c r="CG14" s="5" t="b">
        <f t="shared" si="22"/>
        <v>0</v>
      </c>
      <c r="CH14" s="5" t="b">
        <f t="shared" si="23"/>
        <v>0</v>
      </c>
      <c r="CI14" s="5">
        <f t="shared" si="24"/>
        <v>0</v>
      </c>
      <c r="CJ14" s="5" t="str">
        <f t="shared" si="25"/>
        <v>I don't know that verb.</v>
      </c>
      <c r="CK14" s="4">
        <f t="shared" si="26"/>
        <v>3</v>
      </c>
      <c r="CL14" s="4" t="b">
        <f t="shared" si="27"/>
        <v>0</v>
      </c>
      <c r="CM14" s="4">
        <f t="shared" si="88"/>
        <v>20</v>
      </c>
      <c r="CN14" s="4" t="b">
        <f t="shared" si="28"/>
        <v>0</v>
      </c>
      <c r="CO14" s="4">
        <f t="shared" si="29"/>
        <v>12</v>
      </c>
      <c r="CP14" s="4">
        <f t="shared" si="30"/>
        <v>10</v>
      </c>
      <c r="CQ14" s="4">
        <f t="shared" si="31"/>
        <v>2</v>
      </c>
      <c r="CR14" s="4">
        <f t="shared" si="32"/>
        <v>20</v>
      </c>
      <c r="CS14" s="4">
        <f t="shared" si="33"/>
        <v>2</v>
      </c>
      <c r="CT14" s="4">
        <f t="shared" si="34"/>
        <v>15</v>
      </c>
      <c r="CU14" s="4">
        <f t="shared" si="35"/>
        <v>16</v>
      </c>
      <c r="CV14" s="4">
        <f t="shared" si="36"/>
        <v>8</v>
      </c>
      <c r="CW14" s="4">
        <f t="shared" si="37"/>
        <v>8</v>
      </c>
      <c r="CX14" s="4">
        <f t="shared" si="38"/>
        <v>14</v>
      </c>
      <c r="CY14" s="4">
        <f t="shared" si="39"/>
        <v>19</v>
      </c>
      <c r="CZ14" s="4">
        <f t="shared" si="40"/>
        <v>9</v>
      </c>
      <c r="DA14" s="4">
        <f t="shared" si="41"/>
        <v>2</v>
      </c>
      <c r="DB14" s="4">
        <f t="shared" si="42"/>
        <v>12</v>
      </c>
      <c r="DC14" s="4">
        <f t="shared" si="43"/>
        <v>2</v>
      </c>
      <c r="DD14" s="4">
        <f t="shared" si="44"/>
        <v>2</v>
      </c>
      <c r="DE14" s="4">
        <f t="shared" si="45"/>
        <v>2</v>
      </c>
      <c r="DF14" s="4">
        <f t="shared" si="46"/>
        <v>10</v>
      </c>
      <c r="DG14" s="4">
        <f t="shared" si="47"/>
        <v>2</v>
      </c>
      <c r="DH14" s="4">
        <f t="shared" si="48"/>
        <v>17</v>
      </c>
      <c r="DI14" s="4">
        <f t="shared" si="49"/>
        <v>6</v>
      </c>
      <c r="DJ14" s="4">
        <f t="shared" si="50"/>
        <v>15</v>
      </c>
      <c r="DK14" s="4">
        <f t="shared" si="51"/>
        <v>19</v>
      </c>
      <c r="DL14" s="4">
        <f t="shared" si="52"/>
        <v>2</v>
      </c>
      <c r="DM14" s="4">
        <f t="shared" si="53"/>
        <v>22</v>
      </c>
      <c r="DN14" s="4">
        <f t="shared" si="54"/>
        <v>23</v>
      </c>
      <c r="DO14" s="3"/>
    </row>
    <row r="15" spans="1:119" x14ac:dyDescent="0.35">
      <c r="A15" s="3" t="str">
        <f t="shared" si="55"/>
        <v/>
      </c>
      <c r="B15" s="6"/>
      <c r="C15" s="3" t="str">
        <f t="shared" si="0"/>
        <v/>
      </c>
      <c r="D15" s="3" t="e" cm="1">
        <f t="array" ref="D15:F15">INDEX(_xlfn.TEXTSPLIT(B15," ",,TRUE),_xlfn.SEQUENCE(1,3))</f>
        <v>#VALUE!</v>
      </c>
      <c r="E15" s="3" t="e">
        <v>#VALUE!</v>
      </c>
      <c r="F15" s="3" t="e">
        <v>#VALUE!</v>
      </c>
      <c r="G15" s="3" t="e" cm="1">
        <f t="array" ref="G15">_xlfn.XLOOKUP(D15,Data!$D$3:$D$36,Data!$E$3:$G$36)</f>
        <v>#VALUE!</v>
      </c>
      <c r="H15" s="3"/>
      <c r="I15" s="3"/>
      <c r="J15" s="3" t="e">
        <f>_xlfn.XMATCH(E15,Data!$L$3:$L$10)</f>
        <v>#VALUE!</v>
      </c>
      <c r="K15" s="3" t="str">
        <f>IF(M15="",IF(I15,Data!$B$4,_xlfn.XLOOKUP(D15,Data!$D$3:$D$36,Data!$E$3:$E$36)),"")</f>
        <v/>
      </c>
      <c r="L15" s="3" t="str">
        <f>IF(M15="",IF(I15,_xlfn.XLOOKUP(G15,Data!$L$3:$L$10,Data!$M$3:$M$10),IF(H15=0,"",IF(H15=1,E15,_xlfn.XLOOKUP(E15,Data!$L$3:$L$10,Data!$M$3:$M$10)))),"")</f>
        <v/>
      </c>
      <c r="M15" s="3" t="str">
        <f>IF(NOT(ISERROR(F15)),Data!$J$3,IF(ISERROR(G15),Data!$J$4,IF(AND(H15=0,NOT(ISERROR(E15))),Data!$J$5,IF(AND(H15=2,ISERROR(J15)),Data!$J$7,IF(AND(H15=1,ISERROR(E15)),Data!$J$6,"")))))</f>
        <v>I don't know that verb.</v>
      </c>
      <c r="N15" s="3" t="e">
        <f>_xlfn.XLOOKUP(K15,Data!$D$3:$D$36,Data!$H$3:$H$36)</f>
        <v>#N/A</v>
      </c>
      <c r="O15" s="3" t="e">
        <f>_xlfn.XLOOKUP(L15,Data!$X$3:$X$29,Data!$W$3:$W$29)</f>
        <v>#N/A</v>
      </c>
      <c r="P15" s="3" t="b">
        <f>OR(_xlfn.XLOOKUP(CK14,Data!$O$3:$O$25,Data!$U$3:$U$25),AND(CL14,OR(DC14=CK14,DC14=1)))</f>
        <v>1</v>
      </c>
      <c r="Q15" s="3" t="e" cm="1">
        <f t="array" ref="Q15">INDEX(CO14:DN14,1,O15)</f>
        <v>#N/A</v>
      </c>
      <c r="R15" s="3" t="e">
        <f t="shared" si="4"/>
        <v>#N/A</v>
      </c>
      <c r="S15" s="3" t="e">
        <f t="shared" si="56"/>
        <v>#N/A</v>
      </c>
      <c r="T15" s="3" t="str">
        <f t="shared" si="57"/>
        <v/>
      </c>
      <c r="U15" s="3" t="str">
        <f>IF(M15&lt;&gt;"",M15,IF(L15="","",IFERROR(IF(T15=0,IF(S15=FALSE,Data!$J$11,Data!$J$8),""),IF(K15=Data!$B$4,"",Data!$J$8))))</f>
        <v>I don't know that verb.</v>
      </c>
      <c r="V15" s="3" t="e" cm="1">
        <f t="array" ref="V15">INDEX(Data!$Q$3:$T$25,CK14,L15)</f>
        <v>#VALUE!</v>
      </c>
      <c r="W15" s="3" t="e">
        <f t="shared" si="5"/>
        <v>#VALUE!</v>
      </c>
      <c r="X15" s="3">
        <f t="shared" si="58"/>
        <v>0</v>
      </c>
      <c r="Y15" s="3" t="str">
        <f>IF(K15&lt;&gt;"Go","",IF(ISNUMBER(V15),IF(V15&gt;0,W15,Data!$J$9),Play!V15))</f>
        <v/>
      </c>
      <c r="Z15" s="3" t="b">
        <f t="shared" si="59"/>
        <v>0</v>
      </c>
      <c r="AA15" s="3" t="str">
        <f t="shared" si="60"/>
        <v/>
      </c>
      <c r="AB15" s="3">
        <f t="shared" si="6"/>
        <v>0</v>
      </c>
      <c r="AE15" s="5" t="str">
        <f t="shared" si="7"/>
        <v/>
      </c>
      <c r="AF15" s="5" t="str">
        <f>IF(AE15&lt;&gt;"",OR(_xlfn.XLOOKUP(AE15,Data!$O$3:$O$25,Data!$U$3:$U$25),AND(CL14,OR(DC14=1,DC14=CK14))),"")</f>
        <v/>
      </c>
      <c r="AG15" s="5" t="e" cm="1">
        <f t="array" ref="AG15">"Exits: " &amp; _xlfn.TEXTJOIN(", ", TRUE, IF(INDEX(Data!$Q$3:$T$25,AE15,0)&gt;0,Data!$Q$2:$T$2,""))&amp;"."</f>
        <v>#VALUE!</v>
      </c>
      <c r="AH15" s="5" t="str" cm="1">
        <f t="array" ref="AH15">_xlfn.TEXTJOIN(", ", TRUE, IF(CO14:DN14=AE15,_xlfn.XLOOKUP($CO$3:$DN$3,Data!$W$3:$W$28,Data!$X$3:$X$28),""))</f>
        <v/>
      </c>
      <c r="AI15" s="5" t="str">
        <f>IF(AF15="","",IF(AF15,_xlfn.XLOOKUP(AE15,Data!$O$3:$O$25,Data!$P$3:$P$25)&amp;" "&amp;AG15&amp;IF(AH15&lt;&gt;""," You see: " &amp;AH15&amp;".",""),Data!$J$10))</f>
        <v/>
      </c>
      <c r="AJ15" s="5" t="str">
        <f t="shared" si="61"/>
        <v/>
      </c>
      <c r="AK15" s="5" t="str">
        <f>IF(AND(K15="Talk",U15=""),_xlfn.XLOOKUP(T15,Data!$W$3:$W$28,Data!$AC$3:$AC$28),"")</f>
        <v/>
      </c>
      <c r="AL15" s="5" t="str">
        <f t="shared" si="62"/>
        <v/>
      </c>
      <c r="AM15" s="5" t="b">
        <f t="shared" si="63"/>
        <v>0</v>
      </c>
      <c r="AN15" s="5" t="str">
        <f>IF(AM15,IF(_xlfn.XLOOKUP(T15,Data!$W$3:$W$28,Data!$AA$3:$AA$28)=FALSE,"You can't take that.",IF(Q15=1,"You already have that.",IF(OR(CK14=CT14,CK14=CY14),"The unholy fiend prevents you!",""))),"")</f>
        <v/>
      </c>
      <c r="AO15" s="5" t="str">
        <f t="shared" si="64"/>
        <v/>
      </c>
      <c r="AP15" s="5" t="str">
        <f t="shared" si="65"/>
        <v/>
      </c>
      <c r="AQ15" s="5" t="b">
        <f t="shared" si="66"/>
        <v>0</v>
      </c>
      <c r="AR15" s="5" t="str">
        <f t="shared" si="67"/>
        <v/>
      </c>
      <c r="AS15" s="5" t="str">
        <f t="shared" si="68"/>
        <v/>
      </c>
      <c r="AT15" s="5" t="str">
        <f t="shared" si="2"/>
        <v/>
      </c>
      <c r="AU15" s="5" t="str">
        <f>IF(AND(K15="Examine",U15=""),_xlfn.XLOOKUP(T15,Data!$W$3:$W$28,Data!$Z$3:$Z$28)&amp;IF(T15=15,IF(CL14,IF(CM14&gt;=14,"burning brightly.",IF(CM14&gt;=9,"burning steadily.",IF(CM14&gt;=4,"burning weakly.","guttering."))),"unlit."),""),"")</f>
        <v/>
      </c>
      <c r="AV15" s="5" t="str" cm="1">
        <f t="array" ref="AV15">_xlfn.TEXTJOIN(", ", TRUE, IF(CO14:DN14=1,CO$1:DN$1,""))</f>
        <v/>
      </c>
      <c r="AW15" s="5" t="str">
        <f t="shared" si="69"/>
        <v/>
      </c>
      <c r="AX15" s="5" t="b">
        <f t="shared" si="70"/>
        <v>0</v>
      </c>
      <c r="AY15" s="5" t="str">
        <f>IF(AX15,IF(NOT(ISBLANK(_xlfn.XLOOKUP(T15,Data!$W$3:$W$28,Data!$AD$3:$AD$28))),IF(CK14=12,"","There's nowhere to pour it away here."),"You can't empty that!"),"")</f>
        <v/>
      </c>
      <c r="AZ15" s="5" t="str">
        <f t="shared" si="71"/>
        <v/>
      </c>
      <c r="BA15" s="5" t="b">
        <f t="shared" si="72"/>
        <v>0</v>
      </c>
      <c r="BB15" s="5" t="e">
        <f>_xlfn.XLOOKUP(T15,Data!$W$3:$W$28,Data!$AD$3:$AD$28)</f>
        <v>#N/A</v>
      </c>
      <c r="BC15" s="5" t="str">
        <f t="shared" si="73"/>
        <v/>
      </c>
      <c r="BD15" s="5" t="str">
        <f t="shared" si="74"/>
        <v/>
      </c>
      <c r="BE15" s="5" t="b">
        <f t="shared" si="75"/>
        <v>0</v>
      </c>
      <c r="BF15" s="5" t="str">
        <f t="shared" si="10"/>
        <v/>
      </c>
      <c r="BG15" s="5" t="str">
        <f t="shared" si="76"/>
        <v/>
      </c>
      <c r="BH15" s="5" t="b">
        <f t="shared" si="77"/>
        <v>0</v>
      </c>
      <c r="BI15" s="5" t="str">
        <f t="shared" si="78"/>
        <v/>
      </c>
      <c r="BJ15" s="5" t="str">
        <f t="shared" si="11"/>
        <v/>
      </c>
      <c r="BK15" s="5" t="str">
        <f>IF(BH15,IF(BI15="","You ring the bell. "&amp;IF(BJ15=0,"Nothing else happens.","The "&amp;_xlfn.XLOOKUP(BJ15,Data!$W$3:$W$28,Data!$X$3:$X$28)&amp;" is transformed!"),BI15),"")</f>
        <v/>
      </c>
      <c r="BL15" s="5" t="b">
        <f t="shared" si="79"/>
        <v>0</v>
      </c>
      <c r="BM15" s="5" t="b">
        <f t="shared" si="80"/>
        <v>0</v>
      </c>
      <c r="BN15" s="5" t="str">
        <f t="shared" si="12"/>
        <v/>
      </c>
      <c r="BO15" s="5" t="str">
        <f t="shared" si="13"/>
        <v/>
      </c>
      <c r="BP15" s="5" t="b">
        <f t="shared" si="81"/>
        <v>0</v>
      </c>
      <c r="BQ15" s="5" t="str">
        <f>IF(BP15,IF(_xlfn.XLOOKUP(T15,Data!$W$3:$W$28,Data!$AB$3:$AB$28),"That's much too precious to give away!",IF(OR(AND(T15=17,CK14=CQ14),AND(T15=21,CK14=CV14)),"","No-one here seems to want that.")),"")</f>
        <v/>
      </c>
      <c r="BR15" s="5" t="str">
        <f>IF(BP15,IF(BQ15&lt;&gt;"",BQ15,IF(T15=21,Data!$B$5,"The priest takes the water and it is transformed by heavenly radiance!")),"")</f>
        <v/>
      </c>
      <c r="BS15" s="5" t="b">
        <f t="shared" si="82"/>
        <v>0</v>
      </c>
      <c r="BT15" s="5" t="str">
        <f t="shared" si="14"/>
        <v/>
      </c>
      <c r="BU15" s="5" t="str">
        <f t="shared" si="83"/>
        <v/>
      </c>
      <c r="BV15" s="5" t="b">
        <f t="shared" si="84"/>
        <v>0</v>
      </c>
      <c r="BW15" s="5" t="str">
        <f t="shared" si="15"/>
        <v/>
      </c>
      <c r="BX15" s="5" t="str">
        <f t="shared" si="85"/>
        <v/>
      </c>
      <c r="BY15" s="5" t="b">
        <f t="shared" si="86"/>
        <v>0</v>
      </c>
      <c r="BZ15" s="5">
        <f t="shared" si="87"/>
        <v>0</v>
      </c>
      <c r="CA15" s="5" t="str">
        <f t="shared" si="16"/>
        <v/>
      </c>
      <c r="CB15" s="5" t="b">
        <f t="shared" si="17"/>
        <v>0</v>
      </c>
      <c r="CC15" s="5" t="str">
        <f t="shared" si="18"/>
        <v/>
      </c>
      <c r="CD15" s="5" t="b">
        <f t="shared" si="19"/>
        <v>0</v>
      </c>
      <c r="CE15" s="5" t="b">
        <f t="shared" si="20"/>
        <v>0</v>
      </c>
      <c r="CF15" s="5" t="b">
        <f t="shared" si="21"/>
        <v>0</v>
      </c>
      <c r="CG15" s="5" t="b">
        <f t="shared" si="22"/>
        <v>0</v>
      </c>
      <c r="CH15" s="5" t="b">
        <f t="shared" si="23"/>
        <v>0</v>
      </c>
      <c r="CI15" s="5">
        <f t="shared" si="24"/>
        <v>0</v>
      </c>
      <c r="CJ15" s="5" t="str">
        <f t="shared" si="25"/>
        <v>I don't know that verb.</v>
      </c>
      <c r="CK15" s="4">
        <f t="shared" si="26"/>
        <v>3</v>
      </c>
      <c r="CL15" s="4" t="b">
        <f t="shared" si="27"/>
        <v>0</v>
      </c>
      <c r="CM15" s="4">
        <f t="shared" si="88"/>
        <v>20</v>
      </c>
      <c r="CN15" s="4" t="b">
        <f t="shared" si="28"/>
        <v>0</v>
      </c>
      <c r="CO15" s="4">
        <f t="shared" si="29"/>
        <v>12</v>
      </c>
      <c r="CP15" s="4">
        <f t="shared" si="30"/>
        <v>10</v>
      </c>
      <c r="CQ15" s="4">
        <f t="shared" si="31"/>
        <v>2</v>
      </c>
      <c r="CR15" s="4">
        <f t="shared" si="32"/>
        <v>20</v>
      </c>
      <c r="CS15" s="4">
        <f t="shared" si="33"/>
        <v>2</v>
      </c>
      <c r="CT15" s="4">
        <f t="shared" si="34"/>
        <v>15</v>
      </c>
      <c r="CU15" s="4">
        <f t="shared" si="35"/>
        <v>16</v>
      </c>
      <c r="CV15" s="4">
        <f t="shared" si="36"/>
        <v>8</v>
      </c>
      <c r="CW15" s="4">
        <f t="shared" si="37"/>
        <v>8</v>
      </c>
      <c r="CX15" s="4">
        <f t="shared" si="38"/>
        <v>14</v>
      </c>
      <c r="CY15" s="4">
        <f t="shared" si="39"/>
        <v>19</v>
      </c>
      <c r="CZ15" s="4">
        <f t="shared" si="40"/>
        <v>9</v>
      </c>
      <c r="DA15" s="4">
        <f t="shared" si="41"/>
        <v>2</v>
      </c>
      <c r="DB15" s="4">
        <f t="shared" si="42"/>
        <v>12</v>
      </c>
      <c r="DC15" s="4">
        <f t="shared" si="43"/>
        <v>2</v>
      </c>
      <c r="DD15" s="4">
        <f t="shared" si="44"/>
        <v>2</v>
      </c>
      <c r="DE15" s="4">
        <f t="shared" si="45"/>
        <v>2</v>
      </c>
      <c r="DF15" s="4">
        <f t="shared" si="46"/>
        <v>10</v>
      </c>
      <c r="DG15" s="4">
        <f t="shared" si="47"/>
        <v>2</v>
      </c>
      <c r="DH15" s="4">
        <f t="shared" si="48"/>
        <v>17</v>
      </c>
      <c r="DI15" s="4">
        <f t="shared" si="49"/>
        <v>6</v>
      </c>
      <c r="DJ15" s="4">
        <f t="shared" si="50"/>
        <v>15</v>
      </c>
      <c r="DK15" s="4">
        <f t="shared" si="51"/>
        <v>19</v>
      </c>
      <c r="DL15" s="4">
        <f t="shared" si="52"/>
        <v>2</v>
      </c>
      <c r="DM15" s="4">
        <f t="shared" si="53"/>
        <v>22</v>
      </c>
      <c r="DN15" s="4">
        <f t="shared" si="54"/>
        <v>23</v>
      </c>
      <c r="DO15" s="3"/>
    </row>
    <row r="16" spans="1:119" x14ac:dyDescent="0.35">
      <c r="A16" s="3" t="str">
        <f t="shared" si="55"/>
        <v/>
      </c>
      <c r="B16" s="6"/>
      <c r="C16" s="3" t="str">
        <f t="shared" si="0"/>
        <v/>
      </c>
      <c r="D16" s="3" t="e" cm="1">
        <f t="array" ref="D16:F16">INDEX(_xlfn.TEXTSPLIT(B16," ",,TRUE),_xlfn.SEQUENCE(1,3))</f>
        <v>#VALUE!</v>
      </c>
      <c r="E16" s="3" t="e">
        <v>#VALUE!</v>
      </c>
      <c r="F16" s="3" t="e">
        <v>#VALUE!</v>
      </c>
      <c r="G16" s="3" t="e" cm="1">
        <f t="array" ref="G16">_xlfn.XLOOKUP(D16,Data!$D$3:$D$36,Data!$E$3:$G$36)</f>
        <v>#VALUE!</v>
      </c>
      <c r="H16" s="3"/>
      <c r="I16" s="3"/>
      <c r="J16" s="3" t="e">
        <f>_xlfn.XMATCH(E16,Data!$L$3:$L$10)</f>
        <v>#VALUE!</v>
      </c>
      <c r="K16" s="3" t="str">
        <f>IF(M16="",IF(I16,Data!$B$4,_xlfn.XLOOKUP(D16,Data!$D$3:$D$36,Data!$E$3:$E$36)),"")</f>
        <v/>
      </c>
      <c r="L16" s="3" t="str">
        <f>IF(M16="",IF(I16,_xlfn.XLOOKUP(G16,Data!$L$3:$L$10,Data!$M$3:$M$10),IF(H16=0,"",IF(H16=1,E16,_xlfn.XLOOKUP(E16,Data!$L$3:$L$10,Data!$M$3:$M$10)))),"")</f>
        <v/>
      </c>
      <c r="M16" s="3" t="str">
        <f>IF(NOT(ISERROR(F16)),Data!$J$3,IF(ISERROR(G16),Data!$J$4,IF(AND(H16=0,NOT(ISERROR(E16))),Data!$J$5,IF(AND(H16=2,ISERROR(J16)),Data!$J$7,IF(AND(H16=1,ISERROR(E16)),Data!$J$6,"")))))</f>
        <v>I don't know that verb.</v>
      </c>
      <c r="N16" s="3" t="e">
        <f>_xlfn.XLOOKUP(K16,Data!$D$3:$D$36,Data!$H$3:$H$36)</f>
        <v>#N/A</v>
      </c>
      <c r="O16" s="3" t="e">
        <f>_xlfn.XLOOKUP(L16,Data!$X$3:$X$29,Data!$W$3:$W$29)</f>
        <v>#N/A</v>
      </c>
      <c r="P16" s="3" t="b">
        <f>OR(_xlfn.XLOOKUP(CK15,Data!$O$3:$O$25,Data!$U$3:$U$25),AND(CL15,OR(DC15=CK15,DC15=1)))</f>
        <v>1</v>
      </c>
      <c r="Q16" s="3" t="e" cm="1">
        <f t="array" ref="Q16">INDEX(CO15:DN15,1,O16)</f>
        <v>#N/A</v>
      </c>
      <c r="R16" s="3" t="e">
        <f t="shared" si="4"/>
        <v>#N/A</v>
      </c>
      <c r="S16" s="3" t="e">
        <f t="shared" si="56"/>
        <v>#N/A</v>
      </c>
      <c r="T16" s="3" t="str">
        <f t="shared" si="57"/>
        <v/>
      </c>
      <c r="U16" s="3" t="str">
        <f>IF(M16&lt;&gt;"",M16,IF(L16="","",IFERROR(IF(T16=0,IF(S16=FALSE,Data!$J$11,Data!$J$8),""),IF(K16=Data!$B$4,"",Data!$J$8))))</f>
        <v>I don't know that verb.</v>
      </c>
      <c r="V16" s="3" t="e" cm="1">
        <f t="array" ref="V16">INDEX(Data!$Q$3:$T$25,CK15,L16)</f>
        <v>#VALUE!</v>
      </c>
      <c r="W16" s="3" t="e">
        <f t="shared" si="5"/>
        <v>#VALUE!</v>
      </c>
      <c r="X16" s="3">
        <f t="shared" si="58"/>
        <v>0</v>
      </c>
      <c r="Y16" s="3" t="str">
        <f>IF(K16&lt;&gt;"Go","",IF(ISNUMBER(V16),IF(V16&gt;0,W16,Data!$J$9),Play!V16))</f>
        <v/>
      </c>
      <c r="Z16" s="3" t="b">
        <f t="shared" si="59"/>
        <v>0</v>
      </c>
      <c r="AA16" s="3" t="str">
        <f t="shared" si="60"/>
        <v/>
      </c>
      <c r="AB16" s="3">
        <f t="shared" si="6"/>
        <v>0</v>
      </c>
      <c r="AE16" s="5" t="str">
        <f t="shared" si="7"/>
        <v/>
      </c>
      <c r="AF16" s="5" t="str">
        <f>IF(AE16&lt;&gt;"",OR(_xlfn.XLOOKUP(AE16,Data!$O$3:$O$25,Data!$U$3:$U$25),AND(CL15,OR(DC15=1,DC15=CK15))),"")</f>
        <v/>
      </c>
      <c r="AG16" s="5" t="e" cm="1">
        <f t="array" ref="AG16">"Exits: " &amp; _xlfn.TEXTJOIN(", ", TRUE, IF(INDEX(Data!$Q$3:$T$25,AE16,0)&gt;0,Data!$Q$2:$T$2,""))&amp;"."</f>
        <v>#VALUE!</v>
      </c>
      <c r="AH16" s="5" t="str" cm="1">
        <f t="array" ref="AH16">_xlfn.TEXTJOIN(", ", TRUE, IF(CO15:DN15=AE16,_xlfn.XLOOKUP($CO$3:$DN$3,Data!$W$3:$W$28,Data!$X$3:$X$28),""))</f>
        <v/>
      </c>
      <c r="AI16" s="5" t="str">
        <f>IF(AF16="","",IF(AF16,_xlfn.XLOOKUP(AE16,Data!$O$3:$O$25,Data!$P$3:$P$25)&amp;" "&amp;AG16&amp;IF(AH16&lt;&gt;""," You see: " &amp;AH16&amp;".",""),Data!$J$10))</f>
        <v/>
      </c>
      <c r="AJ16" s="5" t="str">
        <f t="shared" si="61"/>
        <v/>
      </c>
      <c r="AK16" s="5" t="str">
        <f>IF(AND(K16="Talk",U16=""),_xlfn.XLOOKUP(T16,Data!$W$3:$W$28,Data!$AC$3:$AC$28),"")</f>
        <v/>
      </c>
      <c r="AL16" s="5" t="str">
        <f t="shared" si="62"/>
        <v/>
      </c>
      <c r="AM16" s="5" t="b">
        <f t="shared" si="63"/>
        <v>0</v>
      </c>
      <c r="AN16" s="5" t="str">
        <f>IF(AM16,IF(_xlfn.XLOOKUP(T16,Data!$W$3:$W$28,Data!$AA$3:$AA$28)=FALSE,"You can't take that.",IF(Q16=1,"You already have that.",IF(OR(CK15=CT15,CK15=CY15),"The unholy fiend prevents you!",""))),"")</f>
        <v/>
      </c>
      <c r="AO16" s="5" t="str">
        <f t="shared" si="64"/>
        <v/>
      </c>
      <c r="AP16" s="5" t="str">
        <f t="shared" si="65"/>
        <v/>
      </c>
      <c r="AQ16" s="5" t="b">
        <f t="shared" si="66"/>
        <v>0</v>
      </c>
      <c r="AR16" s="5" t="str">
        <f t="shared" si="67"/>
        <v/>
      </c>
      <c r="AS16" s="5" t="str">
        <f t="shared" si="68"/>
        <v/>
      </c>
      <c r="AT16" s="5" t="str">
        <f t="shared" si="2"/>
        <v/>
      </c>
      <c r="AU16" s="5" t="str">
        <f>IF(AND(K16="Examine",U16=""),_xlfn.XLOOKUP(T16,Data!$W$3:$W$28,Data!$Z$3:$Z$28)&amp;IF(T16=15,IF(CL15,IF(CM15&gt;=14,"burning brightly.",IF(CM15&gt;=9,"burning steadily.",IF(CM15&gt;=4,"burning weakly.","guttering."))),"unlit."),""),"")</f>
        <v/>
      </c>
      <c r="AV16" s="5" t="str" cm="1">
        <f t="array" ref="AV16">_xlfn.TEXTJOIN(", ", TRUE, IF(CO15:DN15=1,CO$1:DN$1,""))</f>
        <v/>
      </c>
      <c r="AW16" s="5" t="str">
        <f t="shared" si="69"/>
        <v/>
      </c>
      <c r="AX16" s="5" t="b">
        <f t="shared" si="70"/>
        <v>0</v>
      </c>
      <c r="AY16" s="5" t="str">
        <f>IF(AX16,IF(NOT(ISBLANK(_xlfn.XLOOKUP(T16,Data!$W$3:$W$28,Data!$AD$3:$AD$28))),IF(CK15=12,"","There's nowhere to pour it away here."),"You can't empty that!"),"")</f>
        <v/>
      </c>
      <c r="AZ16" s="5" t="str">
        <f t="shared" si="71"/>
        <v/>
      </c>
      <c r="BA16" s="5" t="b">
        <f t="shared" si="72"/>
        <v>0</v>
      </c>
      <c r="BB16" s="5" t="e">
        <f>_xlfn.XLOOKUP(T16,Data!$W$3:$W$28,Data!$AD$3:$AD$28)</f>
        <v>#N/A</v>
      </c>
      <c r="BC16" s="5" t="str">
        <f t="shared" si="73"/>
        <v/>
      </c>
      <c r="BD16" s="5" t="str">
        <f t="shared" si="74"/>
        <v/>
      </c>
      <c r="BE16" s="5" t="b">
        <f t="shared" si="75"/>
        <v>0</v>
      </c>
      <c r="BF16" s="5" t="str">
        <f t="shared" si="10"/>
        <v/>
      </c>
      <c r="BG16" s="5" t="str">
        <f t="shared" si="76"/>
        <v/>
      </c>
      <c r="BH16" s="5" t="b">
        <f t="shared" si="77"/>
        <v>0</v>
      </c>
      <c r="BI16" s="5" t="str">
        <f t="shared" si="78"/>
        <v/>
      </c>
      <c r="BJ16" s="5" t="str">
        <f t="shared" si="11"/>
        <v/>
      </c>
      <c r="BK16" s="5" t="str">
        <f>IF(BH16,IF(BI16="","You ring the bell. "&amp;IF(BJ16=0,"Nothing else happens.","The "&amp;_xlfn.XLOOKUP(BJ16,Data!$W$3:$W$28,Data!$X$3:$X$28)&amp;" is transformed!"),BI16),"")</f>
        <v/>
      </c>
      <c r="BL16" s="5" t="b">
        <f t="shared" si="79"/>
        <v>0</v>
      </c>
      <c r="BM16" s="5" t="b">
        <f t="shared" si="80"/>
        <v>0</v>
      </c>
      <c r="BN16" s="5" t="str">
        <f t="shared" si="12"/>
        <v/>
      </c>
      <c r="BO16" s="5" t="str">
        <f t="shared" si="13"/>
        <v/>
      </c>
      <c r="BP16" s="5" t="b">
        <f t="shared" si="81"/>
        <v>0</v>
      </c>
      <c r="BQ16" s="5" t="str">
        <f>IF(BP16,IF(_xlfn.XLOOKUP(T16,Data!$W$3:$W$28,Data!$AB$3:$AB$28),"That's much too precious to give away!",IF(OR(AND(T16=17,CK15=CQ15),AND(T16=21,CK15=CV15)),"","No-one here seems to want that.")),"")</f>
        <v/>
      </c>
      <c r="BR16" s="5" t="str">
        <f>IF(BP16,IF(BQ16&lt;&gt;"",BQ16,IF(T16=21,Data!$B$5,"The priest takes the water and it is transformed by heavenly radiance!")),"")</f>
        <v/>
      </c>
      <c r="BS16" s="5" t="b">
        <f t="shared" si="82"/>
        <v>0</v>
      </c>
      <c r="BT16" s="5" t="str">
        <f t="shared" si="14"/>
        <v/>
      </c>
      <c r="BU16" s="5" t="str">
        <f t="shared" si="83"/>
        <v/>
      </c>
      <c r="BV16" s="5" t="b">
        <f t="shared" si="84"/>
        <v>0</v>
      </c>
      <c r="BW16" s="5" t="str">
        <f t="shared" si="15"/>
        <v/>
      </c>
      <c r="BX16" s="5" t="str">
        <f t="shared" si="85"/>
        <v/>
      </c>
      <c r="BY16" s="5" t="b">
        <f t="shared" si="86"/>
        <v>0</v>
      </c>
      <c r="BZ16" s="5">
        <f t="shared" si="87"/>
        <v>0</v>
      </c>
      <c r="CA16" s="5" t="str">
        <f t="shared" si="16"/>
        <v/>
      </c>
      <c r="CB16" s="5" t="b">
        <f t="shared" si="17"/>
        <v>0</v>
      </c>
      <c r="CC16" s="5" t="str">
        <f t="shared" si="18"/>
        <v/>
      </c>
      <c r="CD16" s="5" t="b">
        <f t="shared" si="19"/>
        <v>0</v>
      </c>
      <c r="CE16" s="5" t="b">
        <f t="shared" si="20"/>
        <v>0</v>
      </c>
      <c r="CF16" s="5" t="b">
        <f t="shared" si="21"/>
        <v>0</v>
      </c>
      <c r="CG16" s="5" t="b">
        <f t="shared" si="22"/>
        <v>0</v>
      </c>
      <c r="CH16" s="5" t="b">
        <f t="shared" si="23"/>
        <v>0</v>
      </c>
      <c r="CI16" s="5">
        <f t="shared" si="24"/>
        <v>0</v>
      </c>
      <c r="CJ16" s="5" t="str">
        <f t="shared" si="25"/>
        <v>I don't know that verb.</v>
      </c>
      <c r="CK16" s="4">
        <f t="shared" si="26"/>
        <v>3</v>
      </c>
      <c r="CL16" s="4" t="b">
        <f t="shared" si="27"/>
        <v>0</v>
      </c>
      <c r="CM16" s="4">
        <f t="shared" si="88"/>
        <v>20</v>
      </c>
      <c r="CN16" s="4" t="b">
        <f t="shared" si="28"/>
        <v>0</v>
      </c>
      <c r="CO16" s="4">
        <f t="shared" si="29"/>
        <v>12</v>
      </c>
      <c r="CP16" s="4">
        <f t="shared" si="30"/>
        <v>10</v>
      </c>
      <c r="CQ16" s="4">
        <f t="shared" si="31"/>
        <v>2</v>
      </c>
      <c r="CR16" s="4">
        <f t="shared" si="32"/>
        <v>20</v>
      </c>
      <c r="CS16" s="4">
        <f t="shared" si="33"/>
        <v>2</v>
      </c>
      <c r="CT16" s="4">
        <f t="shared" si="34"/>
        <v>15</v>
      </c>
      <c r="CU16" s="4">
        <f t="shared" si="35"/>
        <v>16</v>
      </c>
      <c r="CV16" s="4">
        <f t="shared" si="36"/>
        <v>8</v>
      </c>
      <c r="CW16" s="4">
        <f t="shared" si="37"/>
        <v>8</v>
      </c>
      <c r="CX16" s="4">
        <f t="shared" si="38"/>
        <v>14</v>
      </c>
      <c r="CY16" s="4">
        <f t="shared" si="39"/>
        <v>19</v>
      </c>
      <c r="CZ16" s="4">
        <f t="shared" si="40"/>
        <v>9</v>
      </c>
      <c r="DA16" s="4">
        <f t="shared" si="41"/>
        <v>2</v>
      </c>
      <c r="DB16" s="4">
        <f t="shared" si="42"/>
        <v>12</v>
      </c>
      <c r="DC16" s="4">
        <f t="shared" si="43"/>
        <v>2</v>
      </c>
      <c r="DD16" s="4">
        <f t="shared" si="44"/>
        <v>2</v>
      </c>
      <c r="DE16" s="4">
        <f t="shared" si="45"/>
        <v>2</v>
      </c>
      <c r="DF16" s="4">
        <f t="shared" si="46"/>
        <v>10</v>
      </c>
      <c r="DG16" s="4">
        <f t="shared" si="47"/>
        <v>2</v>
      </c>
      <c r="DH16" s="4">
        <f t="shared" si="48"/>
        <v>17</v>
      </c>
      <c r="DI16" s="4">
        <f t="shared" si="49"/>
        <v>6</v>
      </c>
      <c r="DJ16" s="4">
        <f t="shared" si="50"/>
        <v>15</v>
      </c>
      <c r="DK16" s="4">
        <f t="shared" si="51"/>
        <v>19</v>
      </c>
      <c r="DL16" s="4">
        <f t="shared" si="52"/>
        <v>2</v>
      </c>
      <c r="DM16" s="4">
        <f t="shared" si="53"/>
        <v>22</v>
      </c>
      <c r="DN16" s="4">
        <f t="shared" si="54"/>
        <v>23</v>
      </c>
      <c r="DO16" s="3"/>
    </row>
    <row r="17" spans="1:119" x14ac:dyDescent="0.35">
      <c r="A17" s="3" t="str">
        <f t="shared" si="55"/>
        <v/>
      </c>
      <c r="B17" s="6"/>
      <c r="C17" s="3" t="str">
        <f t="shared" si="0"/>
        <v/>
      </c>
      <c r="D17" s="3" t="e" cm="1">
        <f t="array" ref="D17:F17">INDEX(_xlfn.TEXTSPLIT(B17," ",,TRUE),_xlfn.SEQUENCE(1,3))</f>
        <v>#VALUE!</v>
      </c>
      <c r="E17" s="3" t="e">
        <v>#VALUE!</v>
      </c>
      <c r="F17" s="3" t="e">
        <v>#VALUE!</v>
      </c>
      <c r="G17" s="3" t="e" cm="1">
        <f t="array" ref="G17">_xlfn.XLOOKUP(D17,Data!$D$3:$D$36,Data!$E$3:$G$36)</f>
        <v>#VALUE!</v>
      </c>
      <c r="H17" s="3"/>
      <c r="I17" s="3"/>
      <c r="J17" s="3" t="e">
        <f>_xlfn.XMATCH(E17,Data!$L$3:$L$10)</f>
        <v>#VALUE!</v>
      </c>
      <c r="K17" s="3" t="str">
        <f>IF(M17="",IF(I17,Data!$B$4,_xlfn.XLOOKUP(D17,Data!$D$3:$D$36,Data!$E$3:$E$36)),"")</f>
        <v/>
      </c>
      <c r="L17" s="3" t="str">
        <f>IF(M17="",IF(I17,_xlfn.XLOOKUP(G17,Data!$L$3:$L$10,Data!$M$3:$M$10),IF(H17=0,"",IF(H17=1,E17,_xlfn.XLOOKUP(E17,Data!$L$3:$L$10,Data!$M$3:$M$10)))),"")</f>
        <v/>
      </c>
      <c r="M17" s="3" t="str">
        <f>IF(NOT(ISERROR(F17)),Data!$J$3,IF(ISERROR(G17),Data!$J$4,IF(AND(H17=0,NOT(ISERROR(E17))),Data!$J$5,IF(AND(H17=2,ISERROR(J17)),Data!$J$7,IF(AND(H17=1,ISERROR(E17)),Data!$J$6,"")))))</f>
        <v>I don't know that verb.</v>
      </c>
      <c r="N17" s="3" t="e">
        <f>_xlfn.XLOOKUP(K17,Data!$D$3:$D$36,Data!$H$3:$H$36)</f>
        <v>#N/A</v>
      </c>
      <c r="O17" s="3" t="e">
        <f>_xlfn.XLOOKUP(L17,Data!$X$3:$X$29,Data!$W$3:$W$29)</f>
        <v>#N/A</v>
      </c>
      <c r="P17" s="3" t="b">
        <f>OR(_xlfn.XLOOKUP(CK16,Data!$O$3:$O$25,Data!$U$3:$U$25),AND(CL16,OR(DC16=CK16,DC16=1)))</f>
        <v>1</v>
      </c>
      <c r="Q17" s="3" t="e" cm="1">
        <f t="array" ref="Q17">INDEX(CO16:DN16,1,O17)</f>
        <v>#N/A</v>
      </c>
      <c r="R17" s="3" t="e">
        <f t="shared" si="4"/>
        <v>#N/A</v>
      </c>
      <c r="S17" s="3" t="e">
        <f t="shared" si="56"/>
        <v>#N/A</v>
      </c>
      <c r="T17" s="3" t="str">
        <f t="shared" si="57"/>
        <v/>
      </c>
      <c r="U17" s="3" t="str">
        <f>IF(M17&lt;&gt;"",M17,IF(L17="","",IFERROR(IF(T17=0,IF(S17=FALSE,Data!$J$11,Data!$J$8),""),IF(K17=Data!$B$4,"",Data!$J$8))))</f>
        <v>I don't know that verb.</v>
      </c>
      <c r="V17" s="3" t="e" cm="1">
        <f t="array" ref="V17">INDEX(Data!$Q$3:$T$25,CK16,L17)</f>
        <v>#VALUE!</v>
      </c>
      <c r="W17" s="3" t="e">
        <f t="shared" si="5"/>
        <v>#VALUE!</v>
      </c>
      <c r="X17" s="3">
        <f t="shared" si="58"/>
        <v>0</v>
      </c>
      <c r="Y17" s="3" t="str">
        <f>IF(K17&lt;&gt;"Go","",IF(ISNUMBER(V17),IF(V17&gt;0,W17,Data!$J$9),Play!V17))</f>
        <v/>
      </c>
      <c r="Z17" s="3" t="b">
        <f t="shared" si="59"/>
        <v>0</v>
      </c>
      <c r="AA17" s="3" t="str">
        <f t="shared" si="60"/>
        <v/>
      </c>
      <c r="AB17" s="3">
        <f t="shared" si="6"/>
        <v>0</v>
      </c>
      <c r="AE17" s="5" t="str">
        <f t="shared" si="7"/>
        <v/>
      </c>
      <c r="AF17" s="5" t="str">
        <f>IF(AE17&lt;&gt;"",OR(_xlfn.XLOOKUP(AE17,Data!$O$3:$O$25,Data!$U$3:$U$25),AND(CL16,OR(DC16=1,DC16=CK16))),"")</f>
        <v/>
      </c>
      <c r="AG17" s="5" t="e" cm="1">
        <f t="array" ref="AG17">"Exits: " &amp; _xlfn.TEXTJOIN(", ", TRUE, IF(INDEX(Data!$Q$3:$T$25,AE17,0)&gt;0,Data!$Q$2:$T$2,""))&amp;"."</f>
        <v>#VALUE!</v>
      </c>
      <c r="AH17" s="5" t="str" cm="1">
        <f t="array" ref="AH17">_xlfn.TEXTJOIN(", ", TRUE, IF(CO16:DN16=AE17,_xlfn.XLOOKUP($CO$3:$DN$3,Data!$W$3:$W$28,Data!$X$3:$X$28),""))</f>
        <v/>
      </c>
      <c r="AI17" s="5" t="str">
        <f>IF(AF17="","",IF(AF17,_xlfn.XLOOKUP(AE17,Data!$O$3:$O$25,Data!$P$3:$P$25)&amp;" "&amp;AG17&amp;IF(AH17&lt;&gt;""," You see: " &amp;AH17&amp;".",""),Data!$J$10))</f>
        <v/>
      </c>
      <c r="AJ17" s="5" t="str">
        <f t="shared" si="61"/>
        <v/>
      </c>
      <c r="AK17" s="5" t="str">
        <f>IF(AND(K17="Talk",U17=""),_xlfn.XLOOKUP(T17,Data!$W$3:$W$28,Data!$AC$3:$AC$28),"")</f>
        <v/>
      </c>
      <c r="AL17" s="5" t="str">
        <f t="shared" si="62"/>
        <v/>
      </c>
      <c r="AM17" s="5" t="b">
        <f t="shared" si="63"/>
        <v>0</v>
      </c>
      <c r="AN17" s="5" t="str">
        <f>IF(AM17,IF(_xlfn.XLOOKUP(T17,Data!$W$3:$W$28,Data!$AA$3:$AA$28)=FALSE,"You can't take that.",IF(Q17=1,"You already have that.",IF(OR(CK16=CT16,CK16=CY16),"The unholy fiend prevents you!",""))),"")</f>
        <v/>
      </c>
      <c r="AO17" s="5" t="str">
        <f t="shared" si="64"/>
        <v/>
      </c>
      <c r="AP17" s="5" t="str">
        <f t="shared" si="65"/>
        <v/>
      </c>
      <c r="AQ17" s="5" t="b">
        <f t="shared" si="66"/>
        <v>0</v>
      </c>
      <c r="AR17" s="5" t="str">
        <f t="shared" si="67"/>
        <v/>
      </c>
      <c r="AS17" s="5" t="str">
        <f t="shared" si="68"/>
        <v/>
      </c>
      <c r="AT17" s="5" t="str">
        <f t="shared" si="2"/>
        <v/>
      </c>
      <c r="AU17" s="5" t="str">
        <f>IF(AND(K17="Examine",U17=""),_xlfn.XLOOKUP(T17,Data!$W$3:$W$28,Data!$Z$3:$Z$28)&amp;IF(T17=15,IF(CL16,IF(CM16&gt;=14,"burning brightly.",IF(CM16&gt;=9,"burning steadily.",IF(CM16&gt;=4,"burning weakly.","guttering."))),"unlit."),""),"")</f>
        <v/>
      </c>
      <c r="AV17" s="5" t="str" cm="1">
        <f t="array" ref="AV17">_xlfn.TEXTJOIN(", ", TRUE, IF(CO16:DN16=1,CO$1:DN$1,""))</f>
        <v/>
      </c>
      <c r="AW17" s="5" t="str">
        <f t="shared" si="69"/>
        <v/>
      </c>
      <c r="AX17" s="5" t="b">
        <f t="shared" si="70"/>
        <v>0</v>
      </c>
      <c r="AY17" s="5" t="str">
        <f>IF(AX17,IF(NOT(ISBLANK(_xlfn.XLOOKUP(T17,Data!$W$3:$W$28,Data!$AD$3:$AD$28))),IF(CK16=12,"","There's nowhere to pour it away here."),"You can't empty that!"),"")</f>
        <v/>
      </c>
      <c r="AZ17" s="5" t="str">
        <f t="shared" si="71"/>
        <v/>
      </c>
      <c r="BA17" s="5" t="b">
        <f t="shared" si="72"/>
        <v>0</v>
      </c>
      <c r="BB17" s="5" t="e">
        <f>_xlfn.XLOOKUP(T17,Data!$W$3:$W$28,Data!$AD$3:$AD$28)</f>
        <v>#N/A</v>
      </c>
      <c r="BC17" s="5" t="str">
        <f t="shared" si="73"/>
        <v/>
      </c>
      <c r="BD17" s="5" t="str">
        <f t="shared" si="74"/>
        <v/>
      </c>
      <c r="BE17" s="5" t="b">
        <f t="shared" si="75"/>
        <v>0</v>
      </c>
      <c r="BF17" s="5" t="str">
        <f t="shared" si="10"/>
        <v/>
      </c>
      <c r="BG17" s="5" t="str">
        <f t="shared" si="76"/>
        <v/>
      </c>
      <c r="BH17" s="5" t="b">
        <f t="shared" si="77"/>
        <v>0</v>
      </c>
      <c r="BI17" s="5" t="str">
        <f t="shared" si="78"/>
        <v/>
      </c>
      <c r="BJ17" s="5" t="str">
        <f t="shared" si="11"/>
        <v/>
      </c>
      <c r="BK17" s="5" t="str">
        <f>IF(BH17,IF(BI17="","You ring the bell. "&amp;IF(BJ17=0,"Nothing else happens.","The "&amp;_xlfn.XLOOKUP(BJ17,Data!$W$3:$W$28,Data!$X$3:$X$28)&amp;" is transformed!"),BI17),"")</f>
        <v/>
      </c>
      <c r="BL17" s="5" t="b">
        <f t="shared" si="79"/>
        <v>0</v>
      </c>
      <c r="BM17" s="5" t="b">
        <f t="shared" si="80"/>
        <v>0</v>
      </c>
      <c r="BN17" s="5" t="str">
        <f t="shared" si="12"/>
        <v/>
      </c>
      <c r="BO17" s="5" t="str">
        <f t="shared" si="13"/>
        <v/>
      </c>
      <c r="BP17" s="5" t="b">
        <f t="shared" si="81"/>
        <v>0</v>
      </c>
      <c r="BQ17" s="5" t="str">
        <f>IF(BP17,IF(_xlfn.XLOOKUP(T17,Data!$W$3:$W$28,Data!$AB$3:$AB$28),"That's much too precious to give away!",IF(OR(AND(T17=17,CK16=CQ16),AND(T17=21,CK16=CV16)),"","No-one here seems to want that.")),"")</f>
        <v/>
      </c>
      <c r="BR17" s="5" t="str">
        <f>IF(BP17,IF(BQ17&lt;&gt;"",BQ17,IF(T17=21,Data!$B$5,"The priest takes the water and it is transformed by heavenly radiance!")),"")</f>
        <v/>
      </c>
      <c r="BS17" s="5" t="b">
        <f t="shared" si="82"/>
        <v>0</v>
      </c>
      <c r="BT17" s="5" t="str">
        <f t="shared" si="14"/>
        <v/>
      </c>
      <c r="BU17" s="5" t="str">
        <f t="shared" si="83"/>
        <v/>
      </c>
      <c r="BV17" s="5" t="b">
        <f t="shared" si="84"/>
        <v>0</v>
      </c>
      <c r="BW17" s="5" t="str">
        <f t="shared" si="15"/>
        <v/>
      </c>
      <c r="BX17" s="5" t="str">
        <f t="shared" si="85"/>
        <v/>
      </c>
      <c r="BY17" s="5" t="b">
        <f t="shared" si="86"/>
        <v>0</v>
      </c>
      <c r="BZ17" s="5">
        <f t="shared" si="87"/>
        <v>0</v>
      </c>
      <c r="CA17" s="5" t="str">
        <f t="shared" si="16"/>
        <v/>
      </c>
      <c r="CB17" s="5" t="b">
        <f t="shared" si="17"/>
        <v>0</v>
      </c>
      <c r="CC17" s="5" t="str">
        <f t="shared" si="18"/>
        <v/>
      </c>
      <c r="CD17" s="5" t="b">
        <f t="shared" si="19"/>
        <v>0</v>
      </c>
      <c r="CE17" s="5" t="b">
        <f t="shared" si="20"/>
        <v>0</v>
      </c>
      <c r="CF17" s="5" t="b">
        <f t="shared" si="21"/>
        <v>0</v>
      </c>
      <c r="CG17" s="5" t="b">
        <f t="shared" si="22"/>
        <v>0</v>
      </c>
      <c r="CH17" s="5" t="b">
        <f t="shared" si="23"/>
        <v>0</v>
      </c>
      <c r="CI17" s="5">
        <f t="shared" si="24"/>
        <v>0</v>
      </c>
      <c r="CJ17" s="5" t="str">
        <f t="shared" si="25"/>
        <v>I don't know that verb.</v>
      </c>
      <c r="CK17" s="4">
        <f t="shared" si="26"/>
        <v>3</v>
      </c>
      <c r="CL17" s="4" t="b">
        <f t="shared" si="27"/>
        <v>0</v>
      </c>
      <c r="CM17" s="4">
        <f t="shared" si="88"/>
        <v>20</v>
      </c>
      <c r="CN17" s="4" t="b">
        <f t="shared" si="28"/>
        <v>0</v>
      </c>
      <c r="CO17" s="4">
        <f t="shared" si="29"/>
        <v>12</v>
      </c>
      <c r="CP17" s="4">
        <f t="shared" si="30"/>
        <v>10</v>
      </c>
      <c r="CQ17" s="4">
        <f t="shared" si="31"/>
        <v>2</v>
      </c>
      <c r="CR17" s="4">
        <f t="shared" si="32"/>
        <v>20</v>
      </c>
      <c r="CS17" s="4">
        <f t="shared" si="33"/>
        <v>2</v>
      </c>
      <c r="CT17" s="4">
        <f t="shared" si="34"/>
        <v>15</v>
      </c>
      <c r="CU17" s="4">
        <f t="shared" si="35"/>
        <v>16</v>
      </c>
      <c r="CV17" s="4">
        <f t="shared" si="36"/>
        <v>8</v>
      </c>
      <c r="CW17" s="4">
        <f t="shared" si="37"/>
        <v>8</v>
      </c>
      <c r="CX17" s="4">
        <f t="shared" si="38"/>
        <v>14</v>
      </c>
      <c r="CY17" s="4">
        <f t="shared" si="39"/>
        <v>19</v>
      </c>
      <c r="CZ17" s="4">
        <f t="shared" si="40"/>
        <v>9</v>
      </c>
      <c r="DA17" s="4">
        <f t="shared" si="41"/>
        <v>2</v>
      </c>
      <c r="DB17" s="4">
        <f t="shared" si="42"/>
        <v>12</v>
      </c>
      <c r="DC17" s="4">
        <f t="shared" ref="DC17:DC80" si="89">IF(CM17&lt;=0,2,IF(BJ17=12,CK16,IF($AO17=DC$3,1,IF($AS17=DC$3,$CK16,DC16))))</f>
        <v>2</v>
      </c>
      <c r="DD17" s="4">
        <f t="shared" si="44"/>
        <v>2</v>
      </c>
      <c r="DE17" s="4">
        <f t="shared" si="45"/>
        <v>2</v>
      </c>
      <c r="DF17" s="4">
        <f t="shared" si="46"/>
        <v>10</v>
      </c>
      <c r="DG17" s="4">
        <f t="shared" si="47"/>
        <v>2</v>
      </c>
      <c r="DH17" s="4">
        <f t="shared" si="48"/>
        <v>17</v>
      </c>
      <c r="DI17" s="4">
        <f t="shared" si="49"/>
        <v>6</v>
      </c>
      <c r="DJ17" s="4">
        <f t="shared" si="50"/>
        <v>15</v>
      </c>
      <c r="DK17" s="4">
        <f t="shared" si="51"/>
        <v>19</v>
      </c>
      <c r="DL17" s="4">
        <f t="shared" si="52"/>
        <v>2</v>
      </c>
      <c r="DM17" s="4">
        <f t="shared" si="53"/>
        <v>22</v>
      </c>
      <c r="DN17" s="4">
        <f t="shared" si="54"/>
        <v>23</v>
      </c>
      <c r="DO17" s="3"/>
    </row>
    <row r="18" spans="1:119" x14ac:dyDescent="0.35">
      <c r="A18" s="3" t="str">
        <f t="shared" si="55"/>
        <v/>
      </c>
      <c r="B18" s="6"/>
      <c r="C18" s="3" t="str">
        <f t="shared" si="0"/>
        <v/>
      </c>
      <c r="D18" s="3" t="e" cm="1">
        <f t="array" ref="D18:F18">INDEX(_xlfn.TEXTSPLIT(B18," ",,TRUE),_xlfn.SEQUENCE(1,3))</f>
        <v>#VALUE!</v>
      </c>
      <c r="E18" s="3" t="e">
        <v>#VALUE!</v>
      </c>
      <c r="F18" s="3" t="e">
        <v>#VALUE!</v>
      </c>
      <c r="G18" s="3" t="e" cm="1">
        <f t="array" ref="G18">_xlfn.XLOOKUP(D18,Data!$D$3:$D$36,Data!$E$3:$G$36)</f>
        <v>#VALUE!</v>
      </c>
      <c r="H18" s="3"/>
      <c r="I18" s="3"/>
      <c r="J18" s="3" t="e">
        <f>_xlfn.XMATCH(E18,Data!$L$3:$L$10)</f>
        <v>#VALUE!</v>
      </c>
      <c r="K18" s="3" t="str">
        <f>IF(M18="",IF(I18,Data!$B$4,_xlfn.XLOOKUP(D18,Data!$D$3:$D$36,Data!$E$3:$E$36)),"")</f>
        <v/>
      </c>
      <c r="L18" s="3" t="str">
        <f>IF(M18="",IF(I18,_xlfn.XLOOKUP(G18,Data!$L$3:$L$10,Data!$M$3:$M$10),IF(H18=0,"",IF(H18=1,E18,_xlfn.XLOOKUP(E18,Data!$L$3:$L$10,Data!$M$3:$M$10)))),"")</f>
        <v/>
      </c>
      <c r="M18" s="3" t="str">
        <f>IF(NOT(ISERROR(F18)),Data!$J$3,IF(ISERROR(G18),Data!$J$4,IF(AND(H18=0,NOT(ISERROR(E18))),Data!$J$5,IF(AND(H18=2,ISERROR(J18)),Data!$J$7,IF(AND(H18=1,ISERROR(E18)),Data!$J$6,"")))))</f>
        <v>I don't know that verb.</v>
      </c>
      <c r="N18" s="3" t="e">
        <f>_xlfn.XLOOKUP(K18,Data!$D$3:$D$36,Data!$H$3:$H$36)</f>
        <v>#N/A</v>
      </c>
      <c r="O18" s="3" t="e">
        <f>_xlfn.XLOOKUP(L18,Data!$X$3:$X$29,Data!$W$3:$W$29)</f>
        <v>#N/A</v>
      </c>
      <c r="P18" s="3" t="b">
        <f>OR(_xlfn.XLOOKUP(CK17,Data!$O$3:$O$25,Data!$U$3:$U$25),AND(CL17,OR(DC17=CK17,DC17=1)))</f>
        <v>1</v>
      </c>
      <c r="Q18" s="3" t="e" cm="1">
        <f t="array" ref="Q18">INDEX(CO17:DN17,1,O18)</f>
        <v>#N/A</v>
      </c>
      <c r="R18" s="3" t="e">
        <f t="shared" si="4"/>
        <v>#N/A</v>
      </c>
      <c r="S18" s="3" t="e">
        <f t="shared" si="56"/>
        <v>#N/A</v>
      </c>
      <c r="T18" s="3" t="str">
        <f t="shared" si="57"/>
        <v/>
      </c>
      <c r="U18" s="3" t="str">
        <f>IF(M18&lt;&gt;"",M18,IF(L18="","",IFERROR(IF(T18=0,IF(S18=FALSE,Data!$J$11,Data!$J$8),""),IF(K18=Data!$B$4,"",Data!$J$8))))</f>
        <v>I don't know that verb.</v>
      </c>
      <c r="V18" s="3" t="e" cm="1">
        <f t="array" ref="V18">INDEX(Data!$Q$3:$T$25,CK17,L18)</f>
        <v>#VALUE!</v>
      </c>
      <c r="W18" s="3" t="e">
        <f t="shared" si="5"/>
        <v>#VALUE!</v>
      </c>
      <c r="X18" s="3">
        <f t="shared" si="58"/>
        <v>0</v>
      </c>
      <c r="Y18" s="3" t="str">
        <f>IF(K18&lt;&gt;"Go","",IF(ISNUMBER(V18),IF(V18&gt;0,W18,Data!$J$9),Play!V18))</f>
        <v/>
      </c>
      <c r="Z18" s="3" t="b">
        <f t="shared" si="59"/>
        <v>0</v>
      </c>
      <c r="AA18" s="3" t="str">
        <f t="shared" si="60"/>
        <v/>
      </c>
      <c r="AB18" s="3">
        <f t="shared" si="6"/>
        <v>0</v>
      </c>
      <c r="AE18" s="5" t="str">
        <f t="shared" si="7"/>
        <v/>
      </c>
      <c r="AF18" s="5" t="str">
        <f>IF(AE18&lt;&gt;"",OR(_xlfn.XLOOKUP(AE18,Data!$O$3:$O$25,Data!$U$3:$U$25),AND(CL17,OR(DC17=1,DC17=CK17))),"")</f>
        <v/>
      </c>
      <c r="AG18" s="5" t="e" cm="1">
        <f t="array" ref="AG18">"Exits: " &amp; _xlfn.TEXTJOIN(", ", TRUE, IF(INDEX(Data!$Q$3:$T$25,AE18,0)&gt;0,Data!$Q$2:$T$2,""))&amp;"."</f>
        <v>#VALUE!</v>
      </c>
      <c r="AH18" s="5" t="str" cm="1">
        <f t="array" ref="AH18">_xlfn.TEXTJOIN(", ", TRUE, IF(CO17:DN17=AE18,_xlfn.XLOOKUP($CO$3:$DN$3,Data!$W$3:$W$28,Data!$X$3:$X$28),""))</f>
        <v/>
      </c>
      <c r="AI18" s="5" t="str">
        <f>IF(AF18="","",IF(AF18,_xlfn.XLOOKUP(AE18,Data!$O$3:$O$25,Data!$P$3:$P$25)&amp;" "&amp;AG18&amp;IF(AH18&lt;&gt;""," You see: " &amp;AH18&amp;".",""),Data!$J$10))</f>
        <v/>
      </c>
      <c r="AJ18" s="5" t="str">
        <f t="shared" si="61"/>
        <v/>
      </c>
      <c r="AK18" s="5" t="str">
        <f>IF(AND(K18="Talk",U18=""),_xlfn.XLOOKUP(T18,Data!$W$3:$W$28,Data!$AC$3:$AC$28),"")</f>
        <v/>
      </c>
      <c r="AL18" s="5" t="str">
        <f t="shared" si="62"/>
        <v/>
      </c>
      <c r="AM18" s="5" t="b">
        <f t="shared" si="63"/>
        <v>0</v>
      </c>
      <c r="AN18" s="5" t="str">
        <f>IF(AM18,IF(_xlfn.XLOOKUP(T18,Data!$W$3:$W$28,Data!$AA$3:$AA$28)=FALSE,"You can't take that.",IF(Q18=1,"You already have that.",IF(OR(CK17=CT17,CK17=CY17),"The unholy fiend prevents you!",""))),"")</f>
        <v/>
      </c>
      <c r="AO18" s="5" t="str">
        <f t="shared" si="64"/>
        <v/>
      </c>
      <c r="AP18" s="5" t="str">
        <f t="shared" si="65"/>
        <v/>
      </c>
      <c r="AQ18" s="5" t="b">
        <f t="shared" si="66"/>
        <v>0</v>
      </c>
      <c r="AR18" s="5" t="str">
        <f t="shared" si="67"/>
        <v/>
      </c>
      <c r="AS18" s="5" t="str">
        <f t="shared" si="68"/>
        <v/>
      </c>
      <c r="AT18" s="5" t="str">
        <f t="shared" si="2"/>
        <v/>
      </c>
      <c r="AU18" s="5" t="str">
        <f>IF(AND(K18="Examine",U18=""),_xlfn.XLOOKUP(T18,Data!$W$3:$W$28,Data!$Z$3:$Z$28)&amp;IF(T18=15,IF(CL17,IF(CM17&gt;=14,"burning brightly.",IF(CM17&gt;=9,"burning steadily.",IF(CM17&gt;=4,"burning weakly.","guttering."))),"unlit."),""),"")</f>
        <v/>
      </c>
      <c r="AV18" s="5" t="str" cm="1">
        <f t="array" ref="AV18">_xlfn.TEXTJOIN(", ", TRUE, IF(CO17:DN17=1,CO$1:DN$1,""))</f>
        <v/>
      </c>
      <c r="AW18" s="5" t="str">
        <f t="shared" si="69"/>
        <v/>
      </c>
      <c r="AX18" s="5" t="b">
        <f t="shared" si="70"/>
        <v>0</v>
      </c>
      <c r="AY18" s="5" t="str">
        <f>IF(AX18,IF(NOT(ISBLANK(_xlfn.XLOOKUP(T18,Data!$W$3:$W$28,Data!$AD$3:$AD$28))),IF(CK17=12,"","There's nowhere to pour it away here."),"You can't empty that!"),"")</f>
        <v/>
      </c>
      <c r="AZ18" s="5" t="str">
        <f t="shared" si="71"/>
        <v/>
      </c>
      <c r="BA18" s="5" t="b">
        <f t="shared" si="72"/>
        <v>0</v>
      </c>
      <c r="BB18" s="5" t="e">
        <f>_xlfn.XLOOKUP(T18,Data!$W$3:$W$28,Data!$AD$3:$AD$28)</f>
        <v>#N/A</v>
      </c>
      <c r="BC18" s="5" t="str">
        <f t="shared" si="73"/>
        <v/>
      </c>
      <c r="BD18" s="5" t="str">
        <f t="shared" si="74"/>
        <v/>
      </c>
      <c r="BE18" s="5" t="b">
        <f t="shared" si="75"/>
        <v>0</v>
      </c>
      <c r="BF18" s="5" t="str">
        <f t="shared" si="10"/>
        <v/>
      </c>
      <c r="BG18" s="5" t="str">
        <f t="shared" si="76"/>
        <v/>
      </c>
      <c r="BH18" s="5" t="b">
        <f t="shared" si="77"/>
        <v>0</v>
      </c>
      <c r="BI18" s="5" t="str">
        <f t="shared" si="78"/>
        <v/>
      </c>
      <c r="BJ18" s="5" t="str">
        <f t="shared" si="11"/>
        <v/>
      </c>
      <c r="BK18" s="5" t="str">
        <f>IF(BH18,IF(BI18="","You ring the bell. "&amp;IF(BJ18=0,"Nothing else happens.","The "&amp;_xlfn.XLOOKUP(BJ18,Data!$W$3:$W$28,Data!$X$3:$X$28)&amp;" is transformed!"),BI18),"")</f>
        <v/>
      </c>
      <c r="BL18" s="5" t="b">
        <f t="shared" si="79"/>
        <v>0</v>
      </c>
      <c r="BM18" s="5" t="b">
        <f t="shared" si="80"/>
        <v>0</v>
      </c>
      <c r="BN18" s="5" t="str">
        <f t="shared" si="12"/>
        <v/>
      </c>
      <c r="BO18" s="5" t="str">
        <f t="shared" si="13"/>
        <v/>
      </c>
      <c r="BP18" s="5" t="b">
        <f t="shared" si="81"/>
        <v>0</v>
      </c>
      <c r="BQ18" s="5" t="str">
        <f>IF(BP18,IF(_xlfn.XLOOKUP(T18,Data!$W$3:$W$28,Data!$AB$3:$AB$28),"That's much too precious to give away!",IF(OR(AND(T18=17,CK17=CQ17),AND(T18=21,CK17=CV17)),"","No-one here seems to want that.")),"")</f>
        <v/>
      </c>
      <c r="BR18" s="5" t="str">
        <f>IF(BP18,IF(BQ18&lt;&gt;"",BQ18,IF(T18=21,Data!$B$5,"The priest takes the water and it is transformed by heavenly radiance!")),"")</f>
        <v/>
      </c>
      <c r="BS18" s="5" t="b">
        <f t="shared" si="82"/>
        <v>0</v>
      </c>
      <c r="BT18" s="5" t="str">
        <f t="shared" si="14"/>
        <v/>
      </c>
      <c r="BU18" s="5" t="str">
        <f t="shared" si="83"/>
        <v/>
      </c>
      <c r="BV18" s="5" t="b">
        <f t="shared" si="84"/>
        <v>0</v>
      </c>
      <c r="BW18" s="5" t="str">
        <f t="shared" si="15"/>
        <v/>
      </c>
      <c r="BX18" s="5" t="str">
        <f t="shared" si="85"/>
        <v/>
      </c>
      <c r="BY18" s="5" t="b">
        <f t="shared" si="86"/>
        <v>0</v>
      </c>
      <c r="BZ18" s="5">
        <f t="shared" si="87"/>
        <v>0</v>
      </c>
      <c r="CA18" s="5" t="str">
        <f t="shared" si="16"/>
        <v/>
      </c>
      <c r="CB18" s="5" t="b">
        <f t="shared" si="17"/>
        <v>0</v>
      </c>
      <c r="CC18" s="5" t="str">
        <f t="shared" si="18"/>
        <v/>
      </c>
      <c r="CD18" s="5" t="b">
        <f t="shared" si="19"/>
        <v>0</v>
      </c>
      <c r="CE18" s="5" t="b">
        <f t="shared" si="20"/>
        <v>0</v>
      </c>
      <c r="CF18" s="5" t="b">
        <f t="shared" si="21"/>
        <v>0</v>
      </c>
      <c r="CG18" s="5" t="b">
        <f t="shared" si="22"/>
        <v>0</v>
      </c>
      <c r="CH18" s="5" t="b">
        <f t="shared" si="23"/>
        <v>0</v>
      </c>
      <c r="CI18" s="5">
        <f t="shared" si="24"/>
        <v>0</v>
      </c>
      <c r="CJ18" s="5" t="str">
        <f t="shared" si="25"/>
        <v>I don't know that verb.</v>
      </c>
      <c r="CK18" s="4">
        <f t="shared" si="26"/>
        <v>3</v>
      </c>
      <c r="CL18" s="4" t="b">
        <f t="shared" si="27"/>
        <v>0</v>
      </c>
      <c r="CM18" s="4">
        <f t="shared" si="88"/>
        <v>20</v>
      </c>
      <c r="CN18" s="4" t="b">
        <f t="shared" si="28"/>
        <v>0</v>
      </c>
      <c r="CO18" s="4">
        <f t="shared" si="29"/>
        <v>12</v>
      </c>
      <c r="CP18" s="4">
        <f t="shared" si="30"/>
        <v>10</v>
      </c>
      <c r="CQ18" s="4">
        <f t="shared" si="31"/>
        <v>2</v>
      </c>
      <c r="CR18" s="4">
        <f t="shared" si="32"/>
        <v>20</v>
      </c>
      <c r="CS18" s="4">
        <f t="shared" si="33"/>
        <v>2</v>
      </c>
      <c r="CT18" s="4">
        <f t="shared" si="34"/>
        <v>15</v>
      </c>
      <c r="CU18" s="4">
        <f t="shared" si="35"/>
        <v>16</v>
      </c>
      <c r="CV18" s="4">
        <f t="shared" si="36"/>
        <v>8</v>
      </c>
      <c r="CW18" s="4">
        <f t="shared" si="37"/>
        <v>8</v>
      </c>
      <c r="CX18" s="4">
        <f t="shared" si="38"/>
        <v>14</v>
      </c>
      <c r="CY18" s="4">
        <f t="shared" si="39"/>
        <v>19</v>
      </c>
      <c r="CZ18" s="4">
        <f t="shared" si="40"/>
        <v>9</v>
      </c>
      <c r="DA18" s="4">
        <f t="shared" si="41"/>
        <v>2</v>
      </c>
      <c r="DB18" s="4">
        <f t="shared" si="42"/>
        <v>12</v>
      </c>
      <c r="DC18" s="4">
        <f t="shared" si="89"/>
        <v>2</v>
      </c>
      <c r="DD18" s="4">
        <f t="shared" si="44"/>
        <v>2</v>
      </c>
      <c r="DE18" s="4">
        <f t="shared" si="45"/>
        <v>2</v>
      </c>
      <c r="DF18" s="4">
        <f t="shared" si="46"/>
        <v>10</v>
      </c>
      <c r="DG18" s="4">
        <f t="shared" si="47"/>
        <v>2</v>
      </c>
      <c r="DH18" s="4">
        <f t="shared" si="48"/>
        <v>17</v>
      </c>
      <c r="DI18" s="4">
        <f t="shared" si="49"/>
        <v>6</v>
      </c>
      <c r="DJ18" s="4">
        <f t="shared" si="50"/>
        <v>15</v>
      </c>
      <c r="DK18" s="4">
        <f t="shared" si="51"/>
        <v>19</v>
      </c>
      <c r="DL18" s="4">
        <f t="shared" si="52"/>
        <v>2</v>
      </c>
      <c r="DM18" s="4">
        <f t="shared" si="53"/>
        <v>22</v>
      </c>
      <c r="DN18" s="4">
        <f t="shared" si="54"/>
        <v>23</v>
      </c>
      <c r="DO18" s="3"/>
    </row>
    <row r="19" spans="1:119" x14ac:dyDescent="0.35">
      <c r="A19" s="3" t="str">
        <f t="shared" si="55"/>
        <v/>
      </c>
      <c r="B19" s="6"/>
      <c r="C19" s="3" t="str">
        <f t="shared" si="0"/>
        <v/>
      </c>
      <c r="D19" s="3" t="e" cm="1">
        <f t="array" ref="D19:F19">INDEX(_xlfn.TEXTSPLIT(B19," ",,TRUE),_xlfn.SEQUENCE(1,3))</f>
        <v>#VALUE!</v>
      </c>
      <c r="E19" s="3" t="e">
        <v>#VALUE!</v>
      </c>
      <c r="F19" s="3" t="e">
        <v>#VALUE!</v>
      </c>
      <c r="G19" s="3" t="e" cm="1">
        <f t="array" ref="G19">_xlfn.XLOOKUP(D19,Data!$D$3:$D$36,Data!$E$3:$G$36)</f>
        <v>#VALUE!</v>
      </c>
      <c r="H19" s="3"/>
      <c r="I19" s="3"/>
      <c r="J19" s="3" t="e">
        <f>_xlfn.XMATCH(E19,Data!$L$3:$L$10)</f>
        <v>#VALUE!</v>
      </c>
      <c r="K19" s="3" t="str">
        <f>IF(M19="",IF(I19,Data!$B$4,_xlfn.XLOOKUP(D19,Data!$D$3:$D$36,Data!$E$3:$E$36)),"")</f>
        <v/>
      </c>
      <c r="L19" s="3" t="str">
        <f>IF(M19="",IF(I19,_xlfn.XLOOKUP(G19,Data!$L$3:$L$10,Data!$M$3:$M$10),IF(H19=0,"",IF(H19=1,E19,_xlfn.XLOOKUP(E19,Data!$L$3:$L$10,Data!$M$3:$M$10)))),"")</f>
        <v/>
      </c>
      <c r="M19" s="3" t="str">
        <f>IF(NOT(ISERROR(F19)),Data!$J$3,IF(ISERROR(G19),Data!$J$4,IF(AND(H19=0,NOT(ISERROR(E19))),Data!$J$5,IF(AND(H19=2,ISERROR(J19)),Data!$J$7,IF(AND(H19=1,ISERROR(E19)),Data!$J$6,"")))))</f>
        <v>I don't know that verb.</v>
      </c>
      <c r="N19" s="3" t="e">
        <f>_xlfn.XLOOKUP(K19,Data!$D$3:$D$36,Data!$H$3:$H$36)</f>
        <v>#N/A</v>
      </c>
      <c r="O19" s="3" t="e">
        <f>_xlfn.XLOOKUP(L19,Data!$X$3:$X$29,Data!$W$3:$W$29)</f>
        <v>#N/A</v>
      </c>
      <c r="P19" s="3" t="b">
        <f>OR(_xlfn.XLOOKUP(CK18,Data!$O$3:$O$25,Data!$U$3:$U$25),AND(CL18,OR(DC18=CK18,DC18=1)))</f>
        <v>1</v>
      </c>
      <c r="Q19" s="3" t="e" cm="1">
        <f t="array" ref="Q19">INDEX(CO18:DN18,1,O19)</f>
        <v>#N/A</v>
      </c>
      <c r="R19" s="3" t="e">
        <f t="shared" si="4"/>
        <v>#N/A</v>
      </c>
      <c r="S19" s="3" t="e">
        <f t="shared" si="56"/>
        <v>#N/A</v>
      </c>
      <c r="T19" s="3" t="str">
        <f t="shared" si="57"/>
        <v/>
      </c>
      <c r="U19" s="3" t="str">
        <f>IF(M19&lt;&gt;"",M19,IF(L19="","",IFERROR(IF(T19=0,IF(S19=FALSE,Data!$J$11,Data!$J$8),""),IF(K19=Data!$B$4,"",Data!$J$8))))</f>
        <v>I don't know that verb.</v>
      </c>
      <c r="V19" s="3" t="e" cm="1">
        <f t="array" ref="V19">INDEX(Data!$Q$3:$T$25,CK18,L19)</f>
        <v>#VALUE!</v>
      </c>
      <c r="W19" s="3" t="e">
        <f t="shared" si="5"/>
        <v>#VALUE!</v>
      </c>
      <c r="X19" s="3">
        <f t="shared" si="58"/>
        <v>0</v>
      </c>
      <c r="Y19" s="3" t="str">
        <f>IF(K19&lt;&gt;"Go","",IF(ISNUMBER(V19),IF(V19&gt;0,W19,Data!$J$9),Play!V19))</f>
        <v/>
      </c>
      <c r="Z19" s="3" t="b">
        <f t="shared" si="59"/>
        <v>0</v>
      </c>
      <c r="AA19" s="3" t="str">
        <f t="shared" si="60"/>
        <v/>
      </c>
      <c r="AB19" s="3">
        <f t="shared" si="6"/>
        <v>0</v>
      </c>
      <c r="AE19" s="5" t="str">
        <f t="shared" si="7"/>
        <v/>
      </c>
      <c r="AF19" s="5" t="str">
        <f>IF(AE19&lt;&gt;"",OR(_xlfn.XLOOKUP(AE19,Data!$O$3:$O$25,Data!$U$3:$U$25),AND(CL18,OR(DC18=1,DC18=CK18))),"")</f>
        <v/>
      </c>
      <c r="AG19" s="5" t="e" cm="1">
        <f t="array" ref="AG19">"Exits: " &amp; _xlfn.TEXTJOIN(", ", TRUE, IF(INDEX(Data!$Q$3:$T$25,AE19,0)&gt;0,Data!$Q$2:$T$2,""))&amp;"."</f>
        <v>#VALUE!</v>
      </c>
      <c r="AH19" s="5" t="str" cm="1">
        <f t="array" ref="AH19">_xlfn.TEXTJOIN(", ", TRUE, IF(CO18:DN18=AE19,_xlfn.XLOOKUP($CO$3:$DN$3,Data!$W$3:$W$28,Data!$X$3:$X$28),""))</f>
        <v/>
      </c>
      <c r="AI19" s="5" t="str">
        <f>IF(AF19="","",IF(AF19,_xlfn.XLOOKUP(AE19,Data!$O$3:$O$25,Data!$P$3:$P$25)&amp;" "&amp;AG19&amp;IF(AH19&lt;&gt;""," You see: " &amp;AH19&amp;".",""),Data!$J$10))</f>
        <v/>
      </c>
      <c r="AJ19" s="5" t="str">
        <f t="shared" si="61"/>
        <v/>
      </c>
      <c r="AK19" s="5" t="str">
        <f>IF(AND(K19="Talk",U19=""),_xlfn.XLOOKUP(T19,Data!$W$3:$W$28,Data!$AC$3:$AC$28),"")</f>
        <v/>
      </c>
      <c r="AL19" s="5" t="str">
        <f t="shared" si="62"/>
        <v/>
      </c>
      <c r="AM19" s="5" t="b">
        <f t="shared" si="63"/>
        <v>0</v>
      </c>
      <c r="AN19" s="5" t="str">
        <f>IF(AM19,IF(_xlfn.XLOOKUP(T19,Data!$W$3:$W$28,Data!$AA$3:$AA$28)=FALSE,"You can't take that.",IF(Q19=1,"You already have that.",IF(OR(CK18=CT18,CK18=CY18),"The unholy fiend prevents you!",""))),"")</f>
        <v/>
      </c>
      <c r="AO19" s="5" t="str">
        <f t="shared" si="64"/>
        <v/>
      </c>
      <c r="AP19" s="5" t="str">
        <f t="shared" si="65"/>
        <v/>
      </c>
      <c r="AQ19" s="5" t="b">
        <f t="shared" si="66"/>
        <v>0</v>
      </c>
      <c r="AR19" s="5" t="str">
        <f t="shared" si="67"/>
        <v/>
      </c>
      <c r="AS19" s="5" t="str">
        <f t="shared" si="68"/>
        <v/>
      </c>
      <c r="AT19" s="5" t="str">
        <f t="shared" si="2"/>
        <v/>
      </c>
      <c r="AU19" s="5" t="str">
        <f>IF(AND(K19="Examine",U19=""),_xlfn.XLOOKUP(T19,Data!$W$3:$W$28,Data!$Z$3:$Z$28)&amp;IF(T19=15,IF(CL18,IF(CM18&gt;=14,"burning brightly.",IF(CM18&gt;=9,"burning steadily.",IF(CM18&gt;=4,"burning weakly.","guttering."))),"unlit."),""),"")</f>
        <v/>
      </c>
      <c r="AV19" s="5" t="str" cm="1">
        <f t="array" ref="AV19">_xlfn.TEXTJOIN(", ", TRUE, IF(CO18:DN18=1,CO$1:DN$1,""))</f>
        <v/>
      </c>
      <c r="AW19" s="5" t="str">
        <f t="shared" si="69"/>
        <v/>
      </c>
      <c r="AX19" s="5" t="b">
        <f t="shared" si="70"/>
        <v>0</v>
      </c>
      <c r="AY19" s="5" t="str">
        <f>IF(AX19,IF(NOT(ISBLANK(_xlfn.XLOOKUP(T19,Data!$W$3:$W$28,Data!$AD$3:$AD$28))),IF(CK18=12,"","There's nowhere to pour it away here."),"You can't empty that!"),"")</f>
        <v/>
      </c>
      <c r="AZ19" s="5" t="str">
        <f t="shared" si="71"/>
        <v/>
      </c>
      <c r="BA19" s="5" t="b">
        <f t="shared" si="72"/>
        <v>0</v>
      </c>
      <c r="BB19" s="5" t="e">
        <f>_xlfn.XLOOKUP(T19,Data!$W$3:$W$28,Data!$AD$3:$AD$28)</f>
        <v>#N/A</v>
      </c>
      <c r="BC19" s="5" t="str">
        <f t="shared" si="73"/>
        <v/>
      </c>
      <c r="BD19" s="5" t="str">
        <f t="shared" si="74"/>
        <v/>
      </c>
      <c r="BE19" s="5" t="b">
        <f t="shared" si="75"/>
        <v>0</v>
      </c>
      <c r="BF19" s="5" t="str">
        <f t="shared" si="10"/>
        <v/>
      </c>
      <c r="BG19" s="5" t="str">
        <f t="shared" si="76"/>
        <v/>
      </c>
      <c r="BH19" s="5" t="b">
        <f t="shared" si="77"/>
        <v>0</v>
      </c>
      <c r="BI19" s="5" t="str">
        <f t="shared" si="78"/>
        <v/>
      </c>
      <c r="BJ19" s="5" t="str">
        <f t="shared" si="11"/>
        <v/>
      </c>
      <c r="BK19" s="5" t="str">
        <f>IF(BH19,IF(BI19="","You ring the bell. "&amp;IF(BJ19=0,"Nothing else happens.","The "&amp;_xlfn.XLOOKUP(BJ19,Data!$W$3:$W$28,Data!$X$3:$X$28)&amp;" is transformed!"),BI19),"")</f>
        <v/>
      </c>
      <c r="BL19" s="5" t="b">
        <f t="shared" si="79"/>
        <v>0</v>
      </c>
      <c r="BM19" s="5" t="b">
        <f t="shared" si="80"/>
        <v>0</v>
      </c>
      <c r="BN19" s="5" t="str">
        <f t="shared" si="12"/>
        <v/>
      </c>
      <c r="BO19" s="5" t="str">
        <f t="shared" si="13"/>
        <v/>
      </c>
      <c r="BP19" s="5" t="b">
        <f t="shared" si="81"/>
        <v>0</v>
      </c>
      <c r="BQ19" s="5" t="str">
        <f>IF(BP19,IF(_xlfn.XLOOKUP(T19,Data!$W$3:$W$28,Data!$AB$3:$AB$28),"That's much too precious to give away!",IF(OR(AND(T19=17,CK18=CQ18),AND(T19=21,CK18=CV18)),"","No-one here seems to want that.")),"")</f>
        <v/>
      </c>
      <c r="BR19" s="5" t="str">
        <f>IF(BP19,IF(BQ19&lt;&gt;"",BQ19,IF(T19=21,Data!$B$5,"The priest takes the water and it is transformed by heavenly radiance!")),"")</f>
        <v/>
      </c>
      <c r="BS19" s="5" t="b">
        <f t="shared" si="82"/>
        <v>0</v>
      </c>
      <c r="BT19" s="5" t="str">
        <f t="shared" si="14"/>
        <v/>
      </c>
      <c r="BU19" s="5" t="str">
        <f t="shared" si="83"/>
        <v/>
      </c>
      <c r="BV19" s="5" t="b">
        <f t="shared" si="84"/>
        <v>0</v>
      </c>
      <c r="BW19" s="5" t="str">
        <f t="shared" si="15"/>
        <v/>
      </c>
      <c r="BX19" s="5" t="str">
        <f t="shared" si="85"/>
        <v/>
      </c>
      <c r="BY19" s="5" t="b">
        <f t="shared" si="86"/>
        <v>0</v>
      </c>
      <c r="BZ19" s="5">
        <f t="shared" si="87"/>
        <v>0</v>
      </c>
      <c r="CA19" s="5" t="str">
        <f t="shared" si="16"/>
        <v/>
      </c>
      <c r="CB19" s="5" t="b">
        <f t="shared" si="17"/>
        <v>0</v>
      </c>
      <c r="CC19" s="5" t="str">
        <f t="shared" si="18"/>
        <v/>
      </c>
      <c r="CD19" s="5" t="b">
        <f t="shared" si="19"/>
        <v>0</v>
      </c>
      <c r="CE19" s="5" t="b">
        <f t="shared" si="20"/>
        <v>0</v>
      </c>
      <c r="CF19" s="5" t="b">
        <f t="shared" si="21"/>
        <v>0</v>
      </c>
      <c r="CG19" s="5" t="b">
        <f t="shared" si="22"/>
        <v>0</v>
      </c>
      <c r="CH19" s="5" t="b">
        <f t="shared" si="23"/>
        <v>0</v>
      </c>
      <c r="CI19" s="5">
        <f t="shared" si="24"/>
        <v>0</v>
      </c>
      <c r="CJ19" s="5" t="str">
        <f t="shared" si="25"/>
        <v>I don't know that verb.</v>
      </c>
      <c r="CK19" s="4">
        <f t="shared" si="26"/>
        <v>3</v>
      </c>
      <c r="CL19" s="4" t="b">
        <f t="shared" si="27"/>
        <v>0</v>
      </c>
      <c r="CM19" s="4">
        <f t="shared" si="88"/>
        <v>20</v>
      </c>
      <c r="CN19" s="4" t="b">
        <f t="shared" si="28"/>
        <v>0</v>
      </c>
      <c r="CO19" s="4">
        <f t="shared" si="29"/>
        <v>12</v>
      </c>
      <c r="CP19" s="4">
        <f t="shared" si="30"/>
        <v>10</v>
      </c>
      <c r="CQ19" s="4">
        <f t="shared" si="31"/>
        <v>2</v>
      </c>
      <c r="CR19" s="4">
        <f t="shared" si="32"/>
        <v>20</v>
      </c>
      <c r="CS19" s="4">
        <f t="shared" si="33"/>
        <v>2</v>
      </c>
      <c r="CT19" s="4">
        <f t="shared" si="34"/>
        <v>15</v>
      </c>
      <c r="CU19" s="4">
        <f t="shared" si="35"/>
        <v>16</v>
      </c>
      <c r="CV19" s="4">
        <f t="shared" si="36"/>
        <v>8</v>
      </c>
      <c r="CW19" s="4">
        <f t="shared" si="37"/>
        <v>8</v>
      </c>
      <c r="CX19" s="4">
        <f t="shared" si="38"/>
        <v>14</v>
      </c>
      <c r="CY19" s="4">
        <f t="shared" si="39"/>
        <v>19</v>
      </c>
      <c r="CZ19" s="4">
        <f t="shared" si="40"/>
        <v>9</v>
      </c>
      <c r="DA19" s="4">
        <f t="shared" si="41"/>
        <v>2</v>
      </c>
      <c r="DB19" s="4">
        <f t="shared" si="42"/>
        <v>12</v>
      </c>
      <c r="DC19" s="4">
        <f t="shared" si="89"/>
        <v>2</v>
      </c>
      <c r="DD19" s="4">
        <f t="shared" si="44"/>
        <v>2</v>
      </c>
      <c r="DE19" s="4">
        <f t="shared" si="45"/>
        <v>2</v>
      </c>
      <c r="DF19" s="4">
        <f t="shared" si="46"/>
        <v>10</v>
      </c>
      <c r="DG19" s="4">
        <f t="shared" si="47"/>
        <v>2</v>
      </c>
      <c r="DH19" s="4">
        <f t="shared" si="48"/>
        <v>17</v>
      </c>
      <c r="DI19" s="4">
        <f t="shared" si="49"/>
        <v>6</v>
      </c>
      <c r="DJ19" s="4">
        <f t="shared" si="50"/>
        <v>15</v>
      </c>
      <c r="DK19" s="4">
        <f t="shared" si="51"/>
        <v>19</v>
      </c>
      <c r="DL19" s="4">
        <f t="shared" si="52"/>
        <v>2</v>
      </c>
      <c r="DM19" s="4">
        <f t="shared" si="53"/>
        <v>22</v>
      </c>
      <c r="DN19" s="4">
        <f t="shared" si="54"/>
        <v>23</v>
      </c>
      <c r="DO19" s="3"/>
    </row>
    <row r="20" spans="1:119" x14ac:dyDescent="0.35">
      <c r="A20" s="3" t="str">
        <f t="shared" si="55"/>
        <v/>
      </c>
      <c r="B20" s="6"/>
      <c r="C20" s="3" t="str">
        <f t="shared" si="0"/>
        <v/>
      </c>
      <c r="D20" s="3" t="e" cm="1">
        <f t="array" ref="D20:F20">INDEX(_xlfn.TEXTSPLIT(B20," ",,TRUE),_xlfn.SEQUENCE(1,3))</f>
        <v>#VALUE!</v>
      </c>
      <c r="E20" s="3" t="e">
        <v>#VALUE!</v>
      </c>
      <c r="F20" s="3" t="e">
        <v>#VALUE!</v>
      </c>
      <c r="G20" s="3" t="e" cm="1">
        <f t="array" ref="G20">_xlfn.XLOOKUP(D20,Data!$D$3:$D$36,Data!$E$3:$G$36)</f>
        <v>#VALUE!</v>
      </c>
      <c r="H20" s="3"/>
      <c r="I20" s="3"/>
      <c r="J20" s="3" t="e">
        <f>_xlfn.XMATCH(E20,Data!$L$3:$L$10)</f>
        <v>#VALUE!</v>
      </c>
      <c r="K20" s="3" t="str">
        <f>IF(M20="",IF(I20,Data!$B$4,_xlfn.XLOOKUP(D20,Data!$D$3:$D$36,Data!$E$3:$E$36)),"")</f>
        <v/>
      </c>
      <c r="L20" s="3" t="str">
        <f>IF(M20="",IF(I20,_xlfn.XLOOKUP(G20,Data!$L$3:$L$10,Data!$M$3:$M$10),IF(H20=0,"",IF(H20=1,E20,_xlfn.XLOOKUP(E20,Data!$L$3:$L$10,Data!$M$3:$M$10)))),"")</f>
        <v/>
      </c>
      <c r="M20" s="3" t="str">
        <f>IF(NOT(ISERROR(F20)),Data!$J$3,IF(ISERROR(G20),Data!$J$4,IF(AND(H20=0,NOT(ISERROR(E20))),Data!$J$5,IF(AND(H20=2,ISERROR(J20)),Data!$J$7,IF(AND(H20=1,ISERROR(E20)),Data!$J$6,"")))))</f>
        <v>I don't know that verb.</v>
      </c>
      <c r="N20" s="3" t="e">
        <f>_xlfn.XLOOKUP(K20,Data!$D$3:$D$36,Data!$H$3:$H$36)</f>
        <v>#N/A</v>
      </c>
      <c r="O20" s="3" t="e">
        <f>_xlfn.XLOOKUP(L20,Data!$X$3:$X$29,Data!$W$3:$W$29)</f>
        <v>#N/A</v>
      </c>
      <c r="P20" s="3" t="b">
        <f>OR(_xlfn.XLOOKUP(CK19,Data!$O$3:$O$25,Data!$U$3:$U$25),AND(CL19,OR(DC19=CK19,DC19=1)))</f>
        <v>1</v>
      </c>
      <c r="Q20" s="3" t="e" cm="1">
        <f t="array" ref="Q20">INDEX(CO19:DN19,1,O20)</f>
        <v>#N/A</v>
      </c>
      <c r="R20" s="3" t="e">
        <f t="shared" si="4"/>
        <v>#N/A</v>
      </c>
      <c r="S20" s="3" t="e">
        <f t="shared" si="56"/>
        <v>#N/A</v>
      </c>
      <c r="T20" s="3" t="str">
        <f t="shared" si="57"/>
        <v/>
      </c>
      <c r="U20" s="3" t="str">
        <f>IF(M20&lt;&gt;"",M20,IF(L20="","",IFERROR(IF(T20=0,IF(S20=FALSE,Data!$J$11,Data!$J$8),""),IF(K20=Data!$B$4,"",Data!$J$8))))</f>
        <v>I don't know that verb.</v>
      </c>
      <c r="V20" s="3" t="e" cm="1">
        <f t="array" ref="V20">INDEX(Data!$Q$3:$T$25,CK19,L20)</f>
        <v>#VALUE!</v>
      </c>
      <c r="W20" s="3" t="e">
        <f t="shared" si="5"/>
        <v>#VALUE!</v>
      </c>
      <c r="X20" s="3">
        <f t="shared" si="58"/>
        <v>0</v>
      </c>
      <c r="Y20" s="3" t="str">
        <f>IF(K20&lt;&gt;"Go","",IF(ISNUMBER(V20),IF(V20&gt;0,W20,Data!$J$9),Play!V20))</f>
        <v/>
      </c>
      <c r="Z20" s="3" t="b">
        <f t="shared" si="59"/>
        <v>0</v>
      </c>
      <c r="AA20" s="3" t="str">
        <f t="shared" si="60"/>
        <v/>
      </c>
      <c r="AB20" s="3">
        <f t="shared" si="6"/>
        <v>0</v>
      </c>
      <c r="AE20" s="5" t="str">
        <f t="shared" si="7"/>
        <v/>
      </c>
      <c r="AF20" s="5" t="str">
        <f>IF(AE20&lt;&gt;"",OR(_xlfn.XLOOKUP(AE20,Data!$O$3:$O$25,Data!$U$3:$U$25),AND(CL19,OR(DC19=1,DC19=CK19))),"")</f>
        <v/>
      </c>
      <c r="AG20" s="5" t="e" cm="1">
        <f t="array" ref="AG20">"Exits: " &amp; _xlfn.TEXTJOIN(", ", TRUE, IF(INDEX(Data!$Q$3:$T$25,AE20,0)&gt;0,Data!$Q$2:$T$2,""))&amp;"."</f>
        <v>#VALUE!</v>
      </c>
      <c r="AH20" s="5" t="str" cm="1">
        <f t="array" ref="AH20">_xlfn.TEXTJOIN(", ", TRUE, IF(CO19:DN19=AE20,_xlfn.XLOOKUP($CO$3:$DN$3,Data!$W$3:$W$28,Data!$X$3:$X$28),""))</f>
        <v/>
      </c>
      <c r="AI20" s="5" t="str">
        <f>IF(AF20="","",IF(AF20,_xlfn.XLOOKUP(AE20,Data!$O$3:$O$25,Data!$P$3:$P$25)&amp;" "&amp;AG20&amp;IF(AH20&lt;&gt;""," You see: " &amp;AH20&amp;".",""),Data!$J$10))</f>
        <v/>
      </c>
      <c r="AJ20" s="5" t="str">
        <f t="shared" si="61"/>
        <v/>
      </c>
      <c r="AK20" s="5" t="str">
        <f>IF(AND(K20="Talk",U20=""),_xlfn.XLOOKUP(T20,Data!$W$3:$W$28,Data!$AC$3:$AC$28),"")</f>
        <v/>
      </c>
      <c r="AL20" s="5" t="str">
        <f t="shared" si="62"/>
        <v/>
      </c>
      <c r="AM20" s="5" t="b">
        <f t="shared" si="63"/>
        <v>0</v>
      </c>
      <c r="AN20" s="5" t="str">
        <f>IF(AM20,IF(_xlfn.XLOOKUP(T20,Data!$W$3:$W$28,Data!$AA$3:$AA$28)=FALSE,"You can't take that.",IF(Q20=1,"You already have that.",IF(OR(CK19=CT19,CK19=CY19),"The unholy fiend prevents you!",""))),"")</f>
        <v/>
      </c>
      <c r="AO20" s="5" t="str">
        <f t="shared" si="64"/>
        <v/>
      </c>
      <c r="AP20" s="5" t="str">
        <f t="shared" si="65"/>
        <v/>
      </c>
      <c r="AQ20" s="5" t="b">
        <f t="shared" si="66"/>
        <v>0</v>
      </c>
      <c r="AR20" s="5" t="str">
        <f t="shared" si="67"/>
        <v/>
      </c>
      <c r="AS20" s="5" t="str">
        <f t="shared" si="68"/>
        <v/>
      </c>
      <c r="AT20" s="5" t="str">
        <f t="shared" si="2"/>
        <v/>
      </c>
      <c r="AU20" s="5" t="str">
        <f>IF(AND(K20="Examine",U20=""),_xlfn.XLOOKUP(T20,Data!$W$3:$W$28,Data!$Z$3:$Z$28)&amp;IF(T20=15,IF(CL19,IF(CM19&gt;=14,"burning brightly.",IF(CM19&gt;=9,"burning steadily.",IF(CM19&gt;=4,"burning weakly.","guttering."))),"unlit."),""),"")</f>
        <v/>
      </c>
      <c r="AV20" s="5" t="str" cm="1">
        <f t="array" ref="AV20">_xlfn.TEXTJOIN(", ", TRUE, IF(CO19:DN19=1,CO$1:DN$1,""))</f>
        <v/>
      </c>
      <c r="AW20" s="5" t="str">
        <f t="shared" si="69"/>
        <v/>
      </c>
      <c r="AX20" s="5" t="b">
        <f t="shared" si="70"/>
        <v>0</v>
      </c>
      <c r="AY20" s="5" t="str">
        <f>IF(AX20,IF(NOT(ISBLANK(_xlfn.XLOOKUP(T20,Data!$W$3:$W$28,Data!$AD$3:$AD$28))),IF(CK19=12,"","There's nowhere to pour it away here."),"You can't empty that!"),"")</f>
        <v/>
      </c>
      <c r="AZ20" s="5" t="str">
        <f t="shared" si="71"/>
        <v/>
      </c>
      <c r="BA20" s="5" t="b">
        <f t="shared" si="72"/>
        <v>0</v>
      </c>
      <c r="BB20" s="5" t="e">
        <f>_xlfn.XLOOKUP(T20,Data!$W$3:$W$28,Data!$AD$3:$AD$28)</f>
        <v>#N/A</v>
      </c>
      <c r="BC20" s="5" t="str">
        <f t="shared" si="73"/>
        <v/>
      </c>
      <c r="BD20" s="5" t="str">
        <f t="shared" si="74"/>
        <v/>
      </c>
      <c r="BE20" s="5" t="b">
        <f t="shared" si="75"/>
        <v>0</v>
      </c>
      <c r="BF20" s="5" t="str">
        <f t="shared" si="10"/>
        <v/>
      </c>
      <c r="BG20" s="5" t="str">
        <f t="shared" si="76"/>
        <v/>
      </c>
      <c r="BH20" s="5" t="b">
        <f t="shared" si="77"/>
        <v>0</v>
      </c>
      <c r="BI20" s="5" t="str">
        <f t="shared" si="78"/>
        <v/>
      </c>
      <c r="BJ20" s="5" t="str">
        <f t="shared" si="11"/>
        <v/>
      </c>
      <c r="BK20" s="5" t="str">
        <f>IF(BH20,IF(BI20="","You ring the bell. "&amp;IF(BJ20=0,"Nothing else happens.","The "&amp;_xlfn.XLOOKUP(BJ20,Data!$W$3:$W$28,Data!$X$3:$X$28)&amp;" is transformed!"),BI20),"")</f>
        <v/>
      </c>
      <c r="BL20" s="5" t="b">
        <f t="shared" si="79"/>
        <v>0</v>
      </c>
      <c r="BM20" s="5" t="b">
        <f t="shared" si="80"/>
        <v>0</v>
      </c>
      <c r="BN20" s="5" t="str">
        <f t="shared" si="12"/>
        <v/>
      </c>
      <c r="BO20" s="5" t="str">
        <f t="shared" si="13"/>
        <v/>
      </c>
      <c r="BP20" s="5" t="b">
        <f t="shared" si="81"/>
        <v>0</v>
      </c>
      <c r="BQ20" s="5" t="str">
        <f>IF(BP20,IF(_xlfn.XLOOKUP(T20,Data!$W$3:$W$28,Data!$AB$3:$AB$28),"That's much too precious to give away!",IF(OR(AND(T20=17,CK19=CQ19),AND(T20=21,CK19=CV19)),"","No-one here seems to want that.")),"")</f>
        <v/>
      </c>
      <c r="BR20" s="5" t="str">
        <f>IF(BP20,IF(BQ20&lt;&gt;"",BQ20,IF(T20=21,Data!$B$5,"The priest takes the water and it is transformed by heavenly radiance!")),"")</f>
        <v/>
      </c>
      <c r="BS20" s="5" t="b">
        <f t="shared" si="82"/>
        <v>0</v>
      </c>
      <c r="BT20" s="5" t="str">
        <f t="shared" si="14"/>
        <v/>
      </c>
      <c r="BU20" s="5" t="str">
        <f t="shared" si="83"/>
        <v/>
      </c>
      <c r="BV20" s="5" t="b">
        <f t="shared" si="84"/>
        <v>0</v>
      </c>
      <c r="BW20" s="5" t="str">
        <f t="shared" si="15"/>
        <v/>
      </c>
      <c r="BX20" s="5" t="str">
        <f t="shared" si="85"/>
        <v/>
      </c>
      <c r="BY20" s="5" t="b">
        <f t="shared" si="86"/>
        <v>0</v>
      </c>
      <c r="BZ20" s="5">
        <f t="shared" si="87"/>
        <v>0</v>
      </c>
      <c r="CA20" s="5" t="str">
        <f t="shared" si="16"/>
        <v/>
      </c>
      <c r="CB20" s="5" t="b">
        <f t="shared" si="17"/>
        <v>0</v>
      </c>
      <c r="CC20" s="5" t="str">
        <f t="shared" si="18"/>
        <v/>
      </c>
      <c r="CD20" s="5" t="b">
        <f t="shared" si="19"/>
        <v>0</v>
      </c>
      <c r="CE20" s="5" t="b">
        <f t="shared" si="20"/>
        <v>0</v>
      </c>
      <c r="CF20" s="5" t="b">
        <f t="shared" si="21"/>
        <v>0</v>
      </c>
      <c r="CG20" s="5" t="b">
        <f t="shared" si="22"/>
        <v>0</v>
      </c>
      <c r="CH20" s="5" t="b">
        <f t="shared" si="23"/>
        <v>0</v>
      </c>
      <c r="CI20" s="5">
        <f t="shared" si="24"/>
        <v>0</v>
      </c>
      <c r="CJ20" s="5" t="str">
        <f t="shared" si="25"/>
        <v>I don't know that verb.</v>
      </c>
      <c r="CK20" s="4">
        <f t="shared" si="26"/>
        <v>3</v>
      </c>
      <c r="CL20" s="4" t="b">
        <f t="shared" si="27"/>
        <v>0</v>
      </c>
      <c r="CM20" s="4">
        <f t="shared" si="88"/>
        <v>20</v>
      </c>
      <c r="CN20" s="4" t="b">
        <f t="shared" si="28"/>
        <v>0</v>
      </c>
      <c r="CO20" s="4">
        <f t="shared" si="29"/>
        <v>12</v>
      </c>
      <c r="CP20" s="4">
        <f t="shared" si="30"/>
        <v>10</v>
      </c>
      <c r="CQ20" s="4">
        <f t="shared" si="31"/>
        <v>2</v>
      </c>
      <c r="CR20" s="4">
        <f t="shared" si="32"/>
        <v>20</v>
      </c>
      <c r="CS20" s="4">
        <f t="shared" si="33"/>
        <v>2</v>
      </c>
      <c r="CT20" s="4">
        <f t="shared" si="34"/>
        <v>15</v>
      </c>
      <c r="CU20" s="4">
        <f t="shared" si="35"/>
        <v>16</v>
      </c>
      <c r="CV20" s="4">
        <f t="shared" si="36"/>
        <v>8</v>
      </c>
      <c r="CW20" s="4">
        <f t="shared" si="37"/>
        <v>8</v>
      </c>
      <c r="CX20" s="4">
        <f t="shared" si="38"/>
        <v>14</v>
      </c>
      <c r="CY20" s="4">
        <f t="shared" si="39"/>
        <v>19</v>
      </c>
      <c r="CZ20" s="4">
        <f t="shared" si="40"/>
        <v>9</v>
      </c>
      <c r="DA20" s="4">
        <f t="shared" si="41"/>
        <v>2</v>
      </c>
      <c r="DB20" s="4">
        <f t="shared" si="42"/>
        <v>12</v>
      </c>
      <c r="DC20" s="4">
        <f t="shared" si="89"/>
        <v>2</v>
      </c>
      <c r="DD20" s="4">
        <f t="shared" si="44"/>
        <v>2</v>
      </c>
      <c r="DE20" s="4">
        <f t="shared" si="45"/>
        <v>2</v>
      </c>
      <c r="DF20" s="4">
        <f t="shared" si="46"/>
        <v>10</v>
      </c>
      <c r="DG20" s="4">
        <f t="shared" si="47"/>
        <v>2</v>
      </c>
      <c r="DH20" s="4">
        <f t="shared" si="48"/>
        <v>17</v>
      </c>
      <c r="DI20" s="4">
        <f t="shared" si="49"/>
        <v>6</v>
      </c>
      <c r="DJ20" s="4">
        <f t="shared" si="50"/>
        <v>15</v>
      </c>
      <c r="DK20" s="4">
        <f t="shared" si="51"/>
        <v>19</v>
      </c>
      <c r="DL20" s="4">
        <f t="shared" si="52"/>
        <v>2</v>
      </c>
      <c r="DM20" s="4">
        <f t="shared" si="53"/>
        <v>22</v>
      </c>
      <c r="DN20" s="4">
        <f t="shared" si="54"/>
        <v>23</v>
      </c>
      <c r="DO20" s="3"/>
    </row>
    <row r="21" spans="1:119" x14ac:dyDescent="0.35">
      <c r="A21" s="3" t="str">
        <f t="shared" si="55"/>
        <v/>
      </c>
      <c r="B21" s="6"/>
      <c r="C21" s="3" t="str">
        <f t="shared" si="0"/>
        <v/>
      </c>
      <c r="D21" s="3" t="e" cm="1">
        <f t="array" ref="D21:F21">INDEX(_xlfn.TEXTSPLIT(B21," ",,TRUE),_xlfn.SEQUENCE(1,3))</f>
        <v>#VALUE!</v>
      </c>
      <c r="E21" s="3" t="e">
        <v>#VALUE!</v>
      </c>
      <c r="F21" s="3" t="e">
        <v>#VALUE!</v>
      </c>
      <c r="G21" s="3" t="e" cm="1">
        <f t="array" ref="G21">_xlfn.XLOOKUP(D21,Data!$D$3:$D$36,Data!$E$3:$G$36)</f>
        <v>#VALUE!</v>
      </c>
      <c r="H21" s="3"/>
      <c r="I21" s="3"/>
      <c r="J21" s="3" t="e">
        <f>_xlfn.XMATCH(E21,Data!$L$3:$L$10)</f>
        <v>#VALUE!</v>
      </c>
      <c r="K21" s="3" t="str">
        <f>IF(M21="",IF(I21,Data!$B$4,_xlfn.XLOOKUP(D21,Data!$D$3:$D$36,Data!$E$3:$E$36)),"")</f>
        <v/>
      </c>
      <c r="L21" s="3" t="str">
        <f>IF(M21="",IF(I21,_xlfn.XLOOKUP(G21,Data!$L$3:$L$10,Data!$M$3:$M$10),IF(H21=0,"",IF(H21=1,E21,_xlfn.XLOOKUP(E21,Data!$L$3:$L$10,Data!$M$3:$M$10)))),"")</f>
        <v/>
      </c>
      <c r="M21" s="3" t="str">
        <f>IF(NOT(ISERROR(F21)),Data!$J$3,IF(ISERROR(G21),Data!$J$4,IF(AND(H21=0,NOT(ISERROR(E21))),Data!$J$5,IF(AND(H21=2,ISERROR(J21)),Data!$J$7,IF(AND(H21=1,ISERROR(E21)),Data!$J$6,"")))))</f>
        <v>I don't know that verb.</v>
      </c>
      <c r="N21" s="3" t="e">
        <f>_xlfn.XLOOKUP(K21,Data!$D$3:$D$36,Data!$H$3:$H$36)</f>
        <v>#N/A</v>
      </c>
      <c r="O21" s="3" t="e">
        <f>_xlfn.XLOOKUP(L21,Data!$X$3:$X$29,Data!$W$3:$W$29)</f>
        <v>#N/A</v>
      </c>
      <c r="P21" s="3" t="b">
        <f>OR(_xlfn.XLOOKUP(CK20,Data!$O$3:$O$25,Data!$U$3:$U$25),AND(CL20,OR(DC20=CK20,DC20=1)))</f>
        <v>1</v>
      </c>
      <c r="Q21" s="3" t="e" cm="1">
        <f t="array" ref="Q21">INDEX(CO20:DN20,1,O21)</f>
        <v>#N/A</v>
      </c>
      <c r="R21" s="3" t="e">
        <f t="shared" si="4"/>
        <v>#N/A</v>
      </c>
      <c r="S21" s="3" t="e">
        <f t="shared" si="56"/>
        <v>#N/A</v>
      </c>
      <c r="T21" s="3" t="str">
        <f t="shared" si="57"/>
        <v/>
      </c>
      <c r="U21" s="3" t="str">
        <f>IF(M21&lt;&gt;"",M21,IF(L21="","",IFERROR(IF(T21=0,IF(S21=FALSE,Data!$J$11,Data!$J$8),""),IF(K21=Data!$B$4,"",Data!$J$8))))</f>
        <v>I don't know that verb.</v>
      </c>
      <c r="V21" s="3" t="e" cm="1">
        <f t="array" ref="V21">INDEX(Data!$Q$3:$T$25,CK20,L21)</f>
        <v>#VALUE!</v>
      </c>
      <c r="W21" s="3" t="e">
        <f t="shared" si="5"/>
        <v>#VALUE!</v>
      </c>
      <c r="X21" s="3">
        <f t="shared" si="58"/>
        <v>0</v>
      </c>
      <c r="Y21" s="3" t="str">
        <f>IF(K21&lt;&gt;"Go","",IF(ISNUMBER(V21),IF(V21&gt;0,W21,Data!$J$9),Play!V21))</f>
        <v/>
      </c>
      <c r="Z21" s="3" t="b">
        <f t="shared" si="59"/>
        <v>0</v>
      </c>
      <c r="AA21" s="3" t="str">
        <f t="shared" si="60"/>
        <v/>
      </c>
      <c r="AB21" s="3">
        <f t="shared" si="6"/>
        <v>0</v>
      </c>
      <c r="AE21" s="5" t="str">
        <f t="shared" si="7"/>
        <v/>
      </c>
      <c r="AF21" s="5" t="str">
        <f>IF(AE21&lt;&gt;"",OR(_xlfn.XLOOKUP(AE21,Data!$O$3:$O$25,Data!$U$3:$U$25),AND(CL20,OR(DC20=1,DC20=CK20))),"")</f>
        <v/>
      </c>
      <c r="AG21" s="5" t="e" cm="1">
        <f t="array" ref="AG21">"Exits: " &amp; _xlfn.TEXTJOIN(", ", TRUE, IF(INDEX(Data!$Q$3:$T$25,AE21,0)&gt;0,Data!$Q$2:$T$2,""))&amp;"."</f>
        <v>#VALUE!</v>
      </c>
      <c r="AH21" s="5" t="str" cm="1">
        <f t="array" ref="AH21">_xlfn.TEXTJOIN(", ", TRUE, IF(CO20:DN20=AE21,_xlfn.XLOOKUP($CO$3:$DN$3,Data!$W$3:$W$28,Data!$X$3:$X$28),""))</f>
        <v/>
      </c>
      <c r="AI21" s="5" t="str">
        <f>IF(AF21="","",IF(AF21,_xlfn.XLOOKUP(AE21,Data!$O$3:$O$25,Data!$P$3:$P$25)&amp;" "&amp;AG21&amp;IF(AH21&lt;&gt;""," You see: " &amp;AH21&amp;".",""),Data!$J$10))</f>
        <v/>
      </c>
      <c r="AJ21" s="5" t="str">
        <f t="shared" si="61"/>
        <v/>
      </c>
      <c r="AK21" s="5" t="str">
        <f>IF(AND(K21="Talk",U21=""),_xlfn.XLOOKUP(T21,Data!$W$3:$W$28,Data!$AC$3:$AC$28),"")</f>
        <v/>
      </c>
      <c r="AL21" s="5" t="str">
        <f t="shared" si="62"/>
        <v/>
      </c>
      <c r="AM21" s="5" t="b">
        <f t="shared" si="63"/>
        <v>0</v>
      </c>
      <c r="AN21" s="5" t="str">
        <f>IF(AM21,IF(_xlfn.XLOOKUP(T21,Data!$W$3:$W$28,Data!$AA$3:$AA$28)=FALSE,"You can't take that.",IF(Q21=1,"You already have that.",IF(OR(CK20=CT20,CK20=CY20),"The unholy fiend prevents you!",""))),"")</f>
        <v/>
      </c>
      <c r="AO21" s="5" t="str">
        <f t="shared" si="64"/>
        <v/>
      </c>
      <c r="AP21" s="5" t="str">
        <f t="shared" si="65"/>
        <v/>
      </c>
      <c r="AQ21" s="5" t="b">
        <f t="shared" si="66"/>
        <v>0</v>
      </c>
      <c r="AR21" s="5" t="str">
        <f t="shared" si="67"/>
        <v/>
      </c>
      <c r="AS21" s="5" t="str">
        <f t="shared" si="68"/>
        <v/>
      </c>
      <c r="AT21" s="5" t="str">
        <f t="shared" si="2"/>
        <v/>
      </c>
      <c r="AU21" s="5" t="str">
        <f>IF(AND(K21="Examine",U21=""),_xlfn.XLOOKUP(T21,Data!$W$3:$W$28,Data!$Z$3:$Z$28)&amp;IF(T21=15,IF(CL20,IF(CM20&gt;=14,"burning brightly.",IF(CM20&gt;=9,"burning steadily.",IF(CM20&gt;=4,"burning weakly.","guttering."))),"unlit."),""),"")</f>
        <v/>
      </c>
      <c r="AV21" s="5" t="str" cm="1">
        <f t="array" ref="AV21">_xlfn.TEXTJOIN(", ", TRUE, IF(CO20:DN20=1,CO$1:DN$1,""))</f>
        <v/>
      </c>
      <c r="AW21" s="5" t="str">
        <f t="shared" si="69"/>
        <v/>
      </c>
      <c r="AX21" s="5" t="b">
        <f t="shared" si="70"/>
        <v>0</v>
      </c>
      <c r="AY21" s="5" t="str">
        <f>IF(AX21,IF(NOT(ISBLANK(_xlfn.XLOOKUP(T21,Data!$W$3:$W$28,Data!$AD$3:$AD$28))),IF(CK20=12,"","There's nowhere to pour it away here."),"You can't empty that!"),"")</f>
        <v/>
      </c>
      <c r="AZ21" s="5" t="str">
        <f t="shared" si="71"/>
        <v/>
      </c>
      <c r="BA21" s="5" t="b">
        <f t="shared" si="72"/>
        <v>0</v>
      </c>
      <c r="BB21" s="5" t="e">
        <f>_xlfn.XLOOKUP(T21,Data!$W$3:$W$28,Data!$AD$3:$AD$28)</f>
        <v>#N/A</v>
      </c>
      <c r="BC21" s="5" t="str">
        <f t="shared" si="73"/>
        <v/>
      </c>
      <c r="BD21" s="5" t="str">
        <f t="shared" si="74"/>
        <v/>
      </c>
      <c r="BE21" s="5" t="b">
        <f t="shared" si="75"/>
        <v>0</v>
      </c>
      <c r="BF21" s="5" t="str">
        <f t="shared" si="10"/>
        <v/>
      </c>
      <c r="BG21" s="5" t="str">
        <f t="shared" si="76"/>
        <v/>
      </c>
      <c r="BH21" s="5" t="b">
        <f t="shared" si="77"/>
        <v>0</v>
      </c>
      <c r="BI21" s="5" t="str">
        <f t="shared" si="78"/>
        <v/>
      </c>
      <c r="BJ21" s="5" t="str">
        <f t="shared" si="11"/>
        <v/>
      </c>
      <c r="BK21" s="5" t="str">
        <f>IF(BH21,IF(BI21="","You ring the bell. "&amp;IF(BJ21=0,"Nothing else happens.","The "&amp;_xlfn.XLOOKUP(BJ21,Data!$W$3:$W$28,Data!$X$3:$X$28)&amp;" is transformed!"),BI21),"")</f>
        <v/>
      </c>
      <c r="BL21" s="5" t="b">
        <f t="shared" si="79"/>
        <v>0</v>
      </c>
      <c r="BM21" s="5" t="b">
        <f t="shared" si="80"/>
        <v>0</v>
      </c>
      <c r="BN21" s="5" t="str">
        <f t="shared" si="12"/>
        <v/>
      </c>
      <c r="BO21" s="5" t="str">
        <f t="shared" si="13"/>
        <v/>
      </c>
      <c r="BP21" s="5" t="b">
        <f t="shared" si="81"/>
        <v>0</v>
      </c>
      <c r="BQ21" s="5" t="str">
        <f>IF(BP21,IF(_xlfn.XLOOKUP(T21,Data!$W$3:$W$28,Data!$AB$3:$AB$28),"That's much too precious to give away!",IF(OR(AND(T21=17,CK20=CQ20),AND(T21=21,CK20=CV20)),"","No-one here seems to want that.")),"")</f>
        <v/>
      </c>
      <c r="BR21" s="5" t="str">
        <f>IF(BP21,IF(BQ21&lt;&gt;"",BQ21,IF(T21=21,Data!$B$5,"The priest takes the water and it is transformed by heavenly radiance!")),"")</f>
        <v/>
      </c>
      <c r="BS21" s="5" t="b">
        <f t="shared" si="82"/>
        <v>0</v>
      </c>
      <c r="BT21" s="5" t="str">
        <f t="shared" si="14"/>
        <v/>
      </c>
      <c r="BU21" s="5" t="str">
        <f t="shared" si="83"/>
        <v/>
      </c>
      <c r="BV21" s="5" t="b">
        <f t="shared" si="84"/>
        <v>0</v>
      </c>
      <c r="BW21" s="5" t="str">
        <f t="shared" si="15"/>
        <v/>
      </c>
      <c r="BX21" s="5" t="str">
        <f t="shared" si="85"/>
        <v/>
      </c>
      <c r="BY21" s="5" t="b">
        <f t="shared" si="86"/>
        <v>0</v>
      </c>
      <c r="BZ21" s="5">
        <f t="shared" si="87"/>
        <v>0</v>
      </c>
      <c r="CA21" s="5" t="str">
        <f t="shared" si="16"/>
        <v/>
      </c>
      <c r="CB21" s="5" t="b">
        <f t="shared" si="17"/>
        <v>0</v>
      </c>
      <c r="CC21" s="5" t="str">
        <f t="shared" si="18"/>
        <v/>
      </c>
      <c r="CD21" s="5" t="b">
        <f t="shared" si="19"/>
        <v>0</v>
      </c>
      <c r="CE21" s="5" t="b">
        <f t="shared" si="20"/>
        <v>0</v>
      </c>
      <c r="CF21" s="5" t="b">
        <f t="shared" si="21"/>
        <v>0</v>
      </c>
      <c r="CG21" s="5" t="b">
        <f t="shared" si="22"/>
        <v>0</v>
      </c>
      <c r="CH21" s="5" t="b">
        <f t="shared" si="23"/>
        <v>0</v>
      </c>
      <c r="CI21" s="5">
        <f t="shared" si="24"/>
        <v>0</v>
      </c>
      <c r="CJ21" s="5" t="str">
        <f t="shared" si="25"/>
        <v>I don't know that verb.</v>
      </c>
      <c r="CK21" s="4">
        <f t="shared" si="26"/>
        <v>3</v>
      </c>
      <c r="CL21" s="4" t="b">
        <f t="shared" si="27"/>
        <v>0</v>
      </c>
      <c r="CM21" s="4">
        <f t="shared" si="88"/>
        <v>20</v>
      </c>
      <c r="CN21" s="4" t="b">
        <f t="shared" si="28"/>
        <v>0</v>
      </c>
      <c r="CO21" s="4">
        <f t="shared" si="29"/>
        <v>12</v>
      </c>
      <c r="CP21" s="4">
        <f t="shared" si="30"/>
        <v>10</v>
      </c>
      <c r="CQ21" s="4">
        <f t="shared" si="31"/>
        <v>2</v>
      </c>
      <c r="CR21" s="4">
        <f t="shared" si="32"/>
        <v>20</v>
      </c>
      <c r="CS21" s="4">
        <f t="shared" si="33"/>
        <v>2</v>
      </c>
      <c r="CT21" s="4">
        <f t="shared" si="34"/>
        <v>15</v>
      </c>
      <c r="CU21" s="4">
        <f t="shared" si="35"/>
        <v>16</v>
      </c>
      <c r="CV21" s="4">
        <f t="shared" si="36"/>
        <v>8</v>
      </c>
      <c r="CW21" s="4">
        <f t="shared" si="37"/>
        <v>8</v>
      </c>
      <c r="CX21" s="4">
        <f t="shared" si="38"/>
        <v>14</v>
      </c>
      <c r="CY21" s="4">
        <f t="shared" si="39"/>
        <v>19</v>
      </c>
      <c r="CZ21" s="4">
        <f t="shared" si="40"/>
        <v>9</v>
      </c>
      <c r="DA21" s="4">
        <f t="shared" si="41"/>
        <v>2</v>
      </c>
      <c r="DB21" s="4">
        <f t="shared" si="42"/>
        <v>12</v>
      </c>
      <c r="DC21" s="4">
        <f t="shared" si="89"/>
        <v>2</v>
      </c>
      <c r="DD21" s="4">
        <f t="shared" si="44"/>
        <v>2</v>
      </c>
      <c r="DE21" s="4">
        <f t="shared" si="45"/>
        <v>2</v>
      </c>
      <c r="DF21" s="4">
        <f t="shared" si="46"/>
        <v>10</v>
      </c>
      <c r="DG21" s="4">
        <f t="shared" si="47"/>
        <v>2</v>
      </c>
      <c r="DH21" s="4">
        <f t="shared" si="48"/>
        <v>17</v>
      </c>
      <c r="DI21" s="4">
        <f t="shared" si="49"/>
        <v>6</v>
      </c>
      <c r="DJ21" s="4">
        <f t="shared" si="50"/>
        <v>15</v>
      </c>
      <c r="DK21" s="4">
        <f t="shared" si="51"/>
        <v>19</v>
      </c>
      <c r="DL21" s="4">
        <f t="shared" si="52"/>
        <v>2</v>
      </c>
      <c r="DM21" s="4">
        <f t="shared" si="53"/>
        <v>22</v>
      </c>
      <c r="DN21" s="4">
        <f t="shared" si="54"/>
        <v>23</v>
      </c>
      <c r="DO21" s="3"/>
    </row>
    <row r="22" spans="1:119" x14ac:dyDescent="0.35">
      <c r="A22" s="3" t="str">
        <f t="shared" si="55"/>
        <v/>
      </c>
      <c r="B22" s="6"/>
      <c r="C22" s="3" t="str">
        <f t="shared" si="0"/>
        <v/>
      </c>
      <c r="D22" s="3" t="e" cm="1">
        <f t="array" ref="D22:F22">INDEX(_xlfn.TEXTSPLIT(B22," ",,TRUE),_xlfn.SEQUENCE(1,3))</f>
        <v>#VALUE!</v>
      </c>
      <c r="E22" s="3" t="e">
        <v>#VALUE!</v>
      </c>
      <c r="F22" s="3" t="e">
        <v>#VALUE!</v>
      </c>
      <c r="G22" s="3" t="e" cm="1">
        <f t="array" ref="G22">_xlfn.XLOOKUP(D22,Data!$D$3:$D$36,Data!$E$3:$G$36)</f>
        <v>#VALUE!</v>
      </c>
      <c r="H22" s="3"/>
      <c r="I22" s="3"/>
      <c r="J22" s="3" t="e">
        <f>_xlfn.XMATCH(E22,Data!$L$3:$L$10)</f>
        <v>#VALUE!</v>
      </c>
      <c r="K22" s="3" t="str">
        <f>IF(M22="",IF(I22,Data!$B$4,_xlfn.XLOOKUP(D22,Data!$D$3:$D$36,Data!$E$3:$E$36)),"")</f>
        <v/>
      </c>
      <c r="L22" s="3" t="str">
        <f>IF(M22="",IF(I22,_xlfn.XLOOKUP(G22,Data!$L$3:$L$10,Data!$M$3:$M$10),IF(H22=0,"",IF(H22=1,E22,_xlfn.XLOOKUP(E22,Data!$L$3:$L$10,Data!$M$3:$M$10)))),"")</f>
        <v/>
      </c>
      <c r="M22" s="3" t="str">
        <f>IF(NOT(ISERROR(F22)),Data!$J$3,IF(ISERROR(G22),Data!$J$4,IF(AND(H22=0,NOT(ISERROR(E22))),Data!$J$5,IF(AND(H22=2,ISERROR(J22)),Data!$J$7,IF(AND(H22=1,ISERROR(E22)),Data!$J$6,"")))))</f>
        <v>I don't know that verb.</v>
      </c>
      <c r="N22" s="3" t="e">
        <f>_xlfn.XLOOKUP(K22,Data!$D$3:$D$36,Data!$H$3:$H$36)</f>
        <v>#N/A</v>
      </c>
      <c r="O22" s="3" t="e">
        <f>_xlfn.XLOOKUP(L22,Data!$X$3:$X$29,Data!$W$3:$W$29)</f>
        <v>#N/A</v>
      </c>
      <c r="P22" s="3" t="b">
        <f>OR(_xlfn.XLOOKUP(CK21,Data!$O$3:$O$25,Data!$U$3:$U$25),AND(CL21,OR(DC21=CK21,DC21=1)))</f>
        <v>1</v>
      </c>
      <c r="Q22" s="3" t="e" cm="1">
        <f t="array" ref="Q22">INDEX(CO21:DN21,1,O22)</f>
        <v>#N/A</v>
      </c>
      <c r="R22" s="3" t="e">
        <f t="shared" si="4"/>
        <v>#N/A</v>
      </c>
      <c r="S22" s="3" t="e">
        <f t="shared" si="56"/>
        <v>#N/A</v>
      </c>
      <c r="T22" s="3" t="str">
        <f t="shared" si="57"/>
        <v/>
      </c>
      <c r="U22" s="3" t="str">
        <f>IF(M22&lt;&gt;"",M22,IF(L22="","",IFERROR(IF(T22=0,IF(S22=FALSE,Data!$J$11,Data!$J$8),""),IF(K22=Data!$B$4,"",Data!$J$8))))</f>
        <v>I don't know that verb.</v>
      </c>
      <c r="V22" s="3" t="e" cm="1">
        <f t="array" ref="V22">INDEX(Data!$Q$3:$T$25,CK21,L22)</f>
        <v>#VALUE!</v>
      </c>
      <c r="W22" s="3" t="e">
        <f t="shared" si="5"/>
        <v>#VALUE!</v>
      </c>
      <c r="X22" s="3">
        <f t="shared" si="58"/>
        <v>0</v>
      </c>
      <c r="Y22" s="3" t="str">
        <f>IF(K22&lt;&gt;"Go","",IF(ISNUMBER(V22),IF(V22&gt;0,W22,Data!$J$9),Play!V22))</f>
        <v/>
      </c>
      <c r="Z22" s="3" t="b">
        <f t="shared" si="59"/>
        <v>0</v>
      </c>
      <c r="AA22" s="3" t="str">
        <f t="shared" si="60"/>
        <v/>
      </c>
      <c r="AB22" s="3">
        <f t="shared" si="6"/>
        <v>0</v>
      </c>
      <c r="AE22" s="5" t="str">
        <f t="shared" si="7"/>
        <v/>
      </c>
      <c r="AF22" s="5" t="str">
        <f>IF(AE22&lt;&gt;"",OR(_xlfn.XLOOKUP(AE22,Data!$O$3:$O$25,Data!$U$3:$U$25),AND(CL21,OR(DC21=1,DC21=CK21))),"")</f>
        <v/>
      </c>
      <c r="AG22" s="5" t="e" cm="1">
        <f t="array" ref="AG22">"Exits: " &amp; _xlfn.TEXTJOIN(", ", TRUE, IF(INDEX(Data!$Q$3:$T$25,AE22,0)&gt;0,Data!$Q$2:$T$2,""))&amp;"."</f>
        <v>#VALUE!</v>
      </c>
      <c r="AH22" s="5" t="str" cm="1">
        <f t="array" ref="AH22">_xlfn.TEXTJOIN(", ", TRUE, IF(CO21:DN21=AE22,_xlfn.XLOOKUP($CO$3:$DN$3,Data!$W$3:$W$28,Data!$X$3:$X$28),""))</f>
        <v/>
      </c>
      <c r="AI22" s="5" t="str">
        <f>IF(AF22="","",IF(AF22,_xlfn.XLOOKUP(AE22,Data!$O$3:$O$25,Data!$P$3:$P$25)&amp;" "&amp;AG22&amp;IF(AH22&lt;&gt;""," You see: " &amp;AH22&amp;".",""),Data!$J$10))</f>
        <v/>
      </c>
      <c r="AJ22" s="5" t="str">
        <f t="shared" si="61"/>
        <v/>
      </c>
      <c r="AK22" s="5" t="str">
        <f>IF(AND(K22="Talk",U22=""),_xlfn.XLOOKUP(T22,Data!$W$3:$W$28,Data!$AC$3:$AC$28),"")</f>
        <v/>
      </c>
      <c r="AL22" s="5" t="str">
        <f t="shared" si="62"/>
        <v/>
      </c>
      <c r="AM22" s="5" t="b">
        <f t="shared" si="63"/>
        <v>0</v>
      </c>
      <c r="AN22" s="5" t="str">
        <f>IF(AM22,IF(_xlfn.XLOOKUP(T22,Data!$W$3:$W$28,Data!$AA$3:$AA$28)=FALSE,"You can't take that.",IF(Q22=1,"You already have that.",IF(OR(CK21=CT21,CK21=CY21),"The unholy fiend prevents you!",""))),"")</f>
        <v/>
      </c>
      <c r="AO22" s="5" t="str">
        <f t="shared" si="64"/>
        <v/>
      </c>
      <c r="AP22" s="5" t="str">
        <f t="shared" si="65"/>
        <v/>
      </c>
      <c r="AQ22" s="5" t="b">
        <f t="shared" si="66"/>
        <v>0</v>
      </c>
      <c r="AR22" s="5" t="str">
        <f t="shared" si="67"/>
        <v/>
      </c>
      <c r="AS22" s="5" t="str">
        <f t="shared" si="68"/>
        <v/>
      </c>
      <c r="AT22" s="5" t="str">
        <f t="shared" si="2"/>
        <v/>
      </c>
      <c r="AU22" s="5" t="str">
        <f>IF(AND(K22="Examine",U22=""),_xlfn.XLOOKUP(T22,Data!$W$3:$W$28,Data!$Z$3:$Z$28)&amp;IF(T22=15,IF(CL21,IF(CM21&gt;=14,"burning brightly.",IF(CM21&gt;=9,"burning steadily.",IF(CM21&gt;=4,"burning weakly.","guttering."))),"unlit."),""),"")</f>
        <v/>
      </c>
      <c r="AV22" s="5" t="str" cm="1">
        <f t="array" ref="AV22">_xlfn.TEXTJOIN(", ", TRUE, IF(CO21:DN21=1,CO$1:DN$1,""))</f>
        <v/>
      </c>
      <c r="AW22" s="5" t="str">
        <f t="shared" si="69"/>
        <v/>
      </c>
      <c r="AX22" s="5" t="b">
        <f t="shared" si="70"/>
        <v>0</v>
      </c>
      <c r="AY22" s="5" t="str">
        <f>IF(AX22,IF(NOT(ISBLANK(_xlfn.XLOOKUP(T22,Data!$W$3:$W$28,Data!$AD$3:$AD$28))),IF(CK21=12,"","There's nowhere to pour it away here."),"You can't empty that!"),"")</f>
        <v/>
      </c>
      <c r="AZ22" s="5" t="str">
        <f t="shared" si="71"/>
        <v/>
      </c>
      <c r="BA22" s="5" t="b">
        <f t="shared" si="72"/>
        <v>0</v>
      </c>
      <c r="BB22" s="5" t="e">
        <f>_xlfn.XLOOKUP(T22,Data!$W$3:$W$28,Data!$AD$3:$AD$28)</f>
        <v>#N/A</v>
      </c>
      <c r="BC22" s="5" t="str">
        <f t="shared" si="73"/>
        <v/>
      </c>
      <c r="BD22" s="5" t="str">
        <f t="shared" si="74"/>
        <v/>
      </c>
      <c r="BE22" s="5" t="b">
        <f t="shared" si="75"/>
        <v>0</v>
      </c>
      <c r="BF22" s="5" t="str">
        <f t="shared" si="10"/>
        <v/>
      </c>
      <c r="BG22" s="5" t="str">
        <f t="shared" si="76"/>
        <v/>
      </c>
      <c r="BH22" s="5" t="b">
        <f t="shared" si="77"/>
        <v>0</v>
      </c>
      <c r="BI22" s="5" t="str">
        <f t="shared" si="78"/>
        <v/>
      </c>
      <c r="BJ22" s="5" t="str">
        <f t="shared" si="11"/>
        <v/>
      </c>
      <c r="BK22" s="5" t="str">
        <f>IF(BH22,IF(BI22="","You ring the bell. "&amp;IF(BJ22=0,"Nothing else happens.","The "&amp;_xlfn.XLOOKUP(BJ22,Data!$W$3:$W$28,Data!$X$3:$X$28)&amp;" is transformed!"),BI22),"")</f>
        <v/>
      </c>
      <c r="BL22" s="5" t="b">
        <f t="shared" si="79"/>
        <v>0</v>
      </c>
      <c r="BM22" s="5" t="b">
        <f t="shared" si="80"/>
        <v>0</v>
      </c>
      <c r="BN22" s="5" t="str">
        <f t="shared" si="12"/>
        <v/>
      </c>
      <c r="BO22" s="5" t="str">
        <f t="shared" si="13"/>
        <v/>
      </c>
      <c r="BP22" s="5" t="b">
        <f t="shared" si="81"/>
        <v>0</v>
      </c>
      <c r="BQ22" s="5" t="str">
        <f>IF(BP22,IF(_xlfn.XLOOKUP(T22,Data!$W$3:$W$28,Data!$AB$3:$AB$28),"That's much too precious to give away!",IF(OR(AND(T22=17,CK21=CQ21),AND(T22=21,CK21=CV21)),"","No-one here seems to want that.")),"")</f>
        <v/>
      </c>
      <c r="BR22" s="5" t="str">
        <f>IF(BP22,IF(BQ22&lt;&gt;"",BQ22,IF(T22=21,Data!$B$5,"The priest takes the water and it is transformed by heavenly radiance!")),"")</f>
        <v/>
      </c>
      <c r="BS22" s="5" t="b">
        <f t="shared" si="82"/>
        <v>0</v>
      </c>
      <c r="BT22" s="5" t="str">
        <f t="shared" si="14"/>
        <v/>
      </c>
      <c r="BU22" s="5" t="str">
        <f t="shared" si="83"/>
        <v/>
      </c>
      <c r="BV22" s="5" t="b">
        <f t="shared" si="84"/>
        <v>0</v>
      </c>
      <c r="BW22" s="5" t="str">
        <f t="shared" si="15"/>
        <v/>
      </c>
      <c r="BX22" s="5" t="str">
        <f t="shared" si="85"/>
        <v/>
      </c>
      <c r="BY22" s="5" t="b">
        <f t="shared" si="86"/>
        <v>0</v>
      </c>
      <c r="BZ22" s="5">
        <f t="shared" si="87"/>
        <v>0</v>
      </c>
      <c r="CA22" s="5" t="str">
        <f t="shared" si="16"/>
        <v/>
      </c>
      <c r="CB22" s="5" t="b">
        <f t="shared" si="17"/>
        <v>0</v>
      </c>
      <c r="CC22" s="5" t="str">
        <f t="shared" si="18"/>
        <v/>
      </c>
      <c r="CD22" s="5" t="b">
        <f t="shared" si="19"/>
        <v>0</v>
      </c>
      <c r="CE22" s="5" t="b">
        <f t="shared" si="20"/>
        <v>0</v>
      </c>
      <c r="CF22" s="5" t="b">
        <f t="shared" si="21"/>
        <v>0</v>
      </c>
      <c r="CG22" s="5" t="b">
        <f t="shared" si="22"/>
        <v>0</v>
      </c>
      <c r="CH22" s="5" t="b">
        <f t="shared" si="23"/>
        <v>0</v>
      </c>
      <c r="CI22" s="5">
        <f t="shared" si="24"/>
        <v>0</v>
      </c>
      <c r="CJ22" s="5" t="str">
        <f t="shared" si="25"/>
        <v>I don't know that verb.</v>
      </c>
      <c r="CK22" s="4">
        <f t="shared" si="26"/>
        <v>3</v>
      </c>
      <c r="CL22" s="4" t="b">
        <f t="shared" si="27"/>
        <v>0</v>
      </c>
      <c r="CM22" s="4">
        <f t="shared" si="88"/>
        <v>20</v>
      </c>
      <c r="CN22" s="4" t="b">
        <f t="shared" si="28"/>
        <v>0</v>
      </c>
      <c r="CO22" s="4">
        <f t="shared" si="29"/>
        <v>12</v>
      </c>
      <c r="CP22" s="4">
        <f t="shared" si="30"/>
        <v>10</v>
      </c>
      <c r="CQ22" s="4">
        <f t="shared" si="31"/>
        <v>2</v>
      </c>
      <c r="CR22" s="4">
        <f t="shared" si="32"/>
        <v>20</v>
      </c>
      <c r="CS22" s="4">
        <f t="shared" si="33"/>
        <v>2</v>
      </c>
      <c r="CT22" s="4">
        <f t="shared" si="34"/>
        <v>15</v>
      </c>
      <c r="CU22" s="4">
        <f t="shared" si="35"/>
        <v>16</v>
      </c>
      <c r="CV22" s="4">
        <f t="shared" si="36"/>
        <v>8</v>
      </c>
      <c r="CW22" s="4">
        <f t="shared" si="37"/>
        <v>8</v>
      </c>
      <c r="CX22" s="4">
        <f t="shared" si="38"/>
        <v>14</v>
      </c>
      <c r="CY22" s="4">
        <f t="shared" si="39"/>
        <v>19</v>
      </c>
      <c r="CZ22" s="4">
        <f t="shared" si="40"/>
        <v>9</v>
      </c>
      <c r="DA22" s="4">
        <f t="shared" si="41"/>
        <v>2</v>
      </c>
      <c r="DB22" s="4">
        <f t="shared" si="42"/>
        <v>12</v>
      </c>
      <c r="DC22" s="4">
        <f t="shared" si="89"/>
        <v>2</v>
      </c>
      <c r="DD22" s="4">
        <f t="shared" si="44"/>
        <v>2</v>
      </c>
      <c r="DE22" s="4">
        <f t="shared" si="45"/>
        <v>2</v>
      </c>
      <c r="DF22" s="4">
        <f t="shared" si="46"/>
        <v>10</v>
      </c>
      <c r="DG22" s="4">
        <f t="shared" si="47"/>
        <v>2</v>
      </c>
      <c r="DH22" s="4">
        <f t="shared" si="48"/>
        <v>17</v>
      </c>
      <c r="DI22" s="4">
        <f t="shared" si="49"/>
        <v>6</v>
      </c>
      <c r="DJ22" s="4">
        <f t="shared" si="50"/>
        <v>15</v>
      </c>
      <c r="DK22" s="4">
        <f t="shared" si="51"/>
        <v>19</v>
      </c>
      <c r="DL22" s="4">
        <f t="shared" si="52"/>
        <v>2</v>
      </c>
      <c r="DM22" s="4">
        <f t="shared" si="53"/>
        <v>22</v>
      </c>
      <c r="DN22" s="4">
        <f t="shared" si="54"/>
        <v>23</v>
      </c>
      <c r="DO22" s="3"/>
    </row>
    <row r="23" spans="1:119" x14ac:dyDescent="0.35">
      <c r="A23" s="3" t="str">
        <f t="shared" si="55"/>
        <v/>
      </c>
      <c r="B23" s="6"/>
      <c r="C23" s="3" t="str">
        <f t="shared" si="0"/>
        <v/>
      </c>
      <c r="D23" s="3" t="e" cm="1">
        <f t="array" ref="D23:F23">INDEX(_xlfn.TEXTSPLIT(B23," ",,TRUE),_xlfn.SEQUENCE(1,3))</f>
        <v>#VALUE!</v>
      </c>
      <c r="E23" s="3" t="e">
        <v>#VALUE!</v>
      </c>
      <c r="F23" s="3" t="e">
        <v>#VALUE!</v>
      </c>
      <c r="G23" s="3" t="e" cm="1">
        <f t="array" ref="G23">_xlfn.XLOOKUP(D23,Data!$D$3:$D$36,Data!$E$3:$G$36)</f>
        <v>#VALUE!</v>
      </c>
      <c r="H23" s="3"/>
      <c r="I23" s="3"/>
      <c r="J23" s="3" t="e">
        <f>_xlfn.XMATCH(E23,Data!$L$3:$L$10)</f>
        <v>#VALUE!</v>
      </c>
      <c r="K23" s="3" t="str">
        <f>IF(M23="",IF(I23,Data!$B$4,_xlfn.XLOOKUP(D23,Data!$D$3:$D$36,Data!$E$3:$E$36)),"")</f>
        <v/>
      </c>
      <c r="L23" s="3" t="str">
        <f>IF(M23="",IF(I23,_xlfn.XLOOKUP(G23,Data!$L$3:$L$10,Data!$M$3:$M$10),IF(H23=0,"",IF(H23=1,E23,_xlfn.XLOOKUP(E23,Data!$L$3:$L$10,Data!$M$3:$M$10)))),"")</f>
        <v/>
      </c>
      <c r="M23" s="3" t="str">
        <f>IF(NOT(ISERROR(F23)),Data!$J$3,IF(ISERROR(G23),Data!$J$4,IF(AND(H23=0,NOT(ISERROR(E23))),Data!$J$5,IF(AND(H23=2,ISERROR(J23)),Data!$J$7,IF(AND(H23=1,ISERROR(E23)),Data!$J$6,"")))))</f>
        <v>I don't know that verb.</v>
      </c>
      <c r="N23" s="3" t="e">
        <f>_xlfn.XLOOKUP(K23,Data!$D$3:$D$36,Data!$H$3:$H$36)</f>
        <v>#N/A</v>
      </c>
      <c r="O23" s="3" t="e">
        <f>_xlfn.XLOOKUP(L23,Data!$X$3:$X$29,Data!$W$3:$W$29)</f>
        <v>#N/A</v>
      </c>
      <c r="P23" s="3" t="b">
        <f>OR(_xlfn.XLOOKUP(CK22,Data!$O$3:$O$25,Data!$U$3:$U$25),AND(CL22,OR(DC22=CK22,DC22=1)))</f>
        <v>1</v>
      </c>
      <c r="Q23" s="3" t="e" cm="1">
        <f t="array" ref="Q23">INDEX(CO22:DN22,1,O23)</f>
        <v>#N/A</v>
      </c>
      <c r="R23" s="3" t="e">
        <f t="shared" si="4"/>
        <v>#N/A</v>
      </c>
      <c r="S23" s="3" t="e">
        <f t="shared" si="56"/>
        <v>#N/A</v>
      </c>
      <c r="T23" s="3" t="str">
        <f t="shared" si="57"/>
        <v/>
      </c>
      <c r="U23" s="3" t="str">
        <f>IF(M23&lt;&gt;"",M23,IF(L23="","",IFERROR(IF(T23=0,IF(S23=FALSE,Data!$J$11,Data!$J$8),""),IF(K23=Data!$B$4,"",Data!$J$8))))</f>
        <v>I don't know that verb.</v>
      </c>
      <c r="V23" s="3" t="e" cm="1">
        <f t="array" ref="V23">INDEX(Data!$Q$3:$T$25,CK22,L23)</f>
        <v>#VALUE!</v>
      </c>
      <c r="W23" s="3" t="e">
        <f t="shared" si="5"/>
        <v>#VALUE!</v>
      </c>
      <c r="X23" s="3">
        <f t="shared" si="58"/>
        <v>0</v>
      </c>
      <c r="Y23" s="3" t="str">
        <f>IF(K23&lt;&gt;"Go","",IF(ISNUMBER(V23),IF(V23&gt;0,W23,Data!$J$9),Play!V23))</f>
        <v/>
      </c>
      <c r="Z23" s="3" t="b">
        <f t="shared" si="59"/>
        <v>0</v>
      </c>
      <c r="AA23" s="3" t="str">
        <f t="shared" si="60"/>
        <v/>
      </c>
      <c r="AB23" s="3">
        <f t="shared" si="6"/>
        <v>0</v>
      </c>
      <c r="AE23" s="5" t="str">
        <f t="shared" si="7"/>
        <v/>
      </c>
      <c r="AF23" s="5" t="str">
        <f>IF(AE23&lt;&gt;"",OR(_xlfn.XLOOKUP(AE23,Data!$O$3:$O$25,Data!$U$3:$U$25),AND(CL22,OR(DC22=1,DC22=CK22))),"")</f>
        <v/>
      </c>
      <c r="AG23" s="5" t="e" cm="1">
        <f t="array" ref="AG23">"Exits: " &amp; _xlfn.TEXTJOIN(", ", TRUE, IF(INDEX(Data!$Q$3:$T$25,AE23,0)&gt;0,Data!$Q$2:$T$2,""))&amp;"."</f>
        <v>#VALUE!</v>
      </c>
      <c r="AH23" s="5" t="str" cm="1">
        <f t="array" ref="AH23">_xlfn.TEXTJOIN(", ", TRUE, IF(CO22:DN22=AE23,_xlfn.XLOOKUP($CO$3:$DN$3,Data!$W$3:$W$28,Data!$X$3:$X$28),""))</f>
        <v/>
      </c>
      <c r="AI23" s="5" t="str">
        <f>IF(AF23="","",IF(AF23,_xlfn.XLOOKUP(AE23,Data!$O$3:$O$25,Data!$P$3:$P$25)&amp;" "&amp;AG23&amp;IF(AH23&lt;&gt;""," You see: " &amp;AH23&amp;".",""),Data!$J$10))</f>
        <v/>
      </c>
      <c r="AJ23" s="5" t="str">
        <f t="shared" si="61"/>
        <v/>
      </c>
      <c r="AK23" s="5" t="str">
        <f>IF(AND(K23="Talk",U23=""),_xlfn.XLOOKUP(T23,Data!$W$3:$W$28,Data!$AC$3:$AC$28),"")</f>
        <v/>
      </c>
      <c r="AL23" s="5" t="str">
        <f t="shared" si="62"/>
        <v/>
      </c>
      <c r="AM23" s="5" t="b">
        <f t="shared" si="63"/>
        <v>0</v>
      </c>
      <c r="AN23" s="5" t="str">
        <f>IF(AM23,IF(_xlfn.XLOOKUP(T23,Data!$W$3:$W$28,Data!$AA$3:$AA$28)=FALSE,"You can't take that.",IF(Q23=1,"You already have that.",IF(OR(CK22=CT22,CK22=CY22),"The unholy fiend prevents you!",""))),"")</f>
        <v/>
      </c>
      <c r="AO23" s="5" t="str">
        <f t="shared" si="64"/>
        <v/>
      </c>
      <c r="AP23" s="5" t="str">
        <f t="shared" si="65"/>
        <v/>
      </c>
      <c r="AQ23" s="5" t="b">
        <f t="shared" si="66"/>
        <v>0</v>
      </c>
      <c r="AR23" s="5" t="str">
        <f t="shared" si="67"/>
        <v/>
      </c>
      <c r="AS23" s="5" t="str">
        <f t="shared" si="68"/>
        <v/>
      </c>
      <c r="AT23" s="5" t="str">
        <f t="shared" si="2"/>
        <v/>
      </c>
      <c r="AU23" s="5" t="str">
        <f>IF(AND(K23="Examine",U23=""),_xlfn.XLOOKUP(T23,Data!$W$3:$W$28,Data!$Z$3:$Z$28)&amp;IF(T23=15,IF(CL22,IF(CM22&gt;=14,"burning brightly.",IF(CM22&gt;=9,"burning steadily.",IF(CM22&gt;=4,"burning weakly.","guttering."))),"unlit."),""),"")</f>
        <v/>
      </c>
      <c r="AV23" s="5" t="str" cm="1">
        <f t="array" ref="AV23">_xlfn.TEXTJOIN(", ", TRUE, IF(CO22:DN22=1,CO$1:DN$1,""))</f>
        <v/>
      </c>
      <c r="AW23" s="5" t="str">
        <f t="shared" si="69"/>
        <v/>
      </c>
      <c r="AX23" s="5" t="b">
        <f t="shared" si="70"/>
        <v>0</v>
      </c>
      <c r="AY23" s="5" t="str">
        <f>IF(AX23,IF(NOT(ISBLANK(_xlfn.XLOOKUP(T23,Data!$W$3:$W$28,Data!$AD$3:$AD$28))),IF(CK22=12,"","There's nowhere to pour it away here."),"You can't empty that!"),"")</f>
        <v/>
      </c>
      <c r="AZ23" s="5" t="str">
        <f t="shared" si="71"/>
        <v/>
      </c>
      <c r="BA23" s="5" t="b">
        <f t="shared" si="72"/>
        <v>0</v>
      </c>
      <c r="BB23" s="5" t="e">
        <f>_xlfn.XLOOKUP(T23,Data!$W$3:$W$28,Data!$AD$3:$AD$28)</f>
        <v>#N/A</v>
      </c>
      <c r="BC23" s="5" t="str">
        <f t="shared" si="73"/>
        <v/>
      </c>
      <c r="BD23" s="5" t="str">
        <f t="shared" si="74"/>
        <v/>
      </c>
      <c r="BE23" s="5" t="b">
        <f t="shared" si="75"/>
        <v>0</v>
      </c>
      <c r="BF23" s="5" t="str">
        <f t="shared" si="10"/>
        <v/>
      </c>
      <c r="BG23" s="5" t="str">
        <f t="shared" si="76"/>
        <v/>
      </c>
      <c r="BH23" s="5" t="b">
        <f t="shared" si="77"/>
        <v>0</v>
      </c>
      <c r="BI23" s="5" t="str">
        <f t="shared" si="78"/>
        <v/>
      </c>
      <c r="BJ23" s="5" t="str">
        <f t="shared" si="11"/>
        <v/>
      </c>
      <c r="BK23" s="5" t="str">
        <f>IF(BH23,IF(BI23="","You ring the bell. "&amp;IF(BJ23=0,"Nothing else happens.","The "&amp;_xlfn.XLOOKUP(BJ23,Data!$W$3:$W$28,Data!$X$3:$X$28)&amp;" is transformed!"),BI23),"")</f>
        <v/>
      </c>
      <c r="BL23" s="5" t="b">
        <f t="shared" si="79"/>
        <v>0</v>
      </c>
      <c r="BM23" s="5" t="b">
        <f t="shared" si="80"/>
        <v>0</v>
      </c>
      <c r="BN23" s="5" t="str">
        <f t="shared" si="12"/>
        <v/>
      </c>
      <c r="BO23" s="5" t="str">
        <f t="shared" si="13"/>
        <v/>
      </c>
      <c r="BP23" s="5" t="b">
        <f t="shared" si="81"/>
        <v>0</v>
      </c>
      <c r="BQ23" s="5" t="str">
        <f>IF(BP23,IF(_xlfn.XLOOKUP(T23,Data!$W$3:$W$28,Data!$AB$3:$AB$28),"That's much too precious to give away!",IF(OR(AND(T23=17,CK22=CQ22),AND(T23=21,CK22=CV22)),"","No-one here seems to want that.")),"")</f>
        <v/>
      </c>
      <c r="BR23" s="5" t="str">
        <f>IF(BP23,IF(BQ23&lt;&gt;"",BQ23,IF(T23=21,Data!$B$5,"The priest takes the water and it is transformed by heavenly radiance!")),"")</f>
        <v/>
      </c>
      <c r="BS23" s="5" t="b">
        <f t="shared" si="82"/>
        <v>0</v>
      </c>
      <c r="BT23" s="5" t="str">
        <f t="shared" si="14"/>
        <v/>
      </c>
      <c r="BU23" s="5" t="str">
        <f t="shared" si="83"/>
        <v/>
      </c>
      <c r="BV23" s="5" t="b">
        <f t="shared" si="84"/>
        <v>0</v>
      </c>
      <c r="BW23" s="5" t="str">
        <f t="shared" si="15"/>
        <v/>
      </c>
      <c r="BX23" s="5" t="str">
        <f t="shared" si="85"/>
        <v/>
      </c>
      <c r="BY23" s="5" t="b">
        <f t="shared" si="86"/>
        <v>0</v>
      </c>
      <c r="BZ23" s="5">
        <f t="shared" si="87"/>
        <v>0</v>
      </c>
      <c r="CA23" s="5" t="str">
        <f t="shared" si="16"/>
        <v/>
      </c>
      <c r="CB23" s="5" t="b">
        <f t="shared" si="17"/>
        <v>0</v>
      </c>
      <c r="CC23" s="5" t="str">
        <f t="shared" si="18"/>
        <v/>
      </c>
      <c r="CD23" s="5" t="b">
        <f t="shared" si="19"/>
        <v>0</v>
      </c>
      <c r="CE23" s="5" t="b">
        <f t="shared" si="20"/>
        <v>0</v>
      </c>
      <c r="CF23" s="5" t="b">
        <f t="shared" si="21"/>
        <v>0</v>
      </c>
      <c r="CG23" s="5" t="b">
        <f t="shared" si="22"/>
        <v>0</v>
      </c>
      <c r="CH23" s="5" t="b">
        <f t="shared" si="23"/>
        <v>0</v>
      </c>
      <c r="CI23" s="5">
        <f t="shared" si="24"/>
        <v>0</v>
      </c>
      <c r="CJ23" s="5" t="str">
        <f t="shared" si="25"/>
        <v>I don't know that verb.</v>
      </c>
      <c r="CK23" s="4">
        <f t="shared" si="26"/>
        <v>3</v>
      </c>
      <c r="CL23" s="4" t="b">
        <f t="shared" si="27"/>
        <v>0</v>
      </c>
      <c r="CM23" s="4">
        <f t="shared" si="88"/>
        <v>20</v>
      </c>
      <c r="CN23" s="4" t="b">
        <f t="shared" si="28"/>
        <v>0</v>
      </c>
      <c r="CO23" s="4">
        <f t="shared" si="29"/>
        <v>12</v>
      </c>
      <c r="CP23" s="4">
        <f t="shared" si="30"/>
        <v>10</v>
      </c>
      <c r="CQ23" s="4">
        <f t="shared" si="31"/>
        <v>2</v>
      </c>
      <c r="CR23" s="4">
        <f t="shared" si="32"/>
        <v>20</v>
      </c>
      <c r="CS23" s="4">
        <f t="shared" si="33"/>
        <v>2</v>
      </c>
      <c r="CT23" s="4">
        <f t="shared" si="34"/>
        <v>15</v>
      </c>
      <c r="CU23" s="4">
        <f t="shared" si="35"/>
        <v>16</v>
      </c>
      <c r="CV23" s="4">
        <f t="shared" si="36"/>
        <v>8</v>
      </c>
      <c r="CW23" s="4">
        <f t="shared" si="37"/>
        <v>8</v>
      </c>
      <c r="CX23" s="4">
        <f t="shared" si="38"/>
        <v>14</v>
      </c>
      <c r="CY23" s="4">
        <f t="shared" si="39"/>
        <v>19</v>
      </c>
      <c r="CZ23" s="4">
        <f t="shared" si="40"/>
        <v>9</v>
      </c>
      <c r="DA23" s="4">
        <f t="shared" si="41"/>
        <v>2</v>
      </c>
      <c r="DB23" s="4">
        <f t="shared" si="42"/>
        <v>12</v>
      </c>
      <c r="DC23" s="4">
        <f t="shared" si="89"/>
        <v>2</v>
      </c>
      <c r="DD23" s="4">
        <f t="shared" si="44"/>
        <v>2</v>
      </c>
      <c r="DE23" s="4">
        <f t="shared" si="45"/>
        <v>2</v>
      </c>
      <c r="DF23" s="4">
        <f t="shared" si="46"/>
        <v>10</v>
      </c>
      <c r="DG23" s="4">
        <f t="shared" si="47"/>
        <v>2</v>
      </c>
      <c r="DH23" s="4">
        <f t="shared" si="48"/>
        <v>17</v>
      </c>
      <c r="DI23" s="4">
        <f t="shared" si="49"/>
        <v>6</v>
      </c>
      <c r="DJ23" s="4">
        <f t="shared" si="50"/>
        <v>15</v>
      </c>
      <c r="DK23" s="4">
        <f t="shared" si="51"/>
        <v>19</v>
      </c>
      <c r="DL23" s="4">
        <f t="shared" si="52"/>
        <v>2</v>
      </c>
      <c r="DM23" s="4">
        <f t="shared" si="53"/>
        <v>22</v>
      </c>
      <c r="DN23" s="4">
        <f t="shared" si="54"/>
        <v>23</v>
      </c>
      <c r="DO23" s="3"/>
    </row>
    <row r="24" spans="1:119" x14ac:dyDescent="0.35">
      <c r="A24" s="3" t="str">
        <f t="shared" si="55"/>
        <v/>
      </c>
      <c r="B24" s="6"/>
      <c r="C24" s="3" t="str">
        <f t="shared" si="0"/>
        <v/>
      </c>
      <c r="D24" s="3" t="e" cm="1">
        <f t="array" ref="D24:F24">INDEX(_xlfn.TEXTSPLIT(B24," ",,TRUE),_xlfn.SEQUENCE(1,3))</f>
        <v>#VALUE!</v>
      </c>
      <c r="E24" s="3" t="e">
        <v>#VALUE!</v>
      </c>
      <c r="F24" s="3" t="e">
        <v>#VALUE!</v>
      </c>
      <c r="G24" s="3" t="e" cm="1">
        <f t="array" ref="G24">_xlfn.XLOOKUP(D24,Data!$D$3:$D$36,Data!$E$3:$G$36)</f>
        <v>#VALUE!</v>
      </c>
      <c r="H24" s="3"/>
      <c r="I24" s="3"/>
      <c r="J24" s="3" t="e">
        <f>_xlfn.XMATCH(E24,Data!$L$3:$L$10)</f>
        <v>#VALUE!</v>
      </c>
      <c r="K24" s="3" t="str">
        <f>IF(M24="",IF(I24,Data!$B$4,_xlfn.XLOOKUP(D24,Data!$D$3:$D$36,Data!$E$3:$E$36)),"")</f>
        <v/>
      </c>
      <c r="L24" s="3" t="str">
        <f>IF(M24="",IF(I24,_xlfn.XLOOKUP(G24,Data!$L$3:$L$10,Data!$M$3:$M$10),IF(H24=0,"",IF(H24=1,E24,_xlfn.XLOOKUP(E24,Data!$L$3:$L$10,Data!$M$3:$M$10)))),"")</f>
        <v/>
      </c>
      <c r="M24" s="3" t="str">
        <f>IF(NOT(ISERROR(F24)),Data!$J$3,IF(ISERROR(G24),Data!$J$4,IF(AND(H24=0,NOT(ISERROR(E24))),Data!$J$5,IF(AND(H24=2,ISERROR(J24)),Data!$J$7,IF(AND(H24=1,ISERROR(E24)),Data!$J$6,"")))))</f>
        <v>I don't know that verb.</v>
      </c>
      <c r="N24" s="3" t="e">
        <f>_xlfn.XLOOKUP(K24,Data!$D$3:$D$36,Data!$H$3:$H$36)</f>
        <v>#N/A</v>
      </c>
      <c r="O24" s="3" t="e">
        <f>_xlfn.XLOOKUP(L24,Data!$X$3:$X$29,Data!$W$3:$W$29)</f>
        <v>#N/A</v>
      </c>
      <c r="P24" s="3" t="b">
        <f>OR(_xlfn.XLOOKUP(CK23,Data!$O$3:$O$25,Data!$U$3:$U$25),AND(CL23,OR(DC23=CK23,DC23=1)))</f>
        <v>1</v>
      </c>
      <c r="Q24" s="3" t="e" cm="1">
        <f t="array" ref="Q24">INDEX(CO23:DN23,1,O24)</f>
        <v>#N/A</v>
      </c>
      <c r="R24" s="3" t="e">
        <f t="shared" si="4"/>
        <v>#N/A</v>
      </c>
      <c r="S24" s="3" t="e">
        <f t="shared" si="56"/>
        <v>#N/A</v>
      </c>
      <c r="T24" s="3" t="str">
        <f t="shared" si="57"/>
        <v/>
      </c>
      <c r="U24" s="3" t="str">
        <f>IF(M24&lt;&gt;"",M24,IF(L24="","",IFERROR(IF(T24=0,IF(S24=FALSE,Data!$J$11,Data!$J$8),""),IF(K24=Data!$B$4,"",Data!$J$8))))</f>
        <v>I don't know that verb.</v>
      </c>
      <c r="V24" s="3" t="e" cm="1">
        <f t="array" ref="V24">INDEX(Data!$Q$3:$T$25,CK23,L24)</f>
        <v>#VALUE!</v>
      </c>
      <c r="W24" s="3" t="e">
        <f t="shared" si="5"/>
        <v>#VALUE!</v>
      </c>
      <c r="X24" s="3">
        <f t="shared" si="58"/>
        <v>0</v>
      </c>
      <c r="Y24" s="3" t="str">
        <f>IF(K24&lt;&gt;"Go","",IF(ISNUMBER(V24),IF(V24&gt;0,W24,Data!$J$9),Play!V24))</f>
        <v/>
      </c>
      <c r="Z24" s="3" t="b">
        <f t="shared" si="59"/>
        <v>0</v>
      </c>
      <c r="AA24" s="3" t="str">
        <f t="shared" si="60"/>
        <v/>
      </c>
      <c r="AB24" s="3">
        <f t="shared" si="6"/>
        <v>0</v>
      </c>
      <c r="AE24" s="5" t="str">
        <f t="shared" si="7"/>
        <v/>
      </c>
      <c r="AF24" s="5" t="str">
        <f>IF(AE24&lt;&gt;"",OR(_xlfn.XLOOKUP(AE24,Data!$O$3:$O$25,Data!$U$3:$U$25),AND(CL23,OR(DC23=1,DC23=CK23))),"")</f>
        <v/>
      </c>
      <c r="AG24" s="5" t="e" cm="1">
        <f t="array" ref="AG24">"Exits: " &amp; _xlfn.TEXTJOIN(", ", TRUE, IF(INDEX(Data!$Q$3:$T$25,AE24,0)&gt;0,Data!$Q$2:$T$2,""))&amp;"."</f>
        <v>#VALUE!</v>
      </c>
      <c r="AH24" s="5" t="str" cm="1">
        <f t="array" ref="AH24">_xlfn.TEXTJOIN(", ", TRUE, IF(CO23:DN23=AE24,_xlfn.XLOOKUP($CO$3:$DN$3,Data!$W$3:$W$28,Data!$X$3:$X$28),""))</f>
        <v/>
      </c>
      <c r="AI24" s="5" t="str">
        <f>IF(AF24="","",IF(AF24,_xlfn.XLOOKUP(AE24,Data!$O$3:$O$25,Data!$P$3:$P$25)&amp;" "&amp;AG24&amp;IF(AH24&lt;&gt;""," You see: " &amp;AH24&amp;".",""),Data!$J$10))</f>
        <v/>
      </c>
      <c r="AJ24" s="5" t="str">
        <f t="shared" si="61"/>
        <v/>
      </c>
      <c r="AK24" s="5" t="str">
        <f>IF(AND(K24="Talk",U24=""),_xlfn.XLOOKUP(T24,Data!$W$3:$W$28,Data!$AC$3:$AC$28),"")</f>
        <v/>
      </c>
      <c r="AL24" s="5" t="str">
        <f t="shared" si="62"/>
        <v/>
      </c>
      <c r="AM24" s="5" t="b">
        <f t="shared" si="63"/>
        <v>0</v>
      </c>
      <c r="AN24" s="5" t="str">
        <f>IF(AM24,IF(_xlfn.XLOOKUP(T24,Data!$W$3:$W$28,Data!$AA$3:$AA$28)=FALSE,"You can't take that.",IF(Q24=1,"You already have that.",IF(OR(CK23=CT23,CK23=CY23),"The unholy fiend prevents you!",""))),"")</f>
        <v/>
      </c>
      <c r="AO24" s="5" t="str">
        <f t="shared" si="64"/>
        <v/>
      </c>
      <c r="AP24" s="5" t="str">
        <f t="shared" si="65"/>
        <v/>
      </c>
      <c r="AQ24" s="5" t="b">
        <f t="shared" si="66"/>
        <v>0</v>
      </c>
      <c r="AR24" s="5" t="str">
        <f t="shared" si="67"/>
        <v/>
      </c>
      <c r="AS24" s="5" t="str">
        <f t="shared" si="68"/>
        <v/>
      </c>
      <c r="AT24" s="5" t="str">
        <f t="shared" si="2"/>
        <v/>
      </c>
      <c r="AU24" s="5" t="str">
        <f>IF(AND(K24="Examine",U24=""),_xlfn.XLOOKUP(T24,Data!$W$3:$W$28,Data!$Z$3:$Z$28)&amp;IF(T24=15,IF(CL23,IF(CM23&gt;=14,"burning brightly.",IF(CM23&gt;=9,"burning steadily.",IF(CM23&gt;=4,"burning weakly.","guttering."))),"unlit."),""),"")</f>
        <v/>
      </c>
      <c r="AV24" s="5" t="str" cm="1">
        <f t="array" ref="AV24">_xlfn.TEXTJOIN(", ", TRUE, IF(CO23:DN23=1,CO$1:DN$1,""))</f>
        <v/>
      </c>
      <c r="AW24" s="5" t="str">
        <f t="shared" si="69"/>
        <v/>
      </c>
      <c r="AX24" s="5" t="b">
        <f t="shared" si="70"/>
        <v>0</v>
      </c>
      <c r="AY24" s="5" t="str">
        <f>IF(AX24,IF(NOT(ISBLANK(_xlfn.XLOOKUP(T24,Data!$W$3:$W$28,Data!$AD$3:$AD$28))),IF(CK23=12,"","There's nowhere to pour it away here."),"You can't empty that!"),"")</f>
        <v/>
      </c>
      <c r="AZ24" s="5" t="str">
        <f t="shared" si="71"/>
        <v/>
      </c>
      <c r="BA24" s="5" t="b">
        <f t="shared" si="72"/>
        <v>0</v>
      </c>
      <c r="BB24" s="5" t="e">
        <f>_xlfn.XLOOKUP(T24,Data!$W$3:$W$28,Data!$AD$3:$AD$28)</f>
        <v>#N/A</v>
      </c>
      <c r="BC24" s="5" t="str">
        <f t="shared" si="73"/>
        <v/>
      </c>
      <c r="BD24" s="5" t="str">
        <f t="shared" si="74"/>
        <v/>
      </c>
      <c r="BE24" s="5" t="b">
        <f t="shared" si="75"/>
        <v>0</v>
      </c>
      <c r="BF24" s="5" t="str">
        <f t="shared" si="10"/>
        <v/>
      </c>
      <c r="BG24" s="5" t="str">
        <f t="shared" si="76"/>
        <v/>
      </c>
      <c r="BH24" s="5" t="b">
        <f t="shared" si="77"/>
        <v>0</v>
      </c>
      <c r="BI24" s="5" t="str">
        <f t="shared" si="78"/>
        <v/>
      </c>
      <c r="BJ24" s="5" t="str">
        <f t="shared" si="11"/>
        <v/>
      </c>
      <c r="BK24" s="5" t="str">
        <f>IF(BH24,IF(BI24="","You ring the bell. "&amp;IF(BJ24=0,"Nothing else happens.","The "&amp;_xlfn.XLOOKUP(BJ24,Data!$W$3:$W$28,Data!$X$3:$X$28)&amp;" is transformed!"),BI24),"")</f>
        <v/>
      </c>
      <c r="BL24" s="5" t="b">
        <f t="shared" si="79"/>
        <v>0</v>
      </c>
      <c r="BM24" s="5" t="b">
        <f t="shared" si="80"/>
        <v>0</v>
      </c>
      <c r="BN24" s="5" t="str">
        <f t="shared" si="12"/>
        <v/>
      </c>
      <c r="BO24" s="5" t="str">
        <f t="shared" si="13"/>
        <v/>
      </c>
      <c r="BP24" s="5" t="b">
        <f t="shared" si="81"/>
        <v>0</v>
      </c>
      <c r="BQ24" s="5" t="str">
        <f>IF(BP24,IF(_xlfn.XLOOKUP(T24,Data!$W$3:$W$28,Data!$AB$3:$AB$28),"That's much too precious to give away!",IF(OR(AND(T24=17,CK23=CQ23),AND(T24=21,CK23=CV23)),"","No-one here seems to want that.")),"")</f>
        <v/>
      </c>
      <c r="BR24" s="5" t="str">
        <f>IF(BP24,IF(BQ24&lt;&gt;"",BQ24,IF(T24=21,Data!$B$5,"The priest takes the water and it is transformed by heavenly radiance!")),"")</f>
        <v/>
      </c>
      <c r="BS24" s="5" t="b">
        <f t="shared" si="82"/>
        <v>0</v>
      </c>
      <c r="BT24" s="5" t="str">
        <f t="shared" si="14"/>
        <v/>
      </c>
      <c r="BU24" s="5" t="str">
        <f t="shared" si="83"/>
        <v/>
      </c>
      <c r="BV24" s="5" t="b">
        <f t="shared" si="84"/>
        <v>0</v>
      </c>
      <c r="BW24" s="5" t="str">
        <f t="shared" si="15"/>
        <v/>
      </c>
      <c r="BX24" s="5" t="str">
        <f t="shared" si="85"/>
        <v/>
      </c>
      <c r="BY24" s="5" t="b">
        <f t="shared" si="86"/>
        <v>0</v>
      </c>
      <c r="BZ24" s="5">
        <f t="shared" si="87"/>
        <v>0</v>
      </c>
      <c r="CA24" s="5" t="str">
        <f t="shared" si="16"/>
        <v/>
      </c>
      <c r="CB24" s="5" t="b">
        <f t="shared" si="17"/>
        <v>0</v>
      </c>
      <c r="CC24" s="5" t="str">
        <f t="shared" si="18"/>
        <v/>
      </c>
      <c r="CD24" s="5" t="b">
        <f t="shared" si="19"/>
        <v>0</v>
      </c>
      <c r="CE24" s="5" t="b">
        <f t="shared" si="20"/>
        <v>0</v>
      </c>
      <c r="CF24" s="5" t="b">
        <f t="shared" si="21"/>
        <v>0</v>
      </c>
      <c r="CG24" s="5" t="b">
        <f t="shared" si="22"/>
        <v>0</v>
      </c>
      <c r="CH24" s="5" t="b">
        <f t="shared" si="23"/>
        <v>0</v>
      </c>
      <c r="CI24" s="5">
        <f t="shared" si="24"/>
        <v>0</v>
      </c>
      <c r="CJ24" s="5" t="str">
        <f t="shared" si="25"/>
        <v>I don't know that verb.</v>
      </c>
      <c r="CK24" s="4">
        <f t="shared" si="26"/>
        <v>3</v>
      </c>
      <c r="CL24" s="4" t="b">
        <f t="shared" si="27"/>
        <v>0</v>
      </c>
      <c r="CM24" s="4">
        <f t="shared" si="88"/>
        <v>20</v>
      </c>
      <c r="CN24" s="4" t="b">
        <f t="shared" si="28"/>
        <v>0</v>
      </c>
      <c r="CO24" s="4">
        <f t="shared" si="29"/>
        <v>12</v>
      </c>
      <c r="CP24" s="4">
        <f t="shared" si="30"/>
        <v>10</v>
      </c>
      <c r="CQ24" s="4">
        <f t="shared" si="31"/>
        <v>2</v>
      </c>
      <c r="CR24" s="4">
        <f t="shared" si="32"/>
        <v>20</v>
      </c>
      <c r="CS24" s="4">
        <f t="shared" si="33"/>
        <v>2</v>
      </c>
      <c r="CT24" s="4">
        <f t="shared" si="34"/>
        <v>15</v>
      </c>
      <c r="CU24" s="4">
        <f t="shared" si="35"/>
        <v>16</v>
      </c>
      <c r="CV24" s="4">
        <f t="shared" si="36"/>
        <v>8</v>
      </c>
      <c r="CW24" s="4">
        <f t="shared" si="37"/>
        <v>8</v>
      </c>
      <c r="CX24" s="4">
        <f t="shared" si="38"/>
        <v>14</v>
      </c>
      <c r="CY24" s="4">
        <f t="shared" si="39"/>
        <v>19</v>
      </c>
      <c r="CZ24" s="4">
        <f t="shared" si="40"/>
        <v>9</v>
      </c>
      <c r="DA24" s="4">
        <f t="shared" si="41"/>
        <v>2</v>
      </c>
      <c r="DB24" s="4">
        <f t="shared" si="42"/>
        <v>12</v>
      </c>
      <c r="DC24" s="4">
        <f t="shared" si="89"/>
        <v>2</v>
      </c>
      <c r="DD24" s="4">
        <f t="shared" si="44"/>
        <v>2</v>
      </c>
      <c r="DE24" s="4">
        <f t="shared" si="45"/>
        <v>2</v>
      </c>
      <c r="DF24" s="4">
        <f t="shared" si="46"/>
        <v>10</v>
      </c>
      <c r="DG24" s="4">
        <f t="shared" si="47"/>
        <v>2</v>
      </c>
      <c r="DH24" s="4">
        <f t="shared" si="48"/>
        <v>17</v>
      </c>
      <c r="DI24" s="4">
        <f t="shared" si="49"/>
        <v>6</v>
      </c>
      <c r="DJ24" s="4">
        <f t="shared" si="50"/>
        <v>15</v>
      </c>
      <c r="DK24" s="4">
        <f t="shared" si="51"/>
        <v>19</v>
      </c>
      <c r="DL24" s="4">
        <f t="shared" si="52"/>
        <v>2</v>
      </c>
      <c r="DM24" s="4">
        <f t="shared" si="53"/>
        <v>22</v>
      </c>
      <c r="DN24" s="4">
        <f t="shared" si="54"/>
        <v>23</v>
      </c>
      <c r="DO24" s="3"/>
    </row>
    <row r="25" spans="1:119" x14ac:dyDescent="0.35">
      <c r="A25" s="3" t="str">
        <f t="shared" si="55"/>
        <v/>
      </c>
      <c r="B25" s="6"/>
      <c r="C25" s="3" t="str">
        <f t="shared" si="0"/>
        <v/>
      </c>
      <c r="D25" s="3" t="e" cm="1">
        <f t="array" ref="D25:F25">INDEX(_xlfn.TEXTSPLIT(B25," ",,TRUE),_xlfn.SEQUENCE(1,3))</f>
        <v>#VALUE!</v>
      </c>
      <c r="E25" s="3" t="e">
        <v>#VALUE!</v>
      </c>
      <c r="F25" s="3" t="e">
        <v>#VALUE!</v>
      </c>
      <c r="G25" s="3" t="e" cm="1">
        <f t="array" ref="G25">_xlfn.XLOOKUP(D25,Data!$D$3:$D$36,Data!$E$3:$G$36)</f>
        <v>#VALUE!</v>
      </c>
      <c r="H25" s="3"/>
      <c r="I25" s="3"/>
      <c r="J25" s="3" t="e">
        <f>_xlfn.XMATCH(E25,Data!$L$3:$L$10)</f>
        <v>#VALUE!</v>
      </c>
      <c r="K25" s="3" t="str">
        <f>IF(M25="",IF(I25,Data!$B$4,_xlfn.XLOOKUP(D25,Data!$D$3:$D$36,Data!$E$3:$E$36)),"")</f>
        <v/>
      </c>
      <c r="L25" s="3" t="str">
        <f>IF(M25="",IF(I25,_xlfn.XLOOKUP(G25,Data!$L$3:$L$10,Data!$M$3:$M$10),IF(H25=0,"",IF(H25=1,E25,_xlfn.XLOOKUP(E25,Data!$L$3:$L$10,Data!$M$3:$M$10)))),"")</f>
        <v/>
      </c>
      <c r="M25" s="3" t="str">
        <f>IF(NOT(ISERROR(F25)),Data!$J$3,IF(ISERROR(G25),Data!$J$4,IF(AND(H25=0,NOT(ISERROR(E25))),Data!$J$5,IF(AND(H25=2,ISERROR(J25)),Data!$J$7,IF(AND(H25=1,ISERROR(E25)),Data!$J$6,"")))))</f>
        <v>I don't know that verb.</v>
      </c>
      <c r="N25" s="3" t="e">
        <f>_xlfn.XLOOKUP(K25,Data!$D$3:$D$36,Data!$H$3:$H$36)</f>
        <v>#N/A</v>
      </c>
      <c r="O25" s="3" t="e">
        <f>_xlfn.XLOOKUP(L25,Data!$X$3:$X$29,Data!$W$3:$W$29)</f>
        <v>#N/A</v>
      </c>
      <c r="P25" s="3" t="b">
        <f>OR(_xlfn.XLOOKUP(CK24,Data!$O$3:$O$25,Data!$U$3:$U$25),AND(CL24,OR(DC24=CK24,DC24=1)))</f>
        <v>1</v>
      </c>
      <c r="Q25" s="3" t="e" cm="1">
        <f t="array" ref="Q25">INDEX(CO24:DN24,1,O25)</f>
        <v>#N/A</v>
      </c>
      <c r="R25" s="3" t="e">
        <f t="shared" si="4"/>
        <v>#N/A</v>
      </c>
      <c r="S25" s="3" t="e">
        <f t="shared" si="56"/>
        <v>#N/A</v>
      </c>
      <c r="T25" s="3" t="str">
        <f t="shared" si="57"/>
        <v/>
      </c>
      <c r="U25" s="3" t="str">
        <f>IF(M25&lt;&gt;"",M25,IF(L25="","",IFERROR(IF(T25=0,IF(S25=FALSE,Data!$J$11,Data!$J$8),""),IF(K25=Data!$B$4,"",Data!$J$8))))</f>
        <v>I don't know that verb.</v>
      </c>
      <c r="V25" s="3" t="e" cm="1">
        <f t="array" ref="V25">INDEX(Data!$Q$3:$T$25,CK24,L25)</f>
        <v>#VALUE!</v>
      </c>
      <c r="W25" s="3" t="e">
        <f t="shared" si="5"/>
        <v>#VALUE!</v>
      </c>
      <c r="X25" s="3">
        <f t="shared" si="58"/>
        <v>0</v>
      </c>
      <c r="Y25" s="3" t="str">
        <f>IF(K25&lt;&gt;"Go","",IF(ISNUMBER(V25),IF(V25&gt;0,W25,Data!$J$9),Play!V25))</f>
        <v/>
      </c>
      <c r="Z25" s="3" t="b">
        <f t="shared" si="59"/>
        <v>0</v>
      </c>
      <c r="AA25" s="3" t="str">
        <f t="shared" si="60"/>
        <v/>
      </c>
      <c r="AB25" s="3">
        <f t="shared" si="6"/>
        <v>0</v>
      </c>
      <c r="AE25" s="5" t="str">
        <f t="shared" si="7"/>
        <v/>
      </c>
      <c r="AF25" s="5" t="str">
        <f>IF(AE25&lt;&gt;"",OR(_xlfn.XLOOKUP(AE25,Data!$O$3:$O$25,Data!$U$3:$U$25),AND(CL24,OR(DC24=1,DC24=CK24))),"")</f>
        <v/>
      </c>
      <c r="AG25" s="5" t="e" cm="1">
        <f t="array" ref="AG25">"Exits: " &amp; _xlfn.TEXTJOIN(", ", TRUE, IF(INDEX(Data!$Q$3:$T$25,AE25,0)&gt;0,Data!$Q$2:$T$2,""))&amp;"."</f>
        <v>#VALUE!</v>
      </c>
      <c r="AH25" s="5" t="str" cm="1">
        <f t="array" ref="AH25">_xlfn.TEXTJOIN(", ", TRUE, IF(CO24:DN24=AE25,_xlfn.XLOOKUP($CO$3:$DN$3,Data!$W$3:$W$28,Data!$X$3:$X$28),""))</f>
        <v/>
      </c>
      <c r="AI25" s="5" t="str">
        <f>IF(AF25="","",IF(AF25,_xlfn.XLOOKUP(AE25,Data!$O$3:$O$25,Data!$P$3:$P$25)&amp;" "&amp;AG25&amp;IF(AH25&lt;&gt;""," You see: " &amp;AH25&amp;".",""),Data!$J$10))</f>
        <v/>
      </c>
      <c r="AJ25" s="5" t="str">
        <f t="shared" si="61"/>
        <v/>
      </c>
      <c r="AK25" s="5" t="str">
        <f>IF(AND(K25="Talk",U25=""),_xlfn.XLOOKUP(T25,Data!$W$3:$W$28,Data!$AC$3:$AC$28),"")</f>
        <v/>
      </c>
      <c r="AL25" s="5" t="str">
        <f t="shared" si="62"/>
        <v/>
      </c>
      <c r="AM25" s="5" t="b">
        <f t="shared" si="63"/>
        <v>0</v>
      </c>
      <c r="AN25" s="5" t="str">
        <f>IF(AM25,IF(_xlfn.XLOOKUP(T25,Data!$W$3:$W$28,Data!$AA$3:$AA$28)=FALSE,"You can't take that.",IF(Q25=1,"You already have that.",IF(OR(CK24=CT24,CK24=CY24),"The unholy fiend prevents you!",""))),"")</f>
        <v/>
      </c>
      <c r="AO25" s="5" t="str">
        <f t="shared" si="64"/>
        <v/>
      </c>
      <c r="AP25" s="5" t="str">
        <f t="shared" si="65"/>
        <v/>
      </c>
      <c r="AQ25" s="5" t="b">
        <f t="shared" si="66"/>
        <v>0</v>
      </c>
      <c r="AR25" s="5" t="str">
        <f t="shared" si="67"/>
        <v/>
      </c>
      <c r="AS25" s="5" t="str">
        <f t="shared" si="68"/>
        <v/>
      </c>
      <c r="AT25" s="5" t="str">
        <f t="shared" si="2"/>
        <v/>
      </c>
      <c r="AU25" s="5" t="str">
        <f>IF(AND(K25="Examine",U25=""),_xlfn.XLOOKUP(T25,Data!$W$3:$W$28,Data!$Z$3:$Z$28)&amp;IF(T25=15,IF(CL24,IF(CM24&gt;=14,"burning brightly.",IF(CM24&gt;=9,"burning steadily.",IF(CM24&gt;=4,"burning weakly.","guttering."))),"unlit."),""),"")</f>
        <v/>
      </c>
      <c r="AV25" s="5" t="str" cm="1">
        <f t="array" ref="AV25">_xlfn.TEXTJOIN(", ", TRUE, IF(CO24:DN24=1,CO$1:DN$1,""))</f>
        <v/>
      </c>
      <c r="AW25" s="5" t="str">
        <f t="shared" si="69"/>
        <v/>
      </c>
      <c r="AX25" s="5" t="b">
        <f t="shared" si="70"/>
        <v>0</v>
      </c>
      <c r="AY25" s="5" t="str">
        <f>IF(AX25,IF(NOT(ISBLANK(_xlfn.XLOOKUP(T25,Data!$W$3:$W$28,Data!$AD$3:$AD$28))),IF(CK24=12,"","There's nowhere to pour it away here."),"You can't empty that!"),"")</f>
        <v/>
      </c>
      <c r="AZ25" s="5" t="str">
        <f t="shared" si="71"/>
        <v/>
      </c>
      <c r="BA25" s="5" t="b">
        <f t="shared" si="72"/>
        <v>0</v>
      </c>
      <c r="BB25" s="5" t="e">
        <f>_xlfn.XLOOKUP(T25,Data!$W$3:$W$28,Data!$AD$3:$AD$28)</f>
        <v>#N/A</v>
      </c>
      <c r="BC25" s="5" t="str">
        <f t="shared" si="73"/>
        <v/>
      </c>
      <c r="BD25" s="5" t="str">
        <f t="shared" si="74"/>
        <v/>
      </c>
      <c r="BE25" s="5" t="b">
        <f t="shared" si="75"/>
        <v>0</v>
      </c>
      <c r="BF25" s="5" t="str">
        <f t="shared" si="10"/>
        <v/>
      </c>
      <c r="BG25" s="5" t="str">
        <f t="shared" si="76"/>
        <v/>
      </c>
      <c r="BH25" s="5" t="b">
        <f t="shared" si="77"/>
        <v>0</v>
      </c>
      <c r="BI25" s="5" t="str">
        <f t="shared" si="78"/>
        <v/>
      </c>
      <c r="BJ25" s="5" t="str">
        <f t="shared" si="11"/>
        <v/>
      </c>
      <c r="BK25" s="5" t="str">
        <f>IF(BH25,IF(BI25="","You ring the bell. "&amp;IF(BJ25=0,"Nothing else happens.","The "&amp;_xlfn.XLOOKUP(BJ25,Data!$W$3:$W$28,Data!$X$3:$X$28)&amp;" is transformed!"),BI25),"")</f>
        <v/>
      </c>
      <c r="BL25" s="5" t="b">
        <f t="shared" si="79"/>
        <v>0</v>
      </c>
      <c r="BM25" s="5" t="b">
        <f t="shared" si="80"/>
        <v>0</v>
      </c>
      <c r="BN25" s="5" t="str">
        <f t="shared" si="12"/>
        <v/>
      </c>
      <c r="BO25" s="5" t="str">
        <f t="shared" si="13"/>
        <v/>
      </c>
      <c r="BP25" s="5" t="b">
        <f t="shared" si="81"/>
        <v>0</v>
      </c>
      <c r="BQ25" s="5" t="str">
        <f>IF(BP25,IF(_xlfn.XLOOKUP(T25,Data!$W$3:$W$28,Data!$AB$3:$AB$28),"That's much too precious to give away!",IF(OR(AND(T25=17,CK24=CQ24),AND(T25=21,CK24=CV24)),"","No-one here seems to want that.")),"")</f>
        <v/>
      </c>
      <c r="BR25" s="5" t="str">
        <f>IF(BP25,IF(BQ25&lt;&gt;"",BQ25,IF(T25=21,Data!$B$5,"The priest takes the water and it is transformed by heavenly radiance!")),"")</f>
        <v/>
      </c>
      <c r="BS25" s="5" t="b">
        <f t="shared" si="82"/>
        <v>0</v>
      </c>
      <c r="BT25" s="5" t="str">
        <f t="shared" si="14"/>
        <v/>
      </c>
      <c r="BU25" s="5" t="str">
        <f t="shared" si="83"/>
        <v/>
      </c>
      <c r="BV25" s="5" t="b">
        <f t="shared" si="84"/>
        <v>0</v>
      </c>
      <c r="BW25" s="5" t="str">
        <f t="shared" si="15"/>
        <v/>
      </c>
      <c r="BX25" s="5" t="str">
        <f t="shared" si="85"/>
        <v/>
      </c>
      <c r="BY25" s="5" t="b">
        <f t="shared" si="86"/>
        <v>0</v>
      </c>
      <c r="BZ25" s="5">
        <f t="shared" si="87"/>
        <v>0</v>
      </c>
      <c r="CA25" s="5" t="str">
        <f t="shared" si="16"/>
        <v/>
      </c>
      <c r="CB25" s="5" t="b">
        <f t="shared" si="17"/>
        <v>0</v>
      </c>
      <c r="CC25" s="5" t="str">
        <f t="shared" si="18"/>
        <v/>
      </c>
      <c r="CD25" s="5" t="b">
        <f t="shared" si="19"/>
        <v>0</v>
      </c>
      <c r="CE25" s="5" t="b">
        <f t="shared" si="20"/>
        <v>0</v>
      </c>
      <c r="CF25" s="5" t="b">
        <f t="shared" si="21"/>
        <v>0</v>
      </c>
      <c r="CG25" s="5" t="b">
        <f t="shared" si="22"/>
        <v>0</v>
      </c>
      <c r="CH25" s="5" t="b">
        <f t="shared" si="23"/>
        <v>0</v>
      </c>
      <c r="CI25" s="5">
        <f t="shared" si="24"/>
        <v>0</v>
      </c>
      <c r="CJ25" s="5" t="str">
        <f t="shared" si="25"/>
        <v>I don't know that verb.</v>
      </c>
      <c r="CK25" s="4">
        <f t="shared" si="26"/>
        <v>3</v>
      </c>
      <c r="CL25" s="4" t="b">
        <f t="shared" si="27"/>
        <v>0</v>
      </c>
      <c r="CM25" s="4">
        <f t="shared" si="88"/>
        <v>20</v>
      </c>
      <c r="CN25" s="4" t="b">
        <f t="shared" si="28"/>
        <v>0</v>
      </c>
      <c r="CO25" s="4">
        <f t="shared" si="29"/>
        <v>12</v>
      </c>
      <c r="CP25" s="4">
        <f t="shared" si="30"/>
        <v>10</v>
      </c>
      <c r="CQ25" s="4">
        <f t="shared" si="31"/>
        <v>2</v>
      </c>
      <c r="CR25" s="4">
        <f t="shared" si="32"/>
        <v>20</v>
      </c>
      <c r="CS25" s="4">
        <f t="shared" si="33"/>
        <v>2</v>
      </c>
      <c r="CT25" s="4">
        <f t="shared" si="34"/>
        <v>15</v>
      </c>
      <c r="CU25" s="4">
        <f t="shared" si="35"/>
        <v>16</v>
      </c>
      <c r="CV25" s="4">
        <f t="shared" si="36"/>
        <v>8</v>
      </c>
      <c r="CW25" s="4">
        <f t="shared" si="37"/>
        <v>8</v>
      </c>
      <c r="CX25" s="4">
        <f t="shared" si="38"/>
        <v>14</v>
      </c>
      <c r="CY25" s="4">
        <f t="shared" si="39"/>
        <v>19</v>
      </c>
      <c r="CZ25" s="4">
        <f t="shared" si="40"/>
        <v>9</v>
      </c>
      <c r="DA25" s="4">
        <f t="shared" si="41"/>
        <v>2</v>
      </c>
      <c r="DB25" s="4">
        <f t="shared" si="42"/>
        <v>12</v>
      </c>
      <c r="DC25" s="4">
        <f t="shared" si="89"/>
        <v>2</v>
      </c>
      <c r="DD25" s="4">
        <f t="shared" si="44"/>
        <v>2</v>
      </c>
      <c r="DE25" s="4">
        <f t="shared" si="45"/>
        <v>2</v>
      </c>
      <c r="DF25" s="4">
        <f t="shared" si="46"/>
        <v>10</v>
      </c>
      <c r="DG25" s="4">
        <f t="shared" si="47"/>
        <v>2</v>
      </c>
      <c r="DH25" s="4">
        <f t="shared" si="48"/>
        <v>17</v>
      </c>
      <c r="DI25" s="4">
        <f t="shared" si="49"/>
        <v>6</v>
      </c>
      <c r="DJ25" s="4">
        <f t="shared" si="50"/>
        <v>15</v>
      </c>
      <c r="DK25" s="4">
        <f t="shared" si="51"/>
        <v>19</v>
      </c>
      <c r="DL25" s="4">
        <f t="shared" si="52"/>
        <v>2</v>
      </c>
      <c r="DM25" s="4">
        <f t="shared" si="53"/>
        <v>22</v>
      </c>
      <c r="DN25" s="4">
        <f t="shared" si="54"/>
        <v>23</v>
      </c>
      <c r="DO25" s="3"/>
    </row>
    <row r="26" spans="1:119" x14ac:dyDescent="0.35">
      <c r="A26" s="3" t="str">
        <f t="shared" si="55"/>
        <v/>
      </c>
      <c r="B26" s="6"/>
      <c r="C26" s="3" t="str">
        <f t="shared" si="0"/>
        <v/>
      </c>
      <c r="D26" s="3" t="e" cm="1">
        <f t="array" ref="D26:F26">INDEX(_xlfn.TEXTSPLIT(B26," ",,TRUE),_xlfn.SEQUENCE(1,3))</f>
        <v>#VALUE!</v>
      </c>
      <c r="E26" s="3" t="e">
        <v>#VALUE!</v>
      </c>
      <c r="F26" s="3" t="e">
        <v>#VALUE!</v>
      </c>
      <c r="G26" s="3" t="e" cm="1">
        <f t="array" ref="G26">_xlfn.XLOOKUP(D26,Data!$D$3:$D$36,Data!$E$3:$G$36)</f>
        <v>#VALUE!</v>
      </c>
      <c r="H26" s="3"/>
      <c r="I26" s="3"/>
      <c r="J26" s="3" t="e">
        <f>_xlfn.XMATCH(E26,Data!$L$3:$L$10)</f>
        <v>#VALUE!</v>
      </c>
      <c r="K26" s="3" t="str">
        <f>IF(M26="",IF(I26,Data!$B$4,_xlfn.XLOOKUP(D26,Data!$D$3:$D$36,Data!$E$3:$E$36)),"")</f>
        <v/>
      </c>
      <c r="L26" s="3" t="str">
        <f>IF(M26="",IF(I26,_xlfn.XLOOKUP(G26,Data!$L$3:$L$10,Data!$M$3:$M$10),IF(H26=0,"",IF(H26=1,E26,_xlfn.XLOOKUP(E26,Data!$L$3:$L$10,Data!$M$3:$M$10)))),"")</f>
        <v/>
      </c>
      <c r="M26" s="3" t="str">
        <f>IF(NOT(ISERROR(F26)),Data!$J$3,IF(ISERROR(G26),Data!$J$4,IF(AND(H26=0,NOT(ISERROR(E26))),Data!$J$5,IF(AND(H26=2,ISERROR(J26)),Data!$J$7,IF(AND(H26=1,ISERROR(E26)),Data!$J$6,"")))))</f>
        <v>I don't know that verb.</v>
      </c>
      <c r="N26" s="3" t="e">
        <f>_xlfn.XLOOKUP(K26,Data!$D$3:$D$36,Data!$H$3:$H$36)</f>
        <v>#N/A</v>
      </c>
      <c r="O26" s="3" t="e">
        <f>_xlfn.XLOOKUP(L26,Data!$X$3:$X$29,Data!$W$3:$W$29)</f>
        <v>#N/A</v>
      </c>
      <c r="P26" s="3" t="b">
        <f>OR(_xlfn.XLOOKUP(CK25,Data!$O$3:$O$25,Data!$U$3:$U$25),AND(CL25,OR(DC25=CK25,DC25=1)))</f>
        <v>1</v>
      </c>
      <c r="Q26" s="3" t="e" cm="1">
        <f t="array" ref="Q26">INDEX(CO25:DN25,1,O26)</f>
        <v>#N/A</v>
      </c>
      <c r="R26" s="3" t="e">
        <f t="shared" si="4"/>
        <v>#N/A</v>
      </c>
      <c r="S26" s="3" t="e">
        <f t="shared" si="56"/>
        <v>#N/A</v>
      </c>
      <c r="T26" s="3" t="str">
        <f t="shared" si="57"/>
        <v/>
      </c>
      <c r="U26" s="3" t="str">
        <f>IF(M26&lt;&gt;"",M26,IF(L26="","",IFERROR(IF(T26=0,IF(S26=FALSE,Data!$J$11,Data!$J$8),""),IF(K26=Data!$B$4,"",Data!$J$8))))</f>
        <v>I don't know that verb.</v>
      </c>
      <c r="V26" s="3" t="e" cm="1">
        <f t="array" ref="V26">INDEX(Data!$Q$3:$T$25,CK25,L26)</f>
        <v>#VALUE!</v>
      </c>
      <c r="W26" s="3" t="e">
        <f t="shared" si="5"/>
        <v>#VALUE!</v>
      </c>
      <c r="X26" s="3">
        <f t="shared" si="58"/>
        <v>0</v>
      </c>
      <c r="Y26" s="3" t="str">
        <f>IF(K26&lt;&gt;"Go","",IF(ISNUMBER(V26),IF(V26&gt;0,W26,Data!$J$9),Play!V26))</f>
        <v/>
      </c>
      <c r="Z26" s="3" t="b">
        <f t="shared" si="59"/>
        <v>0</v>
      </c>
      <c r="AA26" s="3" t="str">
        <f t="shared" si="60"/>
        <v/>
      </c>
      <c r="AB26" s="3">
        <f t="shared" si="6"/>
        <v>0</v>
      </c>
      <c r="AE26" s="5" t="str">
        <f t="shared" si="7"/>
        <v/>
      </c>
      <c r="AF26" s="5" t="str">
        <f>IF(AE26&lt;&gt;"",OR(_xlfn.XLOOKUP(AE26,Data!$O$3:$O$25,Data!$U$3:$U$25),AND(CL25,OR(DC25=1,DC25=CK25))),"")</f>
        <v/>
      </c>
      <c r="AG26" s="5" t="e" cm="1">
        <f t="array" ref="AG26">"Exits: " &amp; _xlfn.TEXTJOIN(", ", TRUE, IF(INDEX(Data!$Q$3:$T$25,AE26,0)&gt;0,Data!$Q$2:$T$2,""))&amp;"."</f>
        <v>#VALUE!</v>
      </c>
      <c r="AH26" s="5" t="str" cm="1">
        <f t="array" ref="AH26">_xlfn.TEXTJOIN(", ", TRUE, IF(CO25:DN25=AE26,_xlfn.XLOOKUP($CO$3:$DN$3,Data!$W$3:$W$28,Data!$X$3:$X$28),""))</f>
        <v/>
      </c>
      <c r="AI26" s="5" t="str">
        <f>IF(AF26="","",IF(AF26,_xlfn.XLOOKUP(AE26,Data!$O$3:$O$25,Data!$P$3:$P$25)&amp;" "&amp;AG26&amp;IF(AH26&lt;&gt;""," You see: " &amp;AH26&amp;".",""),Data!$J$10))</f>
        <v/>
      </c>
      <c r="AJ26" s="5" t="str">
        <f t="shared" si="61"/>
        <v/>
      </c>
      <c r="AK26" s="5" t="str">
        <f>IF(AND(K26="Talk",U26=""),_xlfn.XLOOKUP(T26,Data!$W$3:$W$28,Data!$AC$3:$AC$28),"")</f>
        <v/>
      </c>
      <c r="AL26" s="5" t="str">
        <f t="shared" si="62"/>
        <v/>
      </c>
      <c r="AM26" s="5" t="b">
        <f t="shared" si="63"/>
        <v>0</v>
      </c>
      <c r="AN26" s="5" t="str">
        <f>IF(AM26,IF(_xlfn.XLOOKUP(T26,Data!$W$3:$W$28,Data!$AA$3:$AA$28)=FALSE,"You can't take that.",IF(Q26=1,"You already have that.",IF(OR(CK25=CT25,CK25=CY25),"The unholy fiend prevents you!",""))),"")</f>
        <v/>
      </c>
      <c r="AO26" s="5" t="str">
        <f t="shared" si="64"/>
        <v/>
      </c>
      <c r="AP26" s="5" t="str">
        <f t="shared" si="65"/>
        <v/>
      </c>
      <c r="AQ26" s="5" t="b">
        <f t="shared" si="66"/>
        <v>0</v>
      </c>
      <c r="AR26" s="5" t="str">
        <f t="shared" si="67"/>
        <v/>
      </c>
      <c r="AS26" s="5" t="str">
        <f t="shared" si="68"/>
        <v/>
      </c>
      <c r="AT26" s="5" t="str">
        <f t="shared" si="2"/>
        <v/>
      </c>
      <c r="AU26" s="5" t="str">
        <f>IF(AND(K26="Examine",U26=""),_xlfn.XLOOKUP(T26,Data!$W$3:$W$28,Data!$Z$3:$Z$28)&amp;IF(T26=15,IF(CL25,IF(CM25&gt;=14,"burning brightly.",IF(CM25&gt;=9,"burning steadily.",IF(CM25&gt;=4,"burning weakly.","guttering."))),"unlit."),""),"")</f>
        <v/>
      </c>
      <c r="AV26" s="5" t="str" cm="1">
        <f t="array" ref="AV26">_xlfn.TEXTJOIN(", ", TRUE, IF(CO25:DN25=1,CO$1:DN$1,""))</f>
        <v/>
      </c>
      <c r="AW26" s="5" t="str">
        <f t="shared" si="69"/>
        <v/>
      </c>
      <c r="AX26" s="5" t="b">
        <f t="shared" si="70"/>
        <v>0</v>
      </c>
      <c r="AY26" s="5" t="str">
        <f>IF(AX26,IF(NOT(ISBLANK(_xlfn.XLOOKUP(T26,Data!$W$3:$W$28,Data!$AD$3:$AD$28))),IF(CK25=12,"","There's nowhere to pour it away here."),"You can't empty that!"),"")</f>
        <v/>
      </c>
      <c r="AZ26" s="5" t="str">
        <f t="shared" si="71"/>
        <v/>
      </c>
      <c r="BA26" s="5" t="b">
        <f t="shared" si="72"/>
        <v>0</v>
      </c>
      <c r="BB26" s="5" t="e">
        <f>_xlfn.XLOOKUP(T26,Data!$W$3:$W$28,Data!$AD$3:$AD$28)</f>
        <v>#N/A</v>
      </c>
      <c r="BC26" s="5" t="str">
        <f t="shared" si="73"/>
        <v/>
      </c>
      <c r="BD26" s="5" t="str">
        <f t="shared" si="74"/>
        <v/>
      </c>
      <c r="BE26" s="5" t="b">
        <f t="shared" si="75"/>
        <v>0</v>
      </c>
      <c r="BF26" s="5" t="str">
        <f t="shared" si="10"/>
        <v/>
      </c>
      <c r="BG26" s="5" t="str">
        <f t="shared" si="76"/>
        <v/>
      </c>
      <c r="BH26" s="5" t="b">
        <f t="shared" si="77"/>
        <v>0</v>
      </c>
      <c r="BI26" s="5" t="str">
        <f t="shared" si="78"/>
        <v/>
      </c>
      <c r="BJ26" s="5" t="str">
        <f t="shared" si="11"/>
        <v/>
      </c>
      <c r="BK26" s="5" t="str">
        <f>IF(BH26,IF(BI26="","You ring the bell. "&amp;IF(BJ26=0,"Nothing else happens.","The "&amp;_xlfn.XLOOKUP(BJ26,Data!$W$3:$W$28,Data!$X$3:$X$28)&amp;" is transformed!"),BI26),"")</f>
        <v/>
      </c>
      <c r="BL26" s="5" t="b">
        <f t="shared" si="79"/>
        <v>0</v>
      </c>
      <c r="BM26" s="5" t="b">
        <f t="shared" si="80"/>
        <v>0</v>
      </c>
      <c r="BN26" s="5" t="str">
        <f t="shared" si="12"/>
        <v/>
      </c>
      <c r="BO26" s="5" t="str">
        <f t="shared" si="13"/>
        <v/>
      </c>
      <c r="BP26" s="5" t="b">
        <f t="shared" si="81"/>
        <v>0</v>
      </c>
      <c r="BQ26" s="5" t="str">
        <f>IF(BP26,IF(_xlfn.XLOOKUP(T26,Data!$W$3:$W$28,Data!$AB$3:$AB$28),"That's much too precious to give away!",IF(OR(AND(T26=17,CK25=CQ25),AND(T26=21,CK25=CV25)),"","No-one here seems to want that.")),"")</f>
        <v/>
      </c>
      <c r="BR26" s="5" t="str">
        <f>IF(BP26,IF(BQ26&lt;&gt;"",BQ26,IF(T26=21,Data!$B$5,"The priest takes the water and it is transformed by heavenly radiance!")),"")</f>
        <v/>
      </c>
      <c r="BS26" s="5" t="b">
        <f t="shared" si="82"/>
        <v>0</v>
      </c>
      <c r="BT26" s="5" t="str">
        <f t="shared" si="14"/>
        <v/>
      </c>
      <c r="BU26" s="5" t="str">
        <f t="shared" si="83"/>
        <v/>
      </c>
      <c r="BV26" s="5" t="b">
        <f t="shared" si="84"/>
        <v>0</v>
      </c>
      <c r="BW26" s="5" t="str">
        <f t="shared" si="15"/>
        <v/>
      </c>
      <c r="BX26" s="5" t="str">
        <f t="shared" si="85"/>
        <v/>
      </c>
      <c r="BY26" s="5" t="b">
        <f t="shared" si="86"/>
        <v>0</v>
      </c>
      <c r="BZ26" s="5">
        <f t="shared" si="87"/>
        <v>0</v>
      </c>
      <c r="CA26" s="5" t="str">
        <f t="shared" si="16"/>
        <v/>
      </c>
      <c r="CB26" s="5" t="b">
        <f t="shared" si="17"/>
        <v>0</v>
      </c>
      <c r="CC26" s="5" t="str">
        <f t="shared" si="18"/>
        <v/>
      </c>
      <c r="CD26" s="5" t="b">
        <f t="shared" si="19"/>
        <v>0</v>
      </c>
      <c r="CE26" s="5" t="b">
        <f t="shared" si="20"/>
        <v>0</v>
      </c>
      <c r="CF26" s="5" t="b">
        <f t="shared" si="21"/>
        <v>0</v>
      </c>
      <c r="CG26" s="5" t="b">
        <f t="shared" si="22"/>
        <v>0</v>
      </c>
      <c r="CH26" s="5" t="b">
        <f t="shared" si="23"/>
        <v>0</v>
      </c>
      <c r="CI26" s="5">
        <f t="shared" si="24"/>
        <v>0</v>
      </c>
      <c r="CJ26" s="5" t="str">
        <f t="shared" si="25"/>
        <v>I don't know that verb.</v>
      </c>
      <c r="CK26" s="4">
        <f t="shared" si="26"/>
        <v>3</v>
      </c>
      <c r="CL26" s="4" t="b">
        <f t="shared" si="27"/>
        <v>0</v>
      </c>
      <c r="CM26" s="4">
        <f t="shared" si="88"/>
        <v>20</v>
      </c>
      <c r="CN26" s="4" t="b">
        <f t="shared" si="28"/>
        <v>0</v>
      </c>
      <c r="CO26" s="4">
        <f t="shared" si="29"/>
        <v>12</v>
      </c>
      <c r="CP26" s="4">
        <f t="shared" si="30"/>
        <v>10</v>
      </c>
      <c r="CQ26" s="4">
        <f t="shared" si="31"/>
        <v>2</v>
      </c>
      <c r="CR26" s="4">
        <f t="shared" si="32"/>
        <v>20</v>
      </c>
      <c r="CS26" s="4">
        <f t="shared" si="33"/>
        <v>2</v>
      </c>
      <c r="CT26" s="4">
        <f t="shared" si="34"/>
        <v>15</v>
      </c>
      <c r="CU26" s="4">
        <f t="shared" si="35"/>
        <v>16</v>
      </c>
      <c r="CV26" s="4">
        <f t="shared" si="36"/>
        <v>8</v>
      </c>
      <c r="CW26" s="4">
        <f t="shared" si="37"/>
        <v>8</v>
      </c>
      <c r="CX26" s="4">
        <f t="shared" si="38"/>
        <v>14</v>
      </c>
      <c r="CY26" s="4">
        <f t="shared" si="39"/>
        <v>19</v>
      </c>
      <c r="CZ26" s="4">
        <f t="shared" si="40"/>
        <v>9</v>
      </c>
      <c r="DA26" s="4">
        <f t="shared" si="41"/>
        <v>2</v>
      </c>
      <c r="DB26" s="4">
        <f t="shared" si="42"/>
        <v>12</v>
      </c>
      <c r="DC26" s="4">
        <f t="shared" si="89"/>
        <v>2</v>
      </c>
      <c r="DD26" s="4">
        <f t="shared" si="44"/>
        <v>2</v>
      </c>
      <c r="DE26" s="4">
        <f t="shared" si="45"/>
        <v>2</v>
      </c>
      <c r="DF26" s="4">
        <f t="shared" si="46"/>
        <v>10</v>
      </c>
      <c r="DG26" s="4">
        <f t="shared" si="47"/>
        <v>2</v>
      </c>
      <c r="DH26" s="4">
        <f t="shared" si="48"/>
        <v>17</v>
      </c>
      <c r="DI26" s="4">
        <f t="shared" si="49"/>
        <v>6</v>
      </c>
      <c r="DJ26" s="4">
        <f t="shared" si="50"/>
        <v>15</v>
      </c>
      <c r="DK26" s="4">
        <f t="shared" si="51"/>
        <v>19</v>
      </c>
      <c r="DL26" s="4">
        <f t="shared" si="52"/>
        <v>2</v>
      </c>
      <c r="DM26" s="4">
        <f t="shared" si="53"/>
        <v>22</v>
      </c>
      <c r="DN26" s="4">
        <f t="shared" si="54"/>
        <v>23</v>
      </c>
      <c r="DO26" s="3"/>
    </row>
    <row r="27" spans="1:119" x14ac:dyDescent="0.35">
      <c r="A27" s="3" t="str">
        <f t="shared" si="55"/>
        <v/>
      </c>
      <c r="B27" s="6"/>
      <c r="C27" s="3" t="str">
        <f t="shared" si="0"/>
        <v/>
      </c>
      <c r="D27" s="3" t="e" cm="1">
        <f t="array" ref="D27:F27">INDEX(_xlfn.TEXTSPLIT(B27," ",,TRUE),_xlfn.SEQUENCE(1,3))</f>
        <v>#VALUE!</v>
      </c>
      <c r="E27" s="3" t="e">
        <v>#VALUE!</v>
      </c>
      <c r="F27" s="3" t="e">
        <v>#VALUE!</v>
      </c>
      <c r="G27" s="3" t="e" cm="1">
        <f t="array" ref="G27">_xlfn.XLOOKUP(D27,Data!$D$3:$D$36,Data!$E$3:$G$36)</f>
        <v>#VALUE!</v>
      </c>
      <c r="H27" s="3"/>
      <c r="I27" s="3"/>
      <c r="J27" s="3" t="e">
        <f>_xlfn.XMATCH(E27,Data!$L$3:$L$10)</f>
        <v>#VALUE!</v>
      </c>
      <c r="K27" s="3" t="str">
        <f>IF(M27="",IF(I27,Data!$B$4,_xlfn.XLOOKUP(D27,Data!$D$3:$D$36,Data!$E$3:$E$36)),"")</f>
        <v/>
      </c>
      <c r="L27" s="3" t="str">
        <f>IF(M27="",IF(I27,_xlfn.XLOOKUP(G27,Data!$L$3:$L$10,Data!$M$3:$M$10),IF(H27=0,"",IF(H27=1,E27,_xlfn.XLOOKUP(E27,Data!$L$3:$L$10,Data!$M$3:$M$10)))),"")</f>
        <v/>
      </c>
      <c r="M27" s="3" t="str">
        <f>IF(NOT(ISERROR(F27)),Data!$J$3,IF(ISERROR(G27),Data!$J$4,IF(AND(H27=0,NOT(ISERROR(E27))),Data!$J$5,IF(AND(H27=2,ISERROR(J27)),Data!$J$7,IF(AND(H27=1,ISERROR(E27)),Data!$J$6,"")))))</f>
        <v>I don't know that verb.</v>
      </c>
      <c r="N27" s="3" t="e">
        <f>_xlfn.XLOOKUP(K27,Data!$D$3:$D$36,Data!$H$3:$H$36)</f>
        <v>#N/A</v>
      </c>
      <c r="O27" s="3" t="e">
        <f>_xlfn.XLOOKUP(L27,Data!$X$3:$X$29,Data!$W$3:$W$29)</f>
        <v>#N/A</v>
      </c>
      <c r="P27" s="3" t="b">
        <f>OR(_xlfn.XLOOKUP(CK26,Data!$O$3:$O$25,Data!$U$3:$U$25),AND(CL26,OR(DC26=CK26,DC26=1)))</f>
        <v>1</v>
      </c>
      <c r="Q27" s="3" t="e" cm="1">
        <f t="array" ref="Q27">INDEX(CO26:DN26,1,O27)</f>
        <v>#N/A</v>
      </c>
      <c r="R27" s="3" t="e">
        <f t="shared" si="4"/>
        <v>#N/A</v>
      </c>
      <c r="S27" s="3" t="e">
        <f t="shared" si="56"/>
        <v>#N/A</v>
      </c>
      <c r="T27" s="3" t="str">
        <f t="shared" si="57"/>
        <v/>
      </c>
      <c r="U27" s="3" t="str">
        <f>IF(M27&lt;&gt;"",M27,IF(L27="","",IFERROR(IF(T27=0,IF(S27=FALSE,Data!$J$11,Data!$J$8),""),IF(K27=Data!$B$4,"",Data!$J$8))))</f>
        <v>I don't know that verb.</v>
      </c>
      <c r="V27" s="3" t="e" cm="1">
        <f t="array" ref="V27">INDEX(Data!$Q$3:$T$25,CK26,L27)</f>
        <v>#VALUE!</v>
      </c>
      <c r="W27" s="3" t="e">
        <f t="shared" si="5"/>
        <v>#VALUE!</v>
      </c>
      <c r="X27" s="3">
        <f t="shared" si="58"/>
        <v>0</v>
      </c>
      <c r="Y27" s="3" t="str">
        <f>IF(K27&lt;&gt;"Go","",IF(ISNUMBER(V27),IF(V27&gt;0,W27,Data!$J$9),Play!V27))</f>
        <v/>
      </c>
      <c r="Z27" s="3" t="b">
        <f t="shared" si="59"/>
        <v>0</v>
      </c>
      <c r="AA27" s="3" t="str">
        <f t="shared" si="60"/>
        <v/>
      </c>
      <c r="AB27" s="3">
        <f t="shared" si="6"/>
        <v>0</v>
      </c>
      <c r="AE27" s="5" t="str">
        <f t="shared" si="7"/>
        <v/>
      </c>
      <c r="AF27" s="5" t="str">
        <f>IF(AE27&lt;&gt;"",OR(_xlfn.XLOOKUP(AE27,Data!$O$3:$O$25,Data!$U$3:$U$25),AND(CL26,OR(DC26=1,DC26=CK26))),"")</f>
        <v/>
      </c>
      <c r="AG27" s="5" t="e" cm="1">
        <f t="array" ref="AG27">"Exits: " &amp; _xlfn.TEXTJOIN(", ", TRUE, IF(INDEX(Data!$Q$3:$T$25,AE27,0)&gt;0,Data!$Q$2:$T$2,""))&amp;"."</f>
        <v>#VALUE!</v>
      </c>
      <c r="AH27" s="5" t="str" cm="1">
        <f t="array" ref="AH27">_xlfn.TEXTJOIN(", ", TRUE, IF(CO26:DN26=AE27,_xlfn.XLOOKUP($CO$3:$DN$3,Data!$W$3:$W$28,Data!$X$3:$X$28),""))</f>
        <v/>
      </c>
      <c r="AI27" s="5" t="str">
        <f>IF(AF27="","",IF(AF27,_xlfn.XLOOKUP(AE27,Data!$O$3:$O$25,Data!$P$3:$P$25)&amp;" "&amp;AG27&amp;IF(AH27&lt;&gt;""," You see: " &amp;AH27&amp;".",""),Data!$J$10))</f>
        <v/>
      </c>
      <c r="AJ27" s="5" t="str">
        <f t="shared" si="61"/>
        <v/>
      </c>
      <c r="AK27" s="5" t="str">
        <f>IF(AND(K27="Talk",U27=""),_xlfn.XLOOKUP(T27,Data!$W$3:$W$28,Data!$AC$3:$AC$28),"")</f>
        <v/>
      </c>
      <c r="AL27" s="5" t="str">
        <f t="shared" si="62"/>
        <v/>
      </c>
      <c r="AM27" s="5" t="b">
        <f t="shared" si="63"/>
        <v>0</v>
      </c>
      <c r="AN27" s="5" t="str">
        <f>IF(AM27,IF(_xlfn.XLOOKUP(T27,Data!$W$3:$W$28,Data!$AA$3:$AA$28)=FALSE,"You can't take that.",IF(Q27=1,"You already have that.",IF(OR(CK26=CT26,CK26=CY26),"The unholy fiend prevents you!",""))),"")</f>
        <v/>
      </c>
      <c r="AO27" s="5" t="str">
        <f t="shared" si="64"/>
        <v/>
      </c>
      <c r="AP27" s="5" t="str">
        <f t="shared" si="65"/>
        <v/>
      </c>
      <c r="AQ27" s="5" t="b">
        <f t="shared" si="66"/>
        <v>0</v>
      </c>
      <c r="AR27" s="5" t="str">
        <f t="shared" si="67"/>
        <v/>
      </c>
      <c r="AS27" s="5" t="str">
        <f t="shared" si="68"/>
        <v/>
      </c>
      <c r="AT27" s="5" t="str">
        <f t="shared" si="2"/>
        <v/>
      </c>
      <c r="AU27" s="5" t="str">
        <f>IF(AND(K27="Examine",U27=""),_xlfn.XLOOKUP(T27,Data!$W$3:$W$28,Data!$Z$3:$Z$28)&amp;IF(T27=15,IF(CL26,IF(CM26&gt;=14,"burning brightly.",IF(CM26&gt;=9,"burning steadily.",IF(CM26&gt;=4,"burning weakly.","guttering."))),"unlit."),""),"")</f>
        <v/>
      </c>
      <c r="AV27" s="5" t="str" cm="1">
        <f t="array" ref="AV27">_xlfn.TEXTJOIN(", ", TRUE, IF(CO26:DN26=1,CO$1:DN$1,""))</f>
        <v/>
      </c>
      <c r="AW27" s="5" t="str">
        <f t="shared" si="69"/>
        <v/>
      </c>
      <c r="AX27" s="5" t="b">
        <f t="shared" si="70"/>
        <v>0</v>
      </c>
      <c r="AY27" s="5" t="str">
        <f>IF(AX27,IF(NOT(ISBLANK(_xlfn.XLOOKUP(T27,Data!$W$3:$W$28,Data!$AD$3:$AD$28))),IF(CK26=12,"","There's nowhere to pour it away here."),"You can't empty that!"),"")</f>
        <v/>
      </c>
      <c r="AZ27" s="5" t="str">
        <f t="shared" si="71"/>
        <v/>
      </c>
      <c r="BA27" s="5" t="b">
        <f t="shared" si="72"/>
        <v>0</v>
      </c>
      <c r="BB27" s="5" t="e">
        <f>_xlfn.XLOOKUP(T27,Data!$W$3:$W$28,Data!$AD$3:$AD$28)</f>
        <v>#N/A</v>
      </c>
      <c r="BC27" s="5" t="str">
        <f t="shared" si="73"/>
        <v/>
      </c>
      <c r="BD27" s="5" t="str">
        <f t="shared" si="74"/>
        <v/>
      </c>
      <c r="BE27" s="5" t="b">
        <f t="shared" si="75"/>
        <v>0</v>
      </c>
      <c r="BF27" s="5" t="str">
        <f t="shared" si="10"/>
        <v/>
      </c>
      <c r="BG27" s="5" t="str">
        <f t="shared" si="76"/>
        <v/>
      </c>
      <c r="BH27" s="5" t="b">
        <f t="shared" si="77"/>
        <v>0</v>
      </c>
      <c r="BI27" s="5" t="str">
        <f t="shared" si="78"/>
        <v/>
      </c>
      <c r="BJ27" s="5" t="str">
        <f t="shared" si="11"/>
        <v/>
      </c>
      <c r="BK27" s="5" t="str">
        <f>IF(BH27,IF(BI27="","You ring the bell. "&amp;IF(BJ27=0,"Nothing else happens.","The "&amp;_xlfn.XLOOKUP(BJ27,Data!$W$3:$W$28,Data!$X$3:$X$28)&amp;" is transformed!"),BI27),"")</f>
        <v/>
      </c>
      <c r="BL27" s="5" t="b">
        <f t="shared" si="79"/>
        <v>0</v>
      </c>
      <c r="BM27" s="5" t="b">
        <f t="shared" si="80"/>
        <v>0</v>
      </c>
      <c r="BN27" s="5" t="str">
        <f t="shared" si="12"/>
        <v/>
      </c>
      <c r="BO27" s="5" t="str">
        <f t="shared" si="13"/>
        <v/>
      </c>
      <c r="BP27" s="5" t="b">
        <f t="shared" si="81"/>
        <v>0</v>
      </c>
      <c r="BQ27" s="5" t="str">
        <f>IF(BP27,IF(_xlfn.XLOOKUP(T27,Data!$W$3:$W$28,Data!$AB$3:$AB$28),"That's much too precious to give away!",IF(OR(AND(T27=17,CK26=CQ26),AND(T27=21,CK26=CV26)),"","No-one here seems to want that.")),"")</f>
        <v/>
      </c>
      <c r="BR27" s="5" t="str">
        <f>IF(BP27,IF(BQ27&lt;&gt;"",BQ27,IF(T27=21,Data!$B$5,"The priest takes the water and it is transformed by heavenly radiance!")),"")</f>
        <v/>
      </c>
      <c r="BS27" s="5" t="b">
        <f t="shared" si="82"/>
        <v>0</v>
      </c>
      <c r="BT27" s="5" t="str">
        <f t="shared" si="14"/>
        <v/>
      </c>
      <c r="BU27" s="5" t="str">
        <f t="shared" si="83"/>
        <v/>
      </c>
      <c r="BV27" s="5" t="b">
        <f t="shared" si="84"/>
        <v>0</v>
      </c>
      <c r="BW27" s="5" t="str">
        <f t="shared" si="15"/>
        <v/>
      </c>
      <c r="BX27" s="5" t="str">
        <f t="shared" si="85"/>
        <v/>
      </c>
      <c r="BY27" s="5" t="b">
        <f t="shared" si="86"/>
        <v>0</v>
      </c>
      <c r="BZ27" s="5">
        <f t="shared" si="87"/>
        <v>0</v>
      </c>
      <c r="CA27" s="5" t="str">
        <f t="shared" si="16"/>
        <v/>
      </c>
      <c r="CB27" s="5" t="b">
        <f t="shared" si="17"/>
        <v>0</v>
      </c>
      <c r="CC27" s="5" t="str">
        <f t="shared" si="18"/>
        <v/>
      </c>
      <c r="CD27" s="5" t="b">
        <f t="shared" si="19"/>
        <v>0</v>
      </c>
      <c r="CE27" s="5" t="b">
        <f t="shared" si="20"/>
        <v>0</v>
      </c>
      <c r="CF27" s="5" t="b">
        <f t="shared" si="21"/>
        <v>0</v>
      </c>
      <c r="CG27" s="5" t="b">
        <f t="shared" si="22"/>
        <v>0</v>
      </c>
      <c r="CH27" s="5" t="b">
        <f t="shared" si="23"/>
        <v>0</v>
      </c>
      <c r="CI27" s="5">
        <f t="shared" si="24"/>
        <v>0</v>
      </c>
      <c r="CJ27" s="5" t="str">
        <f t="shared" si="25"/>
        <v>I don't know that verb.</v>
      </c>
      <c r="CK27" s="4">
        <f t="shared" si="26"/>
        <v>3</v>
      </c>
      <c r="CL27" s="4" t="b">
        <f t="shared" si="27"/>
        <v>0</v>
      </c>
      <c r="CM27" s="4">
        <f t="shared" si="88"/>
        <v>20</v>
      </c>
      <c r="CN27" s="4" t="b">
        <f t="shared" si="28"/>
        <v>0</v>
      </c>
      <c r="CO27" s="4">
        <f t="shared" si="29"/>
        <v>12</v>
      </c>
      <c r="CP27" s="4">
        <f t="shared" si="30"/>
        <v>10</v>
      </c>
      <c r="CQ27" s="4">
        <f t="shared" si="31"/>
        <v>2</v>
      </c>
      <c r="CR27" s="4">
        <f t="shared" si="32"/>
        <v>20</v>
      </c>
      <c r="CS27" s="4">
        <f t="shared" si="33"/>
        <v>2</v>
      </c>
      <c r="CT27" s="4">
        <f t="shared" si="34"/>
        <v>15</v>
      </c>
      <c r="CU27" s="4">
        <f t="shared" si="35"/>
        <v>16</v>
      </c>
      <c r="CV27" s="4">
        <f t="shared" si="36"/>
        <v>8</v>
      </c>
      <c r="CW27" s="4">
        <f t="shared" si="37"/>
        <v>8</v>
      </c>
      <c r="CX27" s="4">
        <f t="shared" si="38"/>
        <v>14</v>
      </c>
      <c r="CY27" s="4">
        <f t="shared" si="39"/>
        <v>19</v>
      </c>
      <c r="CZ27" s="4">
        <f t="shared" si="40"/>
        <v>9</v>
      </c>
      <c r="DA27" s="4">
        <f t="shared" si="41"/>
        <v>2</v>
      </c>
      <c r="DB27" s="4">
        <f t="shared" si="42"/>
        <v>12</v>
      </c>
      <c r="DC27" s="4">
        <f t="shared" si="89"/>
        <v>2</v>
      </c>
      <c r="DD27" s="4">
        <f t="shared" si="44"/>
        <v>2</v>
      </c>
      <c r="DE27" s="4">
        <f t="shared" si="45"/>
        <v>2</v>
      </c>
      <c r="DF27" s="4">
        <f t="shared" si="46"/>
        <v>10</v>
      </c>
      <c r="DG27" s="4">
        <f t="shared" si="47"/>
        <v>2</v>
      </c>
      <c r="DH27" s="4">
        <f t="shared" si="48"/>
        <v>17</v>
      </c>
      <c r="DI27" s="4">
        <f t="shared" si="49"/>
        <v>6</v>
      </c>
      <c r="DJ27" s="4">
        <f t="shared" si="50"/>
        <v>15</v>
      </c>
      <c r="DK27" s="4">
        <f t="shared" si="51"/>
        <v>19</v>
      </c>
      <c r="DL27" s="4">
        <f t="shared" si="52"/>
        <v>2</v>
      </c>
      <c r="DM27" s="4">
        <f t="shared" si="53"/>
        <v>22</v>
      </c>
      <c r="DN27" s="4">
        <f t="shared" si="54"/>
        <v>23</v>
      </c>
      <c r="DO27" s="3"/>
    </row>
    <row r="28" spans="1:119" x14ac:dyDescent="0.35">
      <c r="A28" s="3" t="str">
        <f t="shared" si="55"/>
        <v/>
      </c>
      <c r="B28" s="6"/>
      <c r="C28" s="3" t="str">
        <f t="shared" si="0"/>
        <v/>
      </c>
      <c r="D28" s="3" t="e" cm="1">
        <f t="array" ref="D28:F28">INDEX(_xlfn.TEXTSPLIT(B28," ",,TRUE),_xlfn.SEQUENCE(1,3))</f>
        <v>#VALUE!</v>
      </c>
      <c r="E28" s="3" t="e">
        <v>#VALUE!</v>
      </c>
      <c r="F28" s="3" t="e">
        <v>#VALUE!</v>
      </c>
      <c r="G28" s="3" t="e" cm="1">
        <f t="array" ref="G28">_xlfn.XLOOKUP(D28,Data!$D$3:$D$36,Data!$E$3:$G$36)</f>
        <v>#VALUE!</v>
      </c>
      <c r="H28" s="3"/>
      <c r="I28" s="3"/>
      <c r="J28" s="3" t="e">
        <f>_xlfn.XMATCH(E28,Data!$L$3:$L$10)</f>
        <v>#VALUE!</v>
      </c>
      <c r="K28" s="3" t="str">
        <f>IF(M28="",IF(I28,Data!$B$4,_xlfn.XLOOKUP(D28,Data!$D$3:$D$36,Data!$E$3:$E$36)),"")</f>
        <v/>
      </c>
      <c r="L28" s="3" t="str">
        <f>IF(M28="",IF(I28,_xlfn.XLOOKUP(G28,Data!$L$3:$L$10,Data!$M$3:$M$10),IF(H28=0,"",IF(H28=1,E28,_xlfn.XLOOKUP(E28,Data!$L$3:$L$10,Data!$M$3:$M$10)))),"")</f>
        <v/>
      </c>
      <c r="M28" s="3" t="str">
        <f>IF(NOT(ISERROR(F28)),Data!$J$3,IF(ISERROR(G28),Data!$J$4,IF(AND(H28=0,NOT(ISERROR(E28))),Data!$J$5,IF(AND(H28=2,ISERROR(J28)),Data!$J$7,IF(AND(H28=1,ISERROR(E28)),Data!$J$6,"")))))</f>
        <v>I don't know that verb.</v>
      </c>
      <c r="N28" s="3" t="e">
        <f>_xlfn.XLOOKUP(K28,Data!$D$3:$D$36,Data!$H$3:$H$36)</f>
        <v>#N/A</v>
      </c>
      <c r="O28" s="3" t="e">
        <f>_xlfn.XLOOKUP(L28,Data!$X$3:$X$29,Data!$W$3:$W$29)</f>
        <v>#N/A</v>
      </c>
      <c r="P28" s="3" t="b">
        <f>OR(_xlfn.XLOOKUP(CK27,Data!$O$3:$O$25,Data!$U$3:$U$25),AND(CL27,OR(DC27=CK27,DC27=1)))</f>
        <v>1</v>
      </c>
      <c r="Q28" s="3" t="e" cm="1">
        <f t="array" ref="Q28">INDEX(CO27:DN27,1,O28)</f>
        <v>#N/A</v>
      </c>
      <c r="R28" s="3" t="e">
        <f t="shared" si="4"/>
        <v>#N/A</v>
      </c>
      <c r="S28" s="3" t="e">
        <f t="shared" si="56"/>
        <v>#N/A</v>
      </c>
      <c r="T28" s="3" t="str">
        <f t="shared" si="57"/>
        <v/>
      </c>
      <c r="U28" s="3" t="str">
        <f>IF(M28&lt;&gt;"",M28,IF(L28="","",IFERROR(IF(T28=0,IF(S28=FALSE,Data!$J$11,Data!$J$8),""),IF(K28=Data!$B$4,"",Data!$J$8))))</f>
        <v>I don't know that verb.</v>
      </c>
      <c r="V28" s="3" t="e" cm="1">
        <f t="array" ref="V28">INDEX(Data!$Q$3:$T$25,CK27,L28)</f>
        <v>#VALUE!</v>
      </c>
      <c r="W28" s="3" t="e">
        <f t="shared" si="5"/>
        <v>#VALUE!</v>
      </c>
      <c r="X28" s="3">
        <f t="shared" si="58"/>
        <v>0</v>
      </c>
      <c r="Y28" s="3" t="str">
        <f>IF(K28&lt;&gt;"Go","",IF(ISNUMBER(V28),IF(V28&gt;0,W28,Data!$J$9),Play!V28))</f>
        <v/>
      </c>
      <c r="Z28" s="3" t="b">
        <f t="shared" si="59"/>
        <v>0</v>
      </c>
      <c r="AA28" s="3" t="str">
        <f t="shared" si="60"/>
        <v/>
      </c>
      <c r="AB28" s="3">
        <f t="shared" si="6"/>
        <v>0</v>
      </c>
      <c r="AE28" s="5" t="str">
        <f t="shared" si="7"/>
        <v/>
      </c>
      <c r="AF28" s="5" t="str">
        <f>IF(AE28&lt;&gt;"",OR(_xlfn.XLOOKUP(AE28,Data!$O$3:$O$25,Data!$U$3:$U$25),AND(CL27,OR(DC27=1,DC27=CK27))),"")</f>
        <v/>
      </c>
      <c r="AG28" s="5" t="e" cm="1">
        <f t="array" ref="AG28">"Exits: " &amp; _xlfn.TEXTJOIN(", ", TRUE, IF(INDEX(Data!$Q$3:$T$25,AE28,0)&gt;0,Data!$Q$2:$T$2,""))&amp;"."</f>
        <v>#VALUE!</v>
      </c>
      <c r="AH28" s="5" t="str" cm="1">
        <f t="array" ref="AH28">_xlfn.TEXTJOIN(", ", TRUE, IF(CO27:DN27=AE28,_xlfn.XLOOKUP($CO$3:$DN$3,Data!$W$3:$W$28,Data!$X$3:$X$28),""))</f>
        <v/>
      </c>
      <c r="AI28" s="5" t="str">
        <f>IF(AF28="","",IF(AF28,_xlfn.XLOOKUP(AE28,Data!$O$3:$O$25,Data!$P$3:$P$25)&amp;" "&amp;AG28&amp;IF(AH28&lt;&gt;""," You see: " &amp;AH28&amp;".",""),Data!$J$10))</f>
        <v/>
      </c>
      <c r="AJ28" s="5" t="str">
        <f t="shared" si="61"/>
        <v/>
      </c>
      <c r="AK28" s="5" t="str">
        <f>IF(AND(K28="Talk",U28=""),_xlfn.XLOOKUP(T28,Data!$W$3:$W$28,Data!$AC$3:$AC$28),"")</f>
        <v/>
      </c>
      <c r="AL28" s="5" t="str">
        <f t="shared" si="62"/>
        <v/>
      </c>
      <c r="AM28" s="5" t="b">
        <f t="shared" si="63"/>
        <v>0</v>
      </c>
      <c r="AN28" s="5" t="str">
        <f>IF(AM28,IF(_xlfn.XLOOKUP(T28,Data!$W$3:$W$28,Data!$AA$3:$AA$28)=FALSE,"You can't take that.",IF(Q28=1,"You already have that.",IF(OR(CK27=CT27,CK27=CY27),"The unholy fiend prevents you!",""))),"")</f>
        <v/>
      </c>
      <c r="AO28" s="5" t="str">
        <f t="shared" si="64"/>
        <v/>
      </c>
      <c r="AP28" s="5" t="str">
        <f t="shared" si="65"/>
        <v/>
      </c>
      <c r="AQ28" s="5" t="b">
        <f t="shared" si="66"/>
        <v>0</v>
      </c>
      <c r="AR28" s="5" t="str">
        <f t="shared" si="67"/>
        <v/>
      </c>
      <c r="AS28" s="5" t="str">
        <f t="shared" si="68"/>
        <v/>
      </c>
      <c r="AT28" s="5" t="str">
        <f t="shared" si="2"/>
        <v/>
      </c>
      <c r="AU28" s="5" t="str">
        <f>IF(AND(K28="Examine",U28=""),_xlfn.XLOOKUP(T28,Data!$W$3:$W$28,Data!$Z$3:$Z$28)&amp;IF(T28=15,IF(CL27,IF(CM27&gt;=14,"burning brightly.",IF(CM27&gt;=9,"burning steadily.",IF(CM27&gt;=4,"burning weakly.","guttering."))),"unlit."),""),"")</f>
        <v/>
      </c>
      <c r="AV28" s="5" t="str" cm="1">
        <f t="array" ref="AV28">_xlfn.TEXTJOIN(", ", TRUE, IF(CO27:DN27=1,CO$1:DN$1,""))</f>
        <v/>
      </c>
      <c r="AW28" s="5" t="str">
        <f t="shared" si="69"/>
        <v/>
      </c>
      <c r="AX28" s="5" t="b">
        <f t="shared" si="70"/>
        <v>0</v>
      </c>
      <c r="AY28" s="5" t="str">
        <f>IF(AX28,IF(NOT(ISBLANK(_xlfn.XLOOKUP(T28,Data!$W$3:$W$28,Data!$AD$3:$AD$28))),IF(CK27=12,"","There's nowhere to pour it away here."),"You can't empty that!"),"")</f>
        <v/>
      </c>
      <c r="AZ28" s="5" t="str">
        <f t="shared" si="71"/>
        <v/>
      </c>
      <c r="BA28" s="5" t="b">
        <f t="shared" si="72"/>
        <v>0</v>
      </c>
      <c r="BB28" s="5" t="e">
        <f>_xlfn.XLOOKUP(T28,Data!$W$3:$W$28,Data!$AD$3:$AD$28)</f>
        <v>#N/A</v>
      </c>
      <c r="BC28" s="5" t="str">
        <f t="shared" si="73"/>
        <v/>
      </c>
      <c r="BD28" s="5" t="str">
        <f t="shared" si="74"/>
        <v/>
      </c>
      <c r="BE28" s="5" t="b">
        <f t="shared" si="75"/>
        <v>0</v>
      </c>
      <c r="BF28" s="5" t="str">
        <f t="shared" si="10"/>
        <v/>
      </c>
      <c r="BG28" s="5" t="str">
        <f t="shared" si="76"/>
        <v/>
      </c>
      <c r="BH28" s="5" t="b">
        <f t="shared" si="77"/>
        <v>0</v>
      </c>
      <c r="BI28" s="5" t="str">
        <f t="shared" si="78"/>
        <v/>
      </c>
      <c r="BJ28" s="5" t="str">
        <f t="shared" si="11"/>
        <v/>
      </c>
      <c r="BK28" s="5" t="str">
        <f>IF(BH28,IF(BI28="","You ring the bell. "&amp;IF(BJ28=0,"Nothing else happens.","The "&amp;_xlfn.XLOOKUP(BJ28,Data!$W$3:$W$28,Data!$X$3:$X$28)&amp;" is transformed!"),BI28),"")</f>
        <v/>
      </c>
      <c r="BL28" s="5" t="b">
        <f t="shared" si="79"/>
        <v>0</v>
      </c>
      <c r="BM28" s="5" t="b">
        <f t="shared" si="80"/>
        <v>0</v>
      </c>
      <c r="BN28" s="5" t="str">
        <f t="shared" si="12"/>
        <v/>
      </c>
      <c r="BO28" s="5" t="str">
        <f t="shared" si="13"/>
        <v/>
      </c>
      <c r="BP28" s="5" t="b">
        <f t="shared" si="81"/>
        <v>0</v>
      </c>
      <c r="BQ28" s="5" t="str">
        <f>IF(BP28,IF(_xlfn.XLOOKUP(T28,Data!$W$3:$W$28,Data!$AB$3:$AB$28),"That's much too precious to give away!",IF(OR(AND(T28=17,CK27=CQ27),AND(T28=21,CK27=CV27)),"","No-one here seems to want that.")),"")</f>
        <v/>
      </c>
      <c r="BR28" s="5" t="str">
        <f>IF(BP28,IF(BQ28&lt;&gt;"",BQ28,IF(T28=21,Data!$B$5,"The priest takes the water and it is transformed by heavenly radiance!")),"")</f>
        <v/>
      </c>
      <c r="BS28" s="5" t="b">
        <f t="shared" si="82"/>
        <v>0</v>
      </c>
      <c r="BT28" s="5" t="str">
        <f t="shared" si="14"/>
        <v/>
      </c>
      <c r="BU28" s="5" t="str">
        <f t="shared" si="83"/>
        <v/>
      </c>
      <c r="BV28" s="5" t="b">
        <f t="shared" si="84"/>
        <v>0</v>
      </c>
      <c r="BW28" s="5" t="str">
        <f t="shared" si="15"/>
        <v/>
      </c>
      <c r="BX28" s="5" t="str">
        <f t="shared" si="85"/>
        <v/>
      </c>
      <c r="BY28" s="5" t="b">
        <f t="shared" si="86"/>
        <v>0</v>
      </c>
      <c r="BZ28" s="5">
        <f t="shared" si="87"/>
        <v>0</v>
      </c>
      <c r="CA28" s="5" t="str">
        <f t="shared" si="16"/>
        <v/>
      </c>
      <c r="CB28" s="5" t="b">
        <f t="shared" si="17"/>
        <v>0</v>
      </c>
      <c r="CC28" s="5" t="str">
        <f t="shared" si="18"/>
        <v/>
      </c>
      <c r="CD28" s="5" t="b">
        <f t="shared" si="19"/>
        <v>0</v>
      </c>
      <c r="CE28" s="5" t="b">
        <f t="shared" si="20"/>
        <v>0</v>
      </c>
      <c r="CF28" s="5" t="b">
        <f t="shared" si="21"/>
        <v>0</v>
      </c>
      <c r="CG28" s="5" t="b">
        <f t="shared" si="22"/>
        <v>0</v>
      </c>
      <c r="CH28" s="5" t="b">
        <f t="shared" si="23"/>
        <v>0</v>
      </c>
      <c r="CI28" s="5">
        <f t="shared" si="24"/>
        <v>0</v>
      </c>
      <c r="CJ28" s="5" t="str">
        <f t="shared" si="25"/>
        <v>I don't know that verb.</v>
      </c>
      <c r="CK28" s="4">
        <f t="shared" si="26"/>
        <v>3</v>
      </c>
      <c r="CL28" s="4" t="b">
        <f t="shared" si="27"/>
        <v>0</v>
      </c>
      <c r="CM28" s="4">
        <f t="shared" si="88"/>
        <v>20</v>
      </c>
      <c r="CN28" s="4" t="b">
        <f t="shared" si="28"/>
        <v>0</v>
      </c>
      <c r="CO28" s="4">
        <f t="shared" si="29"/>
        <v>12</v>
      </c>
      <c r="CP28" s="4">
        <f t="shared" si="30"/>
        <v>10</v>
      </c>
      <c r="CQ28" s="4">
        <f t="shared" si="31"/>
        <v>2</v>
      </c>
      <c r="CR28" s="4">
        <f t="shared" si="32"/>
        <v>20</v>
      </c>
      <c r="CS28" s="4">
        <f t="shared" si="33"/>
        <v>2</v>
      </c>
      <c r="CT28" s="4">
        <f t="shared" si="34"/>
        <v>15</v>
      </c>
      <c r="CU28" s="4">
        <f t="shared" si="35"/>
        <v>16</v>
      </c>
      <c r="CV28" s="4">
        <f t="shared" si="36"/>
        <v>8</v>
      </c>
      <c r="CW28" s="4">
        <f t="shared" si="37"/>
        <v>8</v>
      </c>
      <c r="CX28" s="4">
        <f t="shared" si="38"/>
        <v>14</v>
      </c>
      <c r="CY28" s="4">
        <f t="shared" si="39"/>
        <v>19</v>
      </c>
      <c r="CZ28" s="4">
        <f t="shared" si="40"/>
        <v>9</v>
      </c>
      <c r="DA28" s="4">
        <f t="shared" si="41"/>
        <v>2</v>
      </c>
      <c r="DB28" s="4">
        <f t="shared" si="42"/>
        <v>12</v>
      </c>
      <c r="DC28" s="4">
        <f t="shared" si="89"/>
        <v>2</v>
      </c>
      <c r="DD28" s="4">
        <f t="shared" si="44"/>
        <v>2</v>
      </c>
      <c r="DE28" s="4">
        <f t="shared" si="45"/>
        <v>2</v>
      </c>
      <c r="DF28" s="4">
        <f t="shared" si="46"/>
        <v>10</v>
      </c>
      <c r="DG28" s="4">
        <f t="shared" si="47"/>
        <v>2</v>
      </c>
      <c r="DH28" s="4">
        <f t="shared" si="48"/>
        <v>17</v>
      </c>
      <c r="DI28" s="4">
        <f t="shared" si="49"/>
        <v>6</v>
      </c>
      <c r="DJ28" s="4">
        <f t="shared" si="50"/>
        <v>15</v>
      </c>
      <c r="DK28" s="4">
        <f t="shared" si="51"/>
        <v>19</v>
      </c>
      <c r="DL28" s="4">
        <f t="shared" si="52"/>
        <v>2</v>
      </c>
      <c r="DM28" s="4">
        <f t="shared" si="53"/>
        <v>22</v>
      </c>
      <c r="DN28" s="4">
        <f t="shared" si="54"/>
        <v>23</v>
      </c>
      <c r="DO28" s="3"/>
    </row>
    <row r="29" spans="1:119" x14ac:dyDescent="0.35">
      <c r="A29" s="3" t="str">
        <f t="shared" si="55"/>
        <v/>
      </c>
      <c r="B29" s="6"/>
      <c r="C29" s="3" t="str">
        <f t="shared" si="0"/>
        <v/>
      </c>
      <c r="D29" s="3" t="e" cm="1">
        <f t="array" ref="D29:F29">INDEX(_xlfn.TEXTSPLIT(B29," ",,TRUE),_xlfn.SEQUENCE(1,3))</f>
        <v>#VALUE!</v>
      </c>
      <c r="E29" s="3" t="e">
        <v>#VALUE!</v>
      </c>
      <c r="F29" s="3" t="e">
        <v>#VALUE!</v>
      </c>
      <c r="G29" s="3" t="e" cm="1">
        <f t="array" ref="G29">_xlfn.XLOOKUP(D29,Data!$D$3:$D$36,Data!$E$3:$G$36)</f>
        <v>#VALUE!</v>
      </c>
      <c r="H29" s="3"/>
      <c r="I29" s="3"/>
      <c r="J29" s="3" t="e">
        <f>_xlfn.XMATCH(E29,Data!$L$3:$L$10)</f>
        <v>#VALUE!</v>
      </c>
      <c r="K29" s="3" t="str">
        <f>IF(M29="",IF(I29,Data!$B$4,_xlfn.XLOOKUP(D29,Data!$D$3:$D$36,Data!$E$3:$E$36)),"")</f>
        <v/>
      </c>
      <c r="L29" s="3" t="str">
        <f>IF(M29="",IF(I29,_xlfn.XLOOKUP(G29,Data!$L$3:$L$10,Data!$M$3:$M$10),IF(H29=0,"",IF(H29=1,E29,_xlfn.XLOOKUP(E29,Data!$L$3:$L$10,Data!$M$3:$M$10)))),"")</f>
        <v/>
      </c>
      <c r="M29" s="3" t="str">
        <f>IF(NOT(ISERROR(F29)),Data!$J$3,IF(ISERROR(G29),Data!$J$4,IF(AND(H29=0,NOT(ISERROR(E29))),Data!$J$5,IF(AND(H29=2,ISERROR(J29)),Data!$J$7,IF(AND(H29=1,ISERROR(E29)),Data!$J$6,"")))))</f>
        <v>I don't know that verb.</v>
      </c>
      <c r="N29" s="3" t="e">
        <f>_xlfn.XLOOKUP(K29,Data!$D$3:$D$36,Data!$H$3:$H$36)</f>
        <v>#N/A</v>
      </c>
      <c r="O29" s="3" t="e">
        <f>_xlfn.XLOOKUP(L29,Data!$X$3:$X$29,Data!$W$3:$W$29)</f>
        <v>#N/A</v>
      </c>
      <c r="P29" s="3" t="b">
        <f>OR(_xlfn.XLOOKUP(CK28,Data!$O$3:$O$25,Data!$U$3:$U$25),AND(CL28,OR(DC28=CK28,DC28=1)))</f>
        <v>1</v>
      </c>
      <c r="Q29" s="3" t="e" cm="1">
        <f t="array" ref="Q29">INDEX(CO28:DN28,1,O29)</f>
        <v>#N/A</v>
      </c>
      <c r="R29" s="3" t="e">
        <f t="shared" si="4"/>
        <v>#N/A</v>
      </c>
      <c r="S29" s="3" t="e">
        <f t="shared" si="56"/>
        <v>#N/A</v>
      </c>
      <c r="T29" s="3" t="str">
        <f t="shared" si="57"/>
        <v/>
      </c>
      <c r="U29" s="3" t="str">
        <f>IF(M29&lt;&gt;"",M29,IF(L29="","",IFERROR(IF(T29=0,IF(S29=FALSE,Data!$J$11,Data!$J$8),""),IF(K29=Data!$B$4,"",Data!$J$8))))</f>
        <v>I don't know that verb.</v>
      </c>
      <c r="V29" s="3" t="e" cm="1">
        <f t="array" ref="V29">INDEX(Data!$Q$3:$T$25,CK28,L29)</f>
        <v>#VALUE!</v>
      </c>
      <c r="W29" s="3" t="e">
        <f t="shared" si="5"/>
        <v>#VALUE!</v>
      </c>
      <c r="X29" s="3">
        <f t="shared" si="58"/>
        <v>0</v>
      </c>
      <c r="Y29" s="3" t="str">
        <f>IF(K29&lt;&gt;"Go","",IF(ISNUMBER(V29),IF(V29&gt;0,W29,Data!$J$9),Play!V29))</f>
        <v/>
      </c>
      <c r="Z29" s="3" t="b">
        <f t="shared" si="59"/>
        <v>0</v>
      </c>
      <c r="AA29" s="3" t="str">
        <f t="shared" si="60"/>
        <v/>
      </c>
      <c r="AB29" s="3">
        <f t="shared" si="6"/>
        <v>0</v>
      </c>
      <c r="AE29" s="5" t="str">
        <f t="shared" si="7"/>
        <v/>
      </c>
      <c r="AF29" s="5" t="str">
        <f>IF(AE29&lt;&gt;"",OR(_xlfn.XLOOKUP(AE29,Data!$O$3:$O$25,Data!$U$3:$U$25),AND(CL28,OR(DC28=1,DC28=CK28))),"")</f>
        <v/>
      </c>
      <c r="AG29" s="5" t="e" cm="1">
        <f t="array" ref="AG29">"Exits: " &amp; _xlfn.TEXTJOIN(", ", TRUE, IF(INDEX(Data!$Q$3:$T$25,AE29,0)&gt;0,Data!$Q$2:$T$2,""))&amp;"."</f>
        <v>#VALUE!</v>
      </c>
      <c r="AH29" s="5" t="str" cm="1">
        <f t="array" ref="AH29">_xlfn.TEXTJOIN(", ", TRUE, IF(CO28:DN28=AE29,_xlfn.XLOOKUP($CO$3:$DN$3,Data!$W$3:$W$28,Data!$X$3:$X$28),""))</f>
        <v/>
      </c>
      <c r="AI29" s="5" t="str">
        <f>IF(AF29="","",IF(AF29,_xlfn.XLOOKUP(AE29,Data!$O$3:$O$25,Data!$P$3:$P$25)&amp;" "&amp;AG29&amp;IF(AH29&lt;&gt;""," You see: " &amp;AH29&amp;".",""),Data!$J$10))</f>
        <v/>
      </c>
      <c r="AJ29" s="5" t="str">
        <f t="shared" si="61"/>
        <v/>
      </c>
      <c r="AK29" s="5" t="str">
        <f>IF(AND(K29="Talk",U29=""),_xlfn.XLOOKUP(T29,Data!$W$3:$W$28,Data!$AC$3:$AC$28),"")</f>
        <v/>
      </c>
      <c r="AL29" s="5" t="str">
        <f t="shared" si="62"/>
        <v/>
      </c>
      <c r="AM29" s="5" t="b">
        <f t="shared" si="63"/>
        <v>0</v>
      </c>
      <c r="AN29" s="5" t="str">
        <f>IF(AM29,IF(_xlfn.XLOOKUP(T29,Data!$W$3:$W$28,Data!$AA$3:$AA$28)=FALSE,"You can't take that.",IF(Q29=1,"You already have that.",IF(OR(CK28=CT28,CK28=CY28),"The unholy fiend prevents you!",""))),"")</f>
        <v/>
      </c>
      <c r="AO29" s="5" t="str">
        <f t="shared" si="64"/>
        <v/>
      </c>
      <c r="AP29" s="5" t="str">
        <f t="shared" si="65"/>
        <v/>
      </c>
      <c r="AQ29" s="5" t="b">
        <f t="shared" si="66"/>
        <v>0</v>
      </c>
      <c r="AR29" s="5" t="str">
        <f t="shared" si="67"/>
        <v/>
      </c>
      <c r="AS29" s="5" t="str">
        <f t="shared" si="68"/>
        <v/>
      </c>
      <c r="AT29" s="5" t="str">
        <f t="shared" si="2"/>
        <v/>
      </c>
      <c r="AU29" s="5" t="str">
        <f>IF(AND(K29="Examine",U29=""),_xlfn.XLOOKUP(T29,Data!$W$3:$W$28,Data!$Z$3:$Z$28)&amp;IF(T29=15,IF(CL28,IF(CM28&gt;=14,"burning brightly.",IF(CM28&gt;=9,"burning steadily.",IF(CM28&gt;=4,"burning weakly.","guttering."))),"unlit."),""),"")</f>
        <v/>
      </c>
      <c r="AV29" s="5" t="str" cm="1">
        <f t="array" ref="AV29">_xlfn.TEXTJOIN(", ", TRUE, IF(CO28:DN28=1,CO$1:DN$1,""))</f>
        <v/>
      </c>
      <c r="AW29" s="5" t="str">
        <f t="shared" si="69"/>
        <v/>
      </c>
      <c r="AX29" s="5" t="b">
        <f t="shared" si="70"/>
        <v>0</v>
      </c>
      <c r="AY29" s="5" t="str">
        <f>IF(AX29,IF(NOT(ISBLANK(_xlfn.XLOOKUP(T29,Data!$W$3:$W$28,Data!$AD$3:$AD$28))),IF(CK28=12,"","There's nowhere to pour it away here."),"You can't empty that!"),"")</f>
        <v/>
      </c>
      <c r="AZ29" s="5" t="str">
        <f t="shared" si="71"/>
        <v/>
      </c>
      <c r="BA29" s="5" t="b">
        <f t="shared" si="72"/>
        <v>0</v>
      </c>
      <c r="BB29" s="5" t="e">
        <f>_xlfn.XLOOKUP(T29,Data!$W$3:$W$28,Data!$AD$3:$AD$28)</f>
        <v>#N/A</v>
      </c>
      <c r="BC29" s="5" t="str">
        <f t="shared" si="73"/>
        <v/>
      </c>
      <c r="BD29" s="5" t="str">
        <f t="shared" si="74"/>
        <v/>
      </c>
      <c r="BE29" s="5" t="b">
        <f t="shared" si="75"/>
        <v>0</v>
      </c>
      <c r="BF29" s="5" t="str">
        <f t="shared" si="10"/>
        <v/>
      </c>
      <c r="BG29" s="5" t="str">
        <f t="shared" si="76"/>
        <v/>
      </c>
      <c r="BH29" s="5" t="b">
        <f t="shared" si="77"/>
        <v>0</v>
      </c>
      <c r="BI29" s="5" t="str">
        <f t="shared" si="78"/>
        <v/>
      </c>
      <c r="BJ29" s="5" t="str">
        <f t="shared" si="11"/>
        <v/>
      </c>
      <c r="BK29" s="5" t="str">
        <f>IF(BH29,IF(BI29="","You ring the bell. "&amp;IF(BJ29=0,"Nothing else happens.","The "&amp;_xlfn.XLOOKUP(BJ29,Data!$W$3:$W$28,Data!$X$3:$X$28)&amp;" is transformed!"),BI29),"")</f>
        <v/>
      </c>
      <c r="BL29" s="5" t="b">
        <f t="shared" si="79"/>
        <v>0</v>
      </c>
      <c r="BM29" s="5" t="b">
        <f t="shared" si="80"/>
        <v>0</v>
      </c>
      <c r="BN29" s="5" t="str">
        <f t="shared" si="12"/>
        <v/>
      </c>
      <c r="BO29" s="5" t="str">
        <f t="shared" si="13"/>
        <v/>
      </c>
      <c r="BP29" s="5" t="b">
        <f t="shared" si="81"/>
        <v>0</v>
      </c>
      <c r="BQ29" s="5" t="str">
        <f>IF(BP29,IF(_xlfn.XLOOKUP(T29,Data!$W$3:$W$28,Data!$AB$3:$AB$28),"That's much too precious to give away!",IF(OR(AND(T29=17,CK28=CQ28),AND(T29=21,CK28=CV28)),"","No-one here seems to want that.")),"")</f>
        <v/>
      </c>
      <c r="BR29" s="5" t="str">
        <f>IF(BP29,IF(BQ29&lt;&gt;"",BQ29,IF(T29=21,Data!$B$5,"The priest takes the water and it is transformed by heavenly radiance!")),"")</f>
        <v/>
      </c>
      <c r="BS29" s="5" t="b">
        <f t="shared" si="82"/>
        <v>0</v>
      </c>
      <c r="BT29" s="5" t="str">
        <f t="shared" si="14"/>
        <v/>
      </c>
      <c r="BU29" s="5" t="str">
        <f t="shared" si="83"/>
        <v/>
      </c>
      <c r="BV29" s="5" t="b">
        <f t="shared" si="84"/>
        <v>0</v>
      </c>
      <c r="BW29" s="5" t="str">
        <f t="shared" si="15"/>
        <v/>
      </c>
      <c r="BX29" s="5" t="str">
        <f t="shared" si="85"/>
        <v/>
      </c>
      <c r="BY29" s="5" t="b">
        <f t="shared" si="86"/>
        <v>0</v>
      </c>
      <c r="BZ29" s="5">
        <f t="shared" si="87"/>
        <v>0</v>
      </c>
      <c r="CA29" s="5" t="str">
        <f t="shared" si="16"/>
        <v/>
      </c>
      <c r="CB29" s="5" t="b">
        <f t="shared" si="17"/>
        <v>0</v>
      </c>
      <c r="CC29" s="5" t="str">
        <f t="shared" si="18"/>
        <v/>
      </c>
      <c r="CD29" s="5" t="b">
        <f t="shared" si="19"/>
        <v>0</v>
      </c>
      <c r="CE29" s="5" t="b">
        <f t="shared" si="20"/>
        <v>0</v>
      </c>
      <c r="CF29" s="5" t="b">
        <f t="shared" si="21"/>
        <v>0</v>
      </c>
      <c r="CG29" s="5" t="b">
        <f t="shared" si="22"/>
        <v>0</v>
      </c>
      <c r="CH29" s="5" t="b">
        <f t="shared" si="23"/>
        <v>0</v>
      </c>
      <c r="CI29" s="5">
        <f t="shared" si="24"/>
        <v>0</v>
      </c>
      <c r="CJ29" s="5" t="str">
        <f t="shared" si="25"/>
        <v>I don't know that verb.</v>
      </c>
      <c r="CK29" s="4">
        <f t="shared" si="26"/>
        <v>3</v>
      </c>
      <c r="CL29" s="4" t="b">
        <f t="shared" si="27"/>
        <v>0</v>
      </c>
      <c r="CM29" s="4">
        <f t="shared" si="88"/>
        <v>20</v>
      </c>
      <c r="CN29" s="4" t="b">
        <f t="shared" si="28"/>
        <v>0</v>
      </c>
      <c r="CO29" s="4">
        <f t="shared" si="29"/>
        <v>12</v>
      </c>
      <c r="CP29" s="4">
        <f t="shared" si="30"/>
        <v>10</v>
      </c>
      <c r="CQ29" s="4">
        <f t="shared" si="31"/>
        <v>2</v>
      </c>
      <c r="CR29" s="4">
        <f t="shared" si="32"/>
        <v>20</v>
      </c>
      <c r="CS29" s="4">
        <f t="shared" si="33"/>
        <v>2</v>
      </c>
      <c r="CT29" s="4">
        <f t="shared" si="34"/>
        <v>15</v>
      </c>
      <c r="CU29" s="4">
        <f t="shared" si="35"/>
        <v>16</v>
      </c>
      <c r="CV29" s="4">
        <f t="shared" si="36"/>
        <v>8</v>
      </c>
      <c r="CW29" s="4">
        <f t="shared" si="37"/>
        <v>8</v>
      </c>
      <c r="CX29" s="4">
        <f t="shared" si="38"/>
        <v>14</v>
      </c>
      <c r="CY29" s="4">
        <f t="shared" si="39"/>
        <v>19</v>
      </c>
      <c r="CZ29" s="4">
        <f t="shared" si="40"/>
        <v>9</v>
      </c>
      <c r="DA29" s="4">
        <f t="shared" si="41"/>
        <v>2</v>
      </c>
      <c r="DB29" s="4">
        <f t="shared" si="42"/>
        <v>12</v>
      </c>
      <c r="DC29" s="4">
        <f t="shared" si="89"/>
        <v>2</v>
      </c>
      <c r="DD29" s="4">
        <f t="shared" si="44"/>
        <v>2</v>
      </c>
      <c r="DE29" s="4">
        <f t="shared" si="45"/>
        <v>2</v>
      </c>
      <c r="DF29" s="4">
        <f t="shared" si="46"/>
        <v>10</v>
      </c>
      <c r="DG29" s="4">
        <f t="shared" si="47"/>
        <v>2</v>
      </c>
      <c r="DH29" s="4">
        <f t="shared" si="48"/>
        <v>17</v>
      </c>
      <c r="DI29" s="4">
        <f t="shared" si="49"/>
        <v>6</v>
      </c>
      <c r="DJ29" s="4">
        <f t="shared" si="50"/>
        <v>15</v>
      </c>
      <c r="DK29" s="4">
        <f t="shared" si="51"/>
        <v>19</v>
      </c>
      <c r="DL29" s="4">
        <f t="shared" si="52"/>
        <v>2</v>
      </c>
      <c r="DM29" s="4">
        <f t="shared" si="53"/>
        <v>22</v>
      </c>
      <c r="DN29" s="4">
        <f t="shared" si="54"/>
        <v>23</v>
      </c>
      <c r="DO29" s="3"/>
    </row>
    <row r="30" spans="1:119" x14ac:dyDescent="0.35">
      <c r="A30" s="3" t="str">
        <f t="shared" si="55"/>
        <v/>
      </c>
      <c r="B30" s="6"/>
      <c r="C30" s="3" t="str">
        <f t="shared" si="0"/>
        <v/>
      </c>
      <c r="D30" s="3" t="e" cm="1">
        <f t="array" ref="D30:F30">INDEX(_xlfn.TEXTSPLIT(B30," ",,TRUE),_xlfn.SEQUENCE(1,3))</f>
        <v>#VALUE!</v>
      </c>
      <c r="E30" s="3" t="e">
        <v>#VALUE!</v>
      </c>
      <c r="F30" s="3" t="e">
        <v>#VALUE!</v>
      </c>
      <c r="G30" s="3" t="e" cm="1">
        <f t="array" ref="G30">_xlfn.XLOOKUP(D30,Data!$D$3:$D$36,Data!$E$3:$G$36)</f>
        <v>#VALUE!</v>
      </c>
      <c r="H30" s="3"/>
      <c r="I30" s="3"/>
      <c r="J30" s="3" t="e">
        <f>_xlfn.XMATCH(E30,Data!$L$3:$L$10)</f>
        <v>#VALUE!</v>
      </c>
      <c r="K30" s="3" t="str">
        <f>IF(M30="",IF(I30,Data!$B$4,_xlfn.XLOOKUP(D30,Data!$D$3:$D$36,Data!$E$3:$E$36)),"")</f>
        <v/>
      </c>
      <c r="L30" s="3" t="str">
        <f>IF(M30="",IF(I30,_xlfn.XLOOKUP(G30,Data!$L$3:$L$10,Data!$M$3:$M$10),IF(H30=0,"",IF(H30=1,E30,_xlfn.XLOOKUP(E30,Data!$L$3:$L$10,Data!$M$3:$M$10)))),"")</f>
        <v/>
      </c>
      <c r="M30" s="3" t="str">
        <f>IF(NOT(ISERROR(F30)),Data!$J$3,IF(ISERROR(G30),Data!$J$4,IF(AND(H30=0,NOT(ISERROR(E30))),Data!$J$5,IF(AND(H30=2,ISERROR(J30)),Data!$J$7,IF(AND(H30=1,ISERROR(E30)),Data!$J$6,"")))))</f>
        <v>I don't know that verb.</v>
      </c>
      <c r="N30" s="3" t="e">
        <f>_xlfn.XLOOKUP(K30,Data!$D$3:$D$36,Data!$H$3:$H$36)</f>
        <v>#N/A</v>
      </c>
      <c r="O30" s="3" t="e">
        <f>_xlfn.XLOOKUP(L30,Data!$X$3:$X$29,Data!$W$3:$W$29)</f>
        <v>#N/A</v>
      </c>
      <c r="P30" s="3" t="b">
        <f>OR(_xlfn.XLOOKUP(CK29,Data!$O$3:$O$25,Data!$U$3:$U$25),AND(CL29,OR(DC29=CK29,DC29=1)))</f>
        <v>1</v>
      </c>
      <c r="Q30" s="3" t="e" cm="1">
        <f t="array" ref="Q30">INDEX(CO29:DN29,1,O30)</f>
        <v>#N/A</v>
      </c>
      <c r="R30" s="3" t="e">
        <f t="shared" si="4"/>
        <v>#N/A</v>
      </c>
      <c r="S30" s="3" t="e">
        <f t="shared" si="56"/>
        <v>#N/A</v>
      </c>
      <c r="T30" s="3" t="str">
        <f t="shared" si="57"/>
        <v/>
      </c>
      <c r="U30" s="3" t="str">
        <f>IF(M30&lt;&gt;"",M30,IF(L30="","",IFERROR(IF(T30=0,IF(S30=FALSE,Data!$J$11,Data!$J$8),""),IF(K30=Data!$B$4,"",Data!$J$8))))</f>
        <v>I don't know that verb.</v>
      </c>
      <c r="V30" s="3" t="e" cm="1">
        <f t="array" ref="V30">INDEX(Data!$Q$3:$T$25,CK29,L30)</f>
        <v>#VALUE!</v>
      </c>
      <c r="W30" s="3" t="e">
        <f t="shared" si="5"/>
        <v>#VALUE!</v>
      </c>
      <c r="X30" s="3">
        <f t="shared" si="58"/>
        <v>0</v>
      </c>
      <c r="Y30" s="3" t="str">
        <f>IF(K30&lt;&gt;"Go","",IF(ISNUMBER(V30),IF(V30&gt;0,W30,Data!$J$9),Play!V30))</f>
        <v/>
      </c>
      <c r="Z30" s="3" t="b">
        <f t="shared" si="59"/>
        <v>0</v>
      </c>
      <c r="AA30" s="3" t="str">
        <f t="shared" si="60"/>
        <v/>
      </c>
      <c r="AB30" s="3">
        <f t="shared" si="6"/>
        <v>0</v>
      </c>
      <c r="AE30" s="5" t="str">
        <f t="shared" si="7"/>
        <v/>
      </c>
      <c r="AF30" s="5" t="str">
        <f>IF(AE30&lt;&gt;"",OR(_xlfn.XLOOKUP(AE30,Data!$O$3:$O$25,Data!$U$3:$U$25),AND(CL29,OR(DC29=1,DC29=CK29))),"")</f>
        <v/>
      </c>
      <c r="AG30" s="5" t="e" cm="1">
        <f t="array" ref="AG30">"Exits: " &amp; _xlfn.TEXTJOIN(", ", TRUE, IF(INDEX(Data!$Q$3:$T$25,AE30,0)&gt;0,Data!$Q$2:$T$2,""))&amp;"."</f>
        <v>#VALUE!</v>
      </c>
      <c r="AH30" s="5" t="str" cm="1">
        <f t="array" ref="AH30">_xlfn.TEXTJOIN(", ", TRUE, IF(CO29:DN29=AE30,_xlfn.XLOOKUP($CO$3:$DN$3,Data!$W$3:$W$28,Data!$X$3:$X$28),""))</f>
        <v/>
      </c>
      <c r="AI30" s="5" t="str">
        <f>IF(AF30="","",IF(AF30,_xlfn.XLOOKUP(AE30,Data!$O$3:$O$25,Data!$P$3:$P$25)&amp;" "&amp;AG30&amp;IF(AH30&lt;&gt;""," You see: " &amp;AH30&amp;".",""),Data!$J$10))</f>
        <v/>
      </c>
      <c r="AJ30" s="5" t="str">
        <f t="shared" si="61"/>
        <v/>
      </c>
      <c r="AK30" s="5" t="str">
        <f>IF(AND(K30="Talk",U30=""),_xlfn.XLOOKUP(T30,Data!$W$3:$W$28,Data!$AC$3:$AC$28),"")</f>
        <v/>
      </c>
      <c r="AL30" s="5" t="str">
        <f t="shared" si="62"/>
        <v/>
      </c>
      <c r="AM30" s="5" t="b">
        <f t="shared" si="63"/>
        <v>0</v>
      </c>
      <c r="AN30" s="5" t="str">
        <f>IF(AM30,IF(_xlfn.XLOOKUP(T30,Data!$W$3:$W$28,Data!$AA$3:$AA$28)=FALSE,"You can't take that.",IF(Q30=1,"You already have that.",IF(OR(CK29=CT29,CK29=CY29),"The unholy fiend prevents you!",""))),"")</f>
        <v/>
      </c>
      <c r="AO30" s="5" t="str">
        <f t="shared" si="64"/>
        <v/>
      </c>
      <c r="AP30" s="5" t="str">
        <f t="shared" si="65"/>
        <v/>
      </c>
      <c r="AQ30" s="5" t="b">
        <f t="shared" si="66"/>
        <v>0</v>
      </c>
      <c r="AR30" s="5" t="str">
        <f t="shared" si="67"/>
        <v/>
      </c>
      <c r="AS30" s="5" t="str">
        <f t="shared" si="68"/>
        <v/>
      </c>
      <c r="AT30" s="5" t="str">
        <f t="shared" si="2"/>
        <v/>
      </c>
      <c r="AU30" s="5" t="str">
        <f>IF(AND(K30="Examine",U30=""),_xlfn.XLOOKUP(T30,Data!$W$3:$W$28,Data!$Z$3:$Z$28)&amp;IF(T30=15,IF(CL29,IF(CM29&gt;=14,"burning brightly.",IF(CM29&gt;=9,"burning steadily.",IF(CM29&gt;=4,"burning weakly.","guttering."))),"unlit."),""),"")</f>
        <v/>
      </c>
      <c r="AV30" s="5" t="str" cm="1">
        <f t="array" ref="AV30">_xlfn.TEXTJOIN(", ", TRUE, IF(CO29:DN29=1,CO$1:DN$1,""))</f>
        <v/>
      </c>
      <c r="AW30" s="5" t="str">
        <f t="shared" si="69"/>
        <v/>
      </c>
      <c r="AX30" s="5" t="b">
        <f t="shared" si="70"/>
        <v>0</v>
      </c>
      <c r="AY30" s="5" t="str">
        <f>IF(AX30,IF(NOT(ISBLANK(_xlfn.XLOOKUP(T30,Data!$W$3:$W$28,Data!$AD$3:$AD$28))),IF(CK29=12,"","There's nowhere to pour it away here."),"You can't empty that!"),"")</f>
        <v/>
      </c>
      <c r="AZ30" s="5" t="str">
        <f t="shared" si="71"/>
        <v/>
      </c>
      <c r="BA30" s="5" t="b">
        <f t="shared" si="72"/>
        <v>0</v>
      </c>
      <c r="BB30" s="5" t="e">
        <f>_xlfn.XLOOKUP(T30,Data!$W$3:$W$28,Data!$AD$3:$AD$28)</f>
        <v>#N/A</v>
      </c>
      <c r="BC30" s="5" t="str">
        <f t="shared" si="73"/>
        <v/>
      </c>
      <c r="BD30" s="5" t="str">
        <f t="shared" si="74"/>
        <v/>
      </c>
      <c r="BE30" s="5" t="b">
        <f t="shared" si="75"/>
        <v>0</v>
      </c>
      <c r="BF30" s="5" t="str">
        <f t="shared" si="10"/>
        <v/>
      </c>
      <c r="BG30" s="5" t="str">
        <f t="shared" si="76"/>
        <v/>
      </c>
      <c r="BH30" s="5" t="b">
        <f t="shared" si="77"/>
        <v>0</v>
      </c>
      <c r="BI30" s="5" t="str">
        <f t="shared" si="78"/>
        <v/>
      </c>
      <c r="BJ30" s="5" t="str">
        <f t="shared" si="11"/>
        <v/>
      </c>
      <c r="BK30" s="5" t="str">
        <f>IF(BH30,IF(BI30="","You ring the bell. "&amp;IF(BJ30=0,"Nothing else happens.","The "&amp;_xlfn.XLOOKUP(BJ30,Data!$W$3:$W$28,Data!$X$3:$X$28)&amp;" is transformed!"),BI30),"")</f>
        <v/>
      </c>
      <c r="BL30" s="5" t="b">
        <f t="shared" si="79"/>
        <v>0</v>
      </c>
      <c r="BM30" s="5" t="b">
        <f t="shared" si="80"/>
        <v>0</v>
      </c>
      <c r="BN30" s="5" t="str">
        <f t="shared" si="12"/>
        <v/>
      </c>
      <c r="BO30" s="5" t="str">
        <f t="shared" si="13"/>
        <v/>
      </c>
      <c r="BP30" s="5" t="b">
        <f t="shared" si="81"/>
        <v>0</v>
      </c>
      <c r="BQ30" s="5" t="str">
        <f>IF(BP30,IF(_xlfn.XLOOKUP(T30,Data!$W$3:$W$28,Data!$AB$3:$AB$28),"That's much too precious to give away!",IF(OR(AND(T30=17,CK29=CQ29),AND(T30=21,CK29=CV29)),"","No-one here seems to want that.")),"")</f>
        <v/>
      </c>
      <c r="BR30" s="5" t="str">
        <f>IF(BP30,IF(BQ30&lt;&gt;"",BQ30,IF(T30=21,Data!$B$5,"The priest takes the water and it is transformed by heavenly radiance!")),"")</f>
        <v/>
      </c>
      <c r="BS30" s="5" t="b">
        <f t="shared" si="82"/>
        <v>0</v>
      </c>
      <c r="BT30" s="5" t="str">
        <f t="shared" si="14"/>
        <v/>
      </c>
      <c r="BU30" s="5" t="str">
        <f t="shared" si="83"/>
        <v/>
      </c>
      <c r="BV30" s="5" t="b">
        <f t="shared" si="84"/>
        <v>0</v>
      </c>
      <c r="BW30" s="5" t="str">
        <f t="shared" si="15"/>
        <v/>
      </c>
      <c r="BX30" s="5" t="str">
        <f t="shared" si="85"/>
        <v/>
      </c>
      <c r="BY30" s="5" t="b">
        <f t="shared" si="86"/>
        <v>0</v>
      </c>
      <c r="BZ30" s="5">
        <f t="shared" si="87"/>
        <v>0</v>
      </c>
      <c r="CA30" s="5" t="str">
        <f t="shared" si="16"/>
        <v/>
      </c>
      <c r="CB30" s="5" t="b">
        <f t="shared" si="17"/>
        <v>0</v>
      </c>
      <c r="CC30" s="5" t="str">
        <f t="shared" si="18"/>
        <v/>
      </c>
      <c r="CD30" s="5" t="b">
        <f t="shared" si="19"/>
        <v>0</v>
      </c>
      <c r="CE30" s="5" t="b">
        <f t="shared" si="20"/>
        <v>0</v>
      </c>
      <c r="CF30" s="5" t="b">
        <f t="shared" si="21"/>
        <v>0</v>
      </c>
      <c r="CG30" s="5" t="b">
        <f t="shared" si="22"/>
        <v>0</v>
      </c>
      <c r="CH30" s="5" t="b">
        <f t="shared" si="23"/>
        <v>0</v>
      </c>
      <c r="CI30" s="5">
        <f t="shared" si="24"/>
        <v>0</v>
      </c>
      <c r="CJ30" s="5" t="str">
        <f t="shared" si="25"/>
        <v>I don't know that verb.</v>
      </c>
      <c r="CK30" s="4">
        <f t="shared" si="26"/>
        <v>3</v>
      </c>
      <c r="CL30" s="4" t="b">
        <f t="shared" si="27"/>
        <v>0</v>
      </c>
      <c r="CM30" s="4">
        <f t="shared" si="88"/>
        <v>20</v>
      </c>
      <c r="CN30" s="4" t="b">
        <f t="shared" si="28"/>
        <v>0</v>
      </c>
      <c r="CO30" s="4">
        <f t="shared" si="29"/>
        <v>12</v>
      </c>
      <c r="CP30" s="4">
        <f t="shared" si="30"/>
        <v>10</v>
      </c>
      <c r="CQ30" s="4">
        <f t="shared" si="31"/>
        <v>2</v>
      </c>
      <c r="CR30" s="4">
        <f t="shared" si="32"/>
        <v>20</v>
      </c>
      <c r="CS30" s="4">
        <f t="shared" si="33"/>
        <v>2</v>
      </c>
      <c r="CT30" s="4">
        <f t="shared" si="34"/>
        <v>15</v>
      </c>
      <c r="CU30" s="4">
        <f t="shared" si="35"/>
        <v>16</v>
      </c>
      <c r="CV30" s="4">
        <f t="shared" si="36"/>
        <v>8</v>
      </c>
      <c r="CW30" s="4">
        <f t="shared" si="37"/>
        <v>8</v>
      </c>
      <c r="CX30" s="4">
        <f t="shared" si="38"/>
        <v>14</v>
      </c>
      <c r="CY30" s="4">
        <f t="shared" si="39"/>
        <v>19</v>
      </c>
      <c r="CZ30" s="4">
        <f t="shared" si="40"/>
        <v>9</v>
      </c>
      <c r="DA30" s="4">
        <f t="shared" si="41"/>
        <v>2</v>
      </c>
      <c r="DB30" s="4">
        <f t="shared" si="42"/>
        <v>12</v>
      </c>
      <c r="DC30" s="4">
        <f t="shared" si="89"/>
        <v>2</v>
      </c>
      <c r="DD30" s="4">
        <f t="shared" si="44"/>
        <v>2</v>
      </c>
      <c r="DE30" s="4">
        <f t="shared" si="45"/>
        <v>2</v>
      </c>
      <c r="DF30" s="4">
        <f t="shared" si="46"/>
        <v>10</v>
      </c>
      <c r="DG30" s="4">
        <f t="shared" si="47"/>
        <v>2</v>
      </c>
      <c r="DH30" s="4">
        <f t="shared" si="48"/>
        <v>17</v>
      </c>
      <c r="DI30" s="4">
        <f t="shared" si="49"/>
        <v>6</v>
      </c>
      <c r="DJ30" s="4">
        <f t="shared" si="50"/>
        <v>15</v>
      </c>
      <c r="DK30" s="4">
        <f t="shared" si="51"/>
        <v>19</v>
      </c>
      <c r="DL30" s="4">
        <f t="shared" si="52"/>
        <v>2</v>
      </c>
      <c r="DM30" s="4">
        <f t="shared" si="53"/>
        <v>22</v>
      </c>
      <c r="DN30" s="4">
        <f t="shared" si="54"/>
        <v>23</v>
      </c>
      <c r="DO30" s="3"/>
    </row>
    <row r="31" spans="1:119" x14ac:dyDescent="0.35">
      <c r="A31" s="3" t="str">
        <f t="shared" si="55"/>
        <v/>
      </c>
      <c r="B31" s="6"/>
      <c r="C31" s="3" t="str">
        <f t="shared" si="0"/>
        <v/>
      </c>
      <c r="D31" s="3" t="e" cm="1">
        <f t="array" ref="D31:F31">INDEX(_xlfn.TEXTSPLIT(B31," ",,TRUE),_xlfn.SEQUENCE(1,3))</f>
        <v>#VALUE!</v>
      </c>
      <c r="E31" s="3" t="e">
        <v>#VALUE!</v>
      </c>
      <c r="F31" s="3" t="e">
        <v>#VALUE!</v>
      </c>
      <c r="G31" s="3" t="e" cm="1">
        <f t="array" ref="G31">_xlfn.XLOOKUP(D31,Data!$D$3:$D$36,Data!$E$3:$G$36)</f>
        <v>#VALUE!</v>
      </c>
      <c r="H31" s="3"/>
      <c r="I31" s="3"/>
      <c r="J31" s="3" t="e">
        <f>_xlfn.XMATCH(E31,Data!$L$3:$L$10)</f>
        <v>#VALUE!</v>
      </c>
      <c r="K31" s="3" t="str">
        <f>IF(M31="",IF(I31,Data!$B$4,_xlfn.XLOOKUP(D31,Data!$D$3:$D$36,Data!$E$3:$E$36)),"")</f>
        <v/>
      </c>
      <c r="L31" s="3" t="str">
        <f>IF(M31="",IF(I31,_xlfn.XLOOKUP(G31,Data!$L$3:$L$10,Data!$M$3:$M$10),IF(H31=0,"",IF(H31=1,E31,_xlfn.XLOOKUP(E31,Data!$L$3:$L$10,Data!$M$3:$M$10)))),"")</f>
        <v/>
      </c>
      <c r="M31" s="3" t="str">
        <f>IF(NOT(ISERROR(F31)),Data!$J$3,IF(ISERROR(G31),Data!$J$4,IF(AND(H31=0,NOT(ISERROR(E31))),Data!$J$5,IF(AND(H31=2,ISERROR(J31)),Data!$J$7,IF(AND(H31=1,ISERROR(E31)),Data!$J$6,"")))))</f>
        <v>I don't know that verb.</v>
      </c>
      <c r="N31" s="3" t="e">
        <f>_xlfn.XLOOKUP(K31,Data!$D$3:$D$36,Data!$H$3:$H$36)</f>
        <v>#N/A</v>
      </c>
      <c r="O31" s="3" t="e">
        <f>_xlfn.XLOOKUP(L31,Data!$X$3:$X$29,Data!$W$3:$W$29)</f>
        <v>#N/A</v>
      </c>
      <c r="P31" s="3" t="b">
        <f>OR(_xlfn.XLOOKUP(CK30,Data!$O$3:$O$25,Data!$U$3:$U$25),AND(CL30,OR(DC30=CK30,DC30=1)))</f>
        <v>1</v>
      </c>
      <c r="Q31" s="3" t="e" cm="1">
        <f t="array" ref="Q31">INDEX(CO30:DN30,1,O31)</f>
        <v>#N/A</v>
      </c>
      <c r="R31" s="3" t="e">
        <f t="shared" si="4"/>
        <v>#N/A</v>
      </c>
      <c r="S31" s="3" t="e">
        <f t="shared" si="56"/>
        <v>#N/A</v>
      </c>
      <c r="T31" s="3" t="str">
        <f t="shared" si="57"/>
        <v/>
      </c>
      <c r="U31" s="3" t="str">
        <f>IF(M31&lt;&gt;"",M31,IF(L31="","",IFERROR(IF(T31=0,IF(S31=FALSE,Data!$J$11,Data!$J$8),""),IF(K31=Data!$B$4,"",Data!$J$8))))</f>
        <v>I don't know that verb.</v>
      </c>
      <c r="V31" s="3" t="e" cm="1">
        <f t="array" ref="V31">INDEX(Data!$Q$3:$T$25,CK30,L31)</f>
        <v>#VALUE!</v>
      </c>
      <c r="W31" s="3" t="e">
        <f t="shared" si="5"/>
        <v>#VALUE!</v>
      </c>
      <c r="X31" s="3">
        <f t="shared" si="58"/>
        <v>0</v>
      </c>
      <c r="Y31" s="3" t="str">
        <f>IF(K31&lt;&gt;"Go","",IF(ISNUMBER(V31),IF(V31&gt;0,W31,Data!$J$9),Play!V31))</f>
        <v/>
      </c>
      <c r="Z31" s="3" t="b">
        <f t="shared" si="59"/>
        <v>0</v>
      </c>
      <c r="AA31" s="3" t="str">
        <f t="shared" si="60"/>
        <v/>
      </c>
      <c r="AB31" s="3">
        <f t="shared" si="6"/>
        <v>0</v>
      </c>
      <c r="AE31" s="5" t="str">
        <f t="shared" si="7"/>
        <v/>
      </c>
      <c r="AF31" s="5" t="str">
        <f>IF(AE31&lt;&gt;"",OR(_xlfn.XLOOKUP(AE31,Data!$O$3:$O$25,Data!$U$3:$U$25),AND(CL30,OR(DC30=1,DC30=CK30))),"")</f>
        <v/>
      </c>
      <c r="AG31" s="5" t="e" cm="1">
        <f t="array" ref="AG31">"Exits: " &amp; _xlfn.TEXTJOIN(", ", TRUE, IF(INDEX(Data!$Q$3:$T$25,AE31,0)&gt;0,Data!$Q$2:$T$2,""))&amp;"."</f>
        <v>#VALUE!</v>
      </c>
      <c r="AH31" s="5" t="str" cm="1">
        <f t="array" ref="AH31">_xlfn.TEXTJOIN(", ", TRUE, IF(CO30:DN30=AE31,_xlfn.XLOOKUP($CO$3:$DN$3,Data!$W$3:$W$28,Data!$X$3:$X$28),""))</f>
        <v/>
      </c>
      <c r="AI31" s="5" t="str">
        <f>IF(AF31="","",IF(AF31,_xlfn.XLOOKUP(AE31,Data!$O$3:$O$25,Data!$P$3:$P$25)&amp;" "&amp;AG31&amp;IF(AH31&lt;&gt;""," You see: " &amp;AH31&amp;".",""),Data!$J$10))</f>
        <v/>
      </c>
      <c r="AJ31" s="5" t="str">
        <f t="shared" si="61"/>
        <v/>
      </c>
      <c r="AK31" s="5" t="str">
        <f>IF(AND(K31="Talk",U31=""),_xlfn.XLOOKUP(T31,Data!$W$3:$W$28,Data!$AC$3:$AC$28),"")</f>
        <v/>
      </c>
      <c r="AL31" s="5" t="str">
        <f t="shared" si="62"/>
        <v/>
      </c>
      <c r="AM31" s="5" t="b">
        <f t="shared" si="63"/>
        <v>0</v>
      </c>
      <c r="AN31" s="5" t="str">
        <f>IF(AM31,IF(_xlfn.XLOOKUP(T31,Data!$W$3:$W$28,Data!$AA$3:$AA$28)=FALSE,"You can't take that.",IF(Q31=1,"You already have that.",IF(OR(CK30=CT30,CK30=CY30),"The unholy fiend prevents you!",""))),"")</f>
        <v/>
      </c>
      <c r="AO31" s="5" t="str">
        <f t="shared" si="64"/>
        <v/>
      </c>
      <c r="AP31" s="5" t="str">
        <f t="shared" si="65"/>
        <v/>
      </c>
      <c r="AQ31" s="5" t="b">
        <f t="shared" si="66"/>
        <v>0</v>
      </c>
      <c r="AR31" s="5" t="str">
        <f t="shared" si="67"/>
        <v/>
      </c>
      <c r="AS31" s="5" t="str">
        <f t="shared" si="68"/>
        <v/>
      </c>
      <c r="AT31" s="5" t="str">
        <f t="shared" si="2"/>
        <v/>
      </c>
      <c r="AU31" s="5" t="str">
        <f>IF(AND(K31="Examine",U31=""),_xlfn.XLOOKUP(T31,Data!$W$3:$W$28,Data!$Z$3:$Z$28)&amp;IF(T31=15,IF(CL30,IF(CM30&gt;=14,"burning brightly.",IF(CM30&gt;=9,"burning steadily.",IF(CM30&gt;=4,"burning weakly.","guttering."))),"unlit."),""),"")</f>
        <v/>
      </c>
      <c r="AV31" s="5" t="str" cm="1">
        <f t="array" ref="AV31">_xlfn.TEXTJOIN(", ", TRUE, IF(CO30:DN30=1,CO$1:DN$1,""))</f>
        <v/>
      </c>
      <c r="AW31" s="5" t="str">
        <f t="shared" si="69"/>
        <v/>
      </c>
      <c r="AX31" s="5" t="b">
        <f t="shared" si="70"/>
        <v>0</v>
      </c>
      <c r="AY31" s="5" t="str">
        <f>IF(AX31,IF(NOT(ISBLANK(_xlfn.XLOOKUP(T31,Data!$W$3:$W$28,Data!$AD$3:$AD$28))),IF(CK30=12,"","There's nowhere to pour it away here."),"You can't empty that!"),"")</f>
        <v/>
      </c>
      <c r="AZ31" s="5" t="str">
        <f t="shared" si="71"/>
        <v/>
      </c>
      <c r="BA31" s="5" t="b">
        <f t="shared" si="72"/>
        <v>0</v>
      </c>
      <c r="BB31" s="5" t="e">
        <f>_xlfn.XLOOKUP(T31,Data!$W$3:$W$28,Data!$AD$3:$AD$28)</f>
        <v>#N/A</v>
      </c>
      <c r="BC31" s="5" t="str">
        <f t="shared" si="73"/>
        <v/>
      </c>
      <c r="BD31" s="5" t="str">
        <f t="shared" si="74"/>
        <v/>
      </c>
      <c r="BE31" s="5" t="b">
        <f t="shared" si="75"/>
        <v>0</v>
      </c>
      <c r="BF31" s="5" t="str">
        <f t="shared" si="10"/>
        <v/>
      </c>
      <c r="BG31" s="5" t="str">
        <f t="shared" si="76"/>
        <v/>
      </c>
      <c r="BH31" s="5" t="b">
        <f t="shared" si="77"/>
        <v>0</v>
      </c>
      <c r="BI31" s="5" t="str">
        <f t="shared" si="78"/>
        <v/>
      </c>
      <c r="BJ31" s="5" t="str">
        <f t="shared" si="11"/>
        <v/>
      </c>
      <c r="BK31" s="5" t="str">
        <f>IF(BH31,IF(BI31="","You ring the bell. "&amp;IF(BJ31=0,"Nothing else happens.","The "&amp;_xlfn.XLOOKUP(BJ31,Data!$W$3:$W$28,Data!$X$3:$X$28)&amp;" is transformed!"),BI31),"")</f>
        <v/>
      </c>
      <c r="BL31" s="5" t="b">
        <f t="shared" si="79"/>
        <v>0</v>
      </c>
      <c r="BM31" s="5" t="b">
        <f t="shared" si="80"/>
        <v>0</v>
      </c>
      <c r="BN31" s="5" t="str">
        <f t="shared" si="12"/>
        <v/>
      </c>
      <c r="BO31" s="5" t="str">
        <f t="shared" si="13"/>
        <v/>
      </c>
      <c r="BP31" s="5" t="b">
        <f t="shared" si="81"/>
        <v>0</v>
      </c>
      <c r="BQ31" s="5" t="str">
        <f>IF(BP31,IF(_xlfn.XLOOKUP(T31,Data!$W$3:$W$28,Data!$AB$3:$AB$28),"That's much too precious to give away!",IF(OR(AND(T31=17,CK30=CQ30),AND(T31=21,CK30=CV30)),"","No-one here seems to want that.")),"")</f>
        <v/>
      </c>
      <c r="BR31" s="5" t="str">
        <f>IF(BP31,IF(BQ31&lt;&gt;"",BQ31,IF(T31=21,Data!$B$5,"The priest takes the water and it is transformed by heavenly radiance!")),"")</f>
        <v/>
      </c>
      <c r="BS31" s="5" t="b">
        <f t="shared" si="82"/>
        <v>0</v>
      </c>
      <c r="BT31" s="5" t="str">
        <f t="shared" si="14"/>
        <v/>
      </c>
      <c r="BU31" s="5" t="str">
        <f t="shared" si="83"/>
        <v/>
      </c>
      <c r="BV31" s="5" t="b">
        <f t="shared" si="84"/>
        <v>0</v>
      </c>
      <c r="BW31" s="5" t="str">
        <f t="shared" si="15"/>
        <v/>
      </c>
      <c r="BX31" s="5" t="str">
        <f t="shared" si="85"/>
        <v/>
      </c>
      <c r="BY31" s="5" t="b">
        <f t="shared" si="86"/>
        <v>0</v>
      </c>
      <c r="BZ31" s="5">
        <f t="shared" si="87"/>
        <v>0</v>
      </c>
      <c r="CA31" s="5" t="str">
        <f t="shared" si="16"/>
        <v/>
      </c>
      <c r="CB31" s="5" t="b">
        <f t="shared" si="17"/>
        <v>0</v>
      </c>
      <c r="CC31" s="5" t="str">
        <f t="shared" si="18"/>
        <v/>
      </c>
      <c r="CD31" s="5" t="b">
        <f t="shared" si="19"/>
        <v>0</v>
      </c>
      <c r="CE31" s="5" t="b">
        <f t="shared" si="20"/>
        <v>0</v>
      </c>
      <c r="CF31" s="5" t="b">
        <f t="shared" si="21"/>
        <v>0</v>
      </c>
      <c r="CG31" s="5" t="b">
        <f t="shared" si="22"/>
        <v>0</v>
      </c>
      <c r="CH31" s="5" t="b">
        <f t="shared" si="23"/>
        <v>0</v>
      </c>
      <c r="CI31" s="5">
        <f t="shared" si="24"/>
        <v>0</v>
      </c>
      <c r="CJ31" s="5" t="str">
        <f t="shared" si="25"/>
        <v>I don't know that verb.</v>
      </c>
      <c r="CK31" s="4">
        <f t="shared" si="26"/>
        <v>3</v>
      </c>
      <c r="CL31" s="4" t="b">
        <f t="shared" si="27"/>
        <v>0</v>
      </c>
      <c r="CM31" s="4">
        <f t="shared" si="88"/>
        <v>20</v>
      </c>
      <c r="CN31" s="4" t="b">
        <f t="shared" si="28"/>
        <v>0</v>
      </c>
      <c r="CO31" s="4">
        <f t="shared" si="29"/>
        <v>12</v>
      </c>
      <c r="CP31" s="4">
        <f t="shared" si="30"/>
        <v>10</v>
      </c>
      <c r="CQ31" s="4">
        <f t="shared" si="31"/>
        <v>2</v>
      </c>
      <c r="CR31" s="4">
        <f t="shared" si="32"/>
        <v>20</v>
      </c>
      <c r="CS31" s="4">
        <f t="shared" si="33"/>
        <v>2</v>
      </c>
      <c r="CT31" s="4">
        <f t="shared" si="34"/>
        <v>15</v>
      </c>
      <c r="CU31" s="4">
        <f t="shared" si="35"/>
        <v>16</v>
      </c>
      <c r="CV31" s="4">
        <f t="shared" si="36"/>
        <v>8</v>
      </c>
      <c r="CW31" s="4">
        <f t="shared" si="37"/>
        <v>8</v>
      </c>
      <c r="CX31" s="4">
        <f t="shared" si="38"/>
        <v>14</v>
      </c>
      <c r="CY31" s="4">
        <f t="shared" si="39"/>
        <v>19</v>
      </c>
      <c r="CZ31" s="4">
        <f t="shared" si="40"/>
        <v>9</v>
      </c>
      <c r="DA31" s="4">
        <f t="shared" si="41"/>
        <v>2</v>
      </c>
      <c r="DB31" s="4">
        <f t="shared" si="42"/>
        <v>12</v>
      </c>
      <c r="DC31" s="4">
        <f t="shared" si="89"/>
        <v>2</v>
      </c>
      <c r="DD31" s="4">
        <f t="shared" si="44"/>
        <v>2</v>
      </c>
      <c r="DE31" s="4">
        <f t="shared" si="45"/>
        <v>2</v>
      </c>
      <c r="DF31" s="4">
        <f t="shared" si="46"/>
        <v>10</v>
      </c>
      <c r="DG31" s="4">
        <f t="shared" si="47"/>
        <v>2</v>
      </c>
      <c r="DH31" s="4">
        <f t="shared" si="48"/>
        <v>17</v>
      </c>
      <c r="DI31" s="4">
        <f t="shared" si="49"/>
        <v>6</v>
      </c>
      <c r="DJ31" s="4">
        <f t="shared" si="50"/>
        <v>15</v>
      </c>
      <c r="DK31" s="4">
        <f t="shared" si="51"/>
        <v>19</v>
      </c>
      <c r="DL31" s="4">
        <f t="shared" si="52"/>
        <v>2</v>
      </c>
      <c r="DM31" s="4">
        <f t="shared" si="53"/>
        <v>22</v>
      </c>
      <c r="DN31" s="4">
        <f t="shared" si="54"/>
        <v>23</v>
      </c>
      <c r="DO31" s="3"/>
    </row>
    <row r="32" spans="1:119" x14ac:dyDescent="0.35">
      <c r="A32" s="3" t="str">
        <f t="shared" si="55"/>
        <v/>
      </c>
      <c r="B32" s="6"/>
      <c r="C32" s="3" t="str">
        <f t="shared" si="0"/>
        <v/>
      </c>
      <c r="D32" s="3" t="e" cm="1">
        <f t="array" ref="D32:F32">INDEX(_xlfn.TEXTSPLIT(B32," ",,TRUE),_xlfn.SEQUENCE(1,3))</f>
        <v>#VALUE!</v>
      </c>
      <c r="E32" s="3" t="e">
        <v>#VALUE!</v>
      </c>
      <c r="F32" s="3" t="e">
        <v>#VALUE!</v>
      </c>
      <c r="G32" s="3" t="e" cm="1">
        <f t="array" ref="G32">_xlfn.XLOOKUP(D32,Data!$D$3:$D$36,Data!$E$3:$G$36)</f>
        <v>#VALUE!</v>
      </c>
      <c r="H32" s="3"/>
      <c r="I32" s="3"/>
      <c r="J32" s="3" t="e">
        <f>_xlfn.XMATCH(E32,Data!$L$3:$L$10)</f>
        <v>#VALUE!</v>
      </c>
      <c r="K32" s="3" t="str">
        <f>IF(M32="",IF(I32,Data!$B$4,_xlfn.XLOOKUP(D32,Data!$D$3:$D$36,Data!$E$3:$E$36)),"")</f>
        <v/>
      </c>
      <c r="L32" s="3" t="str">
        <f>IF(M32="",IF(I32,_xlfn.XLOOKUP(G32,Data!$L$3:$L$10,Data!$M$3:$M$10),IF(H32=0,"",IF(H32=1,E32,_xlfn.XLOOKUP(E32,Data!$L$3:$L$10,Data!$M$3:$M$10)))),"")</f>
        <v/>
      </c>
      <c r="M32" s="3" t="str">
        <f>IF(NOT(ISERROR(F32)),Data!$J$3,IF(ISERROR(G32),Data!$J$4,IF(AND(H32=0,NOT(ISERROR(E32))),Data!$J$5,IF(AND(H32=2,ISERROR(J32)),Data!$J$7,IF(AND(H32=1,ISERROR(E32)),Data!$J$6,"")))))</f>
        <v>I don't know that verb.</v>
      </c>
      <c r="N32" s="3" t="e">
        <f>_xlfn.XLOOKUP(K32,Data!$D$3:$D$36,Data!$H$3:$H$36)</f>
        <v>#N/A</v>
      </c>
      <c r="O32" s="3" t="e">
        <f>_xlfn.XLOOKUP(L32,Data!$X$3:$X$29,Data!$W$3:$W$29)</f>
        <v>#N/A</v>
      </c>
      <c r="P32" s="3" t="b">
        <f>OR(_xlfn.XLOOKUP(CK31,Data!$O$3:$O$25,Data!$U$3:$U$25),AND(CL31,OR(DC31=CK31,DC31=1)))</f>
        <v>1</v>
      </c>
      <c r="Q32" s="3" t="e" cm="1">
        <f t="array" ref="Q32">INDEX(CO31:DN31,1,O32)</f>
        <v>#N/A</v>
      </c>
      <c r="R32" s="3" t="e">
        <f t="shared" si="4"/>
        <v>#N/A</v>
      </c>
      <c r="S32" s="3" t="e">
        <f t="shared" si="56"/>
        <v>#N/A</v>
      </c>
      <c r="T32" s="3" t="str">
        <f t="shared" si="57"/>
        <v/>
      </c>
      <c r="U32" s="3" t="str">
        <f>IF(M32&lt;&gt;"",M32,IF(L32="","",IFERROR(IF(T32=0,IF(S32=FALSE,Data!$J$11,Data!$J$8),""),IF(K32=Data!$B$4,"",Data!$J$8))))</f>
        <v>I don't know that verb.</v>
      </c>
      <c r="V32" s="3" t="e" cm="1">
        <f t="array" ref="V32">INDEX(Data!$Q$3:$T$25,CK31,L32)</f>
        <v>#VALUE!</v>
      </c>
      <c r="W32" s="3" t="e">
        <f t="shared" si="5"/>
        <v>#VALUE!</v>
      </c>
      <c r="X32" s="3">
        <f t="shared" si="58"/>
        <v>0</v>
      </c>
      <c r="Y32" s="3" t="str">
        <f>IF(K32&lt;&gt;"Go","",IF(ISNUMBER(V32),IF(V32&gt;0,W32,Data!$J$9),Play!V32))</f>
        <v/>
      </c>
      <c r="Z32" s="3" t="b">
        <f t="shared" si="59"/>
        <v>0</v>
      </c>
      <c r="AA32" s="3" t="str">
        <f t="shared" si="60"/>
        <v/>
      </c>
      <c r="AB32" s="3">
        <f t="shared" si="6"/>
        <v>0</v>
      </c>
      <c r="AE32" s="5" t="str">
        <f t="shared" si="7"/>
        <v/>
      </c>
      <c r="AF32" s="5" t="str">
        <f>IF(AE32&lt;&gt;"",OR(_xlfn.XLOOKUP(AE32,Data!$O$3:$O$25,Data!$U$3:$U$25),AND(CL31,OR(DC31=1,DC31=CK31))),"")</f>
        <v/>
      </c>
      <c r="AG32" s="5" t="e" cm="1">
        <f t="array" ref="AG32">"Exits: " &amp; _xlfn.TEXTJOIN(", ", TRUE, IF(INDEX(Data!$Q$3:$T$25,AE32,0)&gt;0,Data!$Q$2:$T$2,""))&amp;"."</f>
        <v>#VALUE!</v>
      </c>
      <c r="AH32" s="5" t="str" cm="1">
        <f t="array" ref="AH32">_xlfn.TEXTJOIN(", ", TRUE, IF(CO31:DN31=AE32,_xlfn.XLOOKUP($CO$3:$DN$3,Data!$W$3:$W$28,Data!$X$3:$X$28),""))</f>
        <v/>
      </c>
      <c r="AI32" s="5" t="str">
        <f>IF(AF32="","",IF(AF32,_xlfn.XLOOKUP(AE32,Data!$O$3:$O$25,Data!$P$3:$P$25)&amp;" "&amp;AG32&amp;IF(AH32&lt;&gt;""," You see: " &amp;AH32&amp;".",""),Data!$J$10))</f>
        <v/>
      </c>
      <c r="AJ32" s="5" t="str">
        <f t="shared" si="61"/>
        <v/>
      </c>
      <c r="AK32" s="5" t="str">
        <f>IF(AND(K32="Talk",U32=""),_xlfn.XLOOKUP(T32,Data!$W$3:$W$28,Data!$AC$3:$AC$28),"")</f>
        <v/>
      </c>
      <c r="AL32" s="5" t="str">
        <f t="shared" si="62"/>
        <v/>
      </c>
      <c r="AM32" s="5" t="b">
        <f t="shared" si="63"/>
        <v>0</v>
      </c>
      <c r="AN32" s="5" t="str">
        <f>IF(AM32,IF(_xlfn.XLOOKUP(T32,Data!$W$3:$W$28,Data!$AA$3:$AA$28)=FALSE,"You can't take that.",IF(Q32=1,"You already have that.",IF(OR(CK31=CT31,CK31=CY31),"The unholy fiend prevents you!",""))),"")</f>
        <v/>
      </c>
      <c r="AO32" s="5" t="str">
        <f t="shared" si="64"/>
        <v/>
      </c>
      <c r="AP32" s="5" t="str">
        <f t="shared" si="65"/>
        <v/>
      </c>
      <c r="AQ32" s="5" t="b">
        <f t="shared" si="66"/>
        <v>0</v>
      </c>
      <c r="AR32" s="5" t="str">
        <f t="shared" si="67"/>
        <v/>
      </c>
      <c r="AS32" s="5" t="str">
        <f t="shared" si="68"/>
        <v/>
      </c>
      <c r="AT32" s="5" t="str">
        <f t="shared" si="2"/>
        <v/>
      </c>
      <c r="AU32" s="5" t="str">
        <f>IF(AND(K32="Examine",U32=""),_xlfn.XLOOKUP(T32,Data!$W$3:$W$28,Data!$Z$3:$Z$28)&amp;IF(T32=15,IF(CL31,IF(CM31&gt;=14,"burning brightly.",IF(CM31&gt;=9,"burning steadily.",IF(CM31&gt;=4,"burning weakly.","guttering."))),"unlit."),""),"")</f>
        <v/>
      </c>
      <c r="AV32" s="5" t="str" cm="1">
        <f t="array" ref="AV32">_xlfn.TEXTJOIN(", ", TRUE, IF(CO31:DN31=1,CO$1:DN$1,""))</f>
        <v/>
      </c>
      <c r="AW32" s="5" t="str">
        <f t="shared" si="69"/>
        <v/>
      </c>
      <c r="AX32" s="5" t="b">
        <f t="shared" si="70"/>
        <v>0</v>
      </c>
      <c r="AY32" s="5" t="str">
        <f>IF(AX32,IF(NOT(ISBLANK(_xlfn.XLOOKUP(T32,Data!$W$3:$W$28,Data!$AD$3:$AD$28))),IF(CK31=12,"","There's nowhere to pour it away here."),"You can't empty that!"),"")</f>
        <v/>
      </c>
      <c r="AZ32" s="5" t="str">
        <f t="shared" si="71"/>
        <v/>
      </c>
      <c r="BA32" s="5" t="b">
        <f t="shared" si="72"/>
        <v>0</v>
      </c>
      <c r="BB32" s="5" t="e">
        <f>_xlfn.XLOOKUP(T32,Data!$W$3:$W$28,Data!$AD$3:$AD$28)</f>
        <v>#N/A</v>
      </c>
      <c r="BC32" s="5" t="str">
        <f t="shared" si="73"/>
        <v/>
      </c>
      <c r="BD32" s="5" t="str">
        <f t="shared" si="74"/>
        <v/>
      </c>
      <c r="BE32" s="5" t="b">
        <f t="shared" si="75"/>
        <v>0</v>
      </c>
      <c r="BF32" s="5" t="str">
        <f t="shared" si="10"/>
        <v/>
      </c>
      <c r="BG32" s="5" t="str">
        <f t="shared" si="76"/>
        <v/>
      </c>
      <c r="BH32" s="5" t="b">
        <f t="shared" si="77"/>
        <v>0</v>
      </c>
      <c r="BI32" s="5" t="str">
        <f t="shared" si="78"/>
        <v/>
      </c>
      <c r="BJ32" s="5" t="str">
        <f t="shared" si="11"/>
        <v/>
      </c>
      <c r="BK32" s="5" t="str">
        <f>IF(BH32,IF(BI32="","You ring the bell. "&amp;IF(BJ32=0,"Nothing else happens.","The "&amp;_xlfn.XLOOKUP(BJ32,Data!$W$3:$W$28,Data!$X$3:$X$28)&amp;" is transformed!"),BI32),"")</f>
        <v/>
      </c>
      <c r="BL32" s="5" t="b">
        <f t="shared" si="79"/>
        <v>0</v>
      </c>
      <c r="BM32" s="5" t="b">
        <f t="shared" si="80"/>
        <v>0</v>
      </c>
      <c r="BN32" s="5" t="str">
        <f t="shared" si="12"/>
        <v/>
      </c>
      <c r="BO32" s="5" t="str">
        <f t="shared" si="13"/>
        <v/>
      </c>
      <c r="BP32" s="5" t="b">
        <f t="shared" si="81"/>
        <v>0</v>
      </c>
      <c r="BQ32" s="5" t="str">
        <f>IF(BP32,IF(_xlfn.XLOOKUP(T32,Data!$W$3:$W$28,Data!$AB$3:$AB$28),"That's much too precious to give away!",IF(OR(AND(T32=17,CK31=CQ31),AND(T32=21,CK31=CV31)),"","No-one here seems to want that.")),"")</f>
        <v/>
      </c>
      <c r="BR32" s="5" t="str">
        <f>IF(BP32,IF(BQ32&lt;&gt;"",BQ32,IF(T32=21,Data!$B$5,"The priest takes the water and it is transformed by heavenly radiance!")),"")</f>
        <v/>
      </c>
      <c r="BS32" s="5" t="b">
        <f t="shared" si="82"/>
        <v>0</v>
      </c>
      <c r="BT32" s="5" t="str">
        <f t="shared" si="14"/>
        <v/>
      </c>
      <c r="BU32" s="5" t="str">
        <f t="shared" si="83"/>
        <v/>
      </c>
      <c r="BV32" s="5" t="b">
        <f t="shared" si="84"/>
        <v>0</v>
      </c>
      <c r="BW32" s="5" t="str">
        <f t="shared" si="15"/>
        <v/>
      </c>
      <c r="BX32" s="5" t="str">
        <f t="shared" si="85"/>
        <v/>
      </c>
      <c r="BY32" s="5" t="b">
        <f t="shared" si="86"/>
        <v>0</v>
      </c>
      <c r="BZ32" s="5">
        <f t="shared" si="87"/>
        <v>0</v>
      </c>
      <c r="CA32" s="5" t="str">
        <f t="shared" si="16"/>
        <v/>
      </c>
      <c r="CB32" s="5" t="b">
        <f t="shared" si="17"/>
        <v>0</v>
      </c>
      <c r="CC32" s="5" t="str">
        <f t="shared" si="18"/>
        <v/>
      </c>
      <c r="CD32" s="5" t="b">
        <f t="shared" si="19"/>
        <v>0</v>
      </c>
      <c r="CE32" s="5" t="b">
        <f t="shared" si="20"/>
        <v>0</v>
      </c>
      <c r="CF32" s="5" t="b">
        <f t="shared" si="21"/>
        <v>0</v>
      </c>
      <c r="CG32" s="5" t="b">
        <f t="shared" si="22"/>
        <v>0</v>
      </c>
      <c r="CH32" s="5" t="b">
        <f t="shared" si="23"/>
        <v>0</v>
      </c>
      <c r="CI32" s="5">
        <f t="shared" si="24"/>
        <v>0</v>
      </c>
      <c r="CJ32" s="5" t="str">
        <f t="shared" si="25"/>
        <v>I don't know that verb.</v>
      </c>
      <c r="CK32" s="4">
        <f t="shared" si="26"/>
        <v>3</v>
      </c>
      <c r="CL32" s="4" t="b">
        <f t="shared" si="27"/>
        <v>0</v>
      </c>
      <c r="CM32" s="4">
        <f t="shared" si="88"/>
        <v>20</v>
      </c>
      <c r="CN32" s="4" t="b">
        <f t="shared" si="28"/>
        <v>0</v>
      </c>
      <c r="CO32" s="4">
        <f t="shared" si="29"/>
        <v>12</v>
      </c>
      <c r="CP32" s="4">
        <f t="shared" si="30"/>
        <v>10</v>
      </c>
      <c r="CQ32" s="4">
        <f t="shared" si="31"/>
        <v>2</v>
      </c>
      <c r="CR32" s="4">
        <f t="shared" si="32"/>
        <v>20</v>
      </c>
      <c r="CS32" s="4">
        <f t="shared" si="33"/>
        <v>2</v>
      </c>
      <c r="CT32" s="4">
        <f t="shared" si="34"/>
        <v>15</v>
      </c>
      <c r="CU32" s="4">
        <f t="shared" si="35"/>
        <v>16</v>
      </c>
      <c r="CV32" s="4">
        <f t="shared" si="36"/>
        <v>8</v>
      </c>
      <c r="CW32" s="4">
        <f t="shared" si="37"/>
        <v>8</v>
      </c>
      <c r="CX32" s="4">
        <f t="shared" si="38"/>
        <v>14</v>
      </c>
      <c r="CY32" s="4">
        <f t="shared" si="39"/>
        <v>19</v>
      </c>
      <c r="CZ32" s="4">
        <f t="shared" si="40"/>
        <v>9</v>
      </c>
      <c r="DA32" s="4">
        <f t="shared" si="41"/>
        <v>2</v>
      </c>
      <c r="DB32" s="4">
        <f t="shared" si="42"/>
        <v>12</v>
      </c>
      <c r="DC32" s="4">
        <f t="shared" si="89"/>
        <v>2</v>
      </c>
      <c r="DD32" s="4">
        <f t="shared" si="44"/>
        <v>2</v>
      </c>
      <c r="DE32" s="4">
        <f t="shared" si="45"/>
        <v>2</v>
      </c>
      <c r="DF32" s="4">
        <f t="shared" si="46"/>
        <v>10</v>
      </c>
      <c r="DG32" s="4">
        <f t="shared" si="47"/>
        <v>2</v>
      </c>
      <c r="DH32" s="4">
        <f t="shared" si="48"/>
        <v>17</v>
      </c>
      <c r="DI32" s="4">
        <f t="shared" si="49"/>
        <v>6</v>
      </c>
      <c r="DJ32" s="4">
        <f t="shared" si="50"/>
        <v>15</v>
      </c>
      <c r="DK32" s="4">
        <f t="shared" si="51"/>
        <v>19</v>
      </c>
      <c r="DL32" s="4">
        <f t="shared" si="52"/>
        <v>2</v>
      </c>
      <c r="DM32" s="4">
        <f t="shared" si="53"/>
        <v>22</v>
      </c>
      <c r="DN32" s="4">
        <f t="shared" si="54"/>
        <v>23</v>
      </c>
      <c r="DO32" s="3"/>
    </row>
    <row r="33" spans="1:119" x14ac:dyDescent="0.35">
      <c r="A33" s="3" t="str">
        <f t="shared" si="55"/>
        <v/>
      </c>
      <c r="B33" s="6"/>
      <c r="C33" s="3" t="str">
        <f t="shared" si="0"/>
        <v/>
      </c>
      <c r="D33" s="3" t="e" cm="1">
        <f t="array" ref="D33:F33">INDEX(_xlfn.TEXTSPLIT(B33," ",,TRUE),_xlfn.SEQUENCE(1,3))</f>
        <v>#VALUE!</v>
      </c>
      <c r="E33" s="3" t="e">
        <v>#VALUE!</v>
      </c>
      <c r="F33" s="3" t="e">
        <v>#VALUE!</v>
      </c>
      <c r="G33" s="3" t="e" cm="1">
        <f t="array" ref="G33">_xlfn.XLOOKUP(D33,Data!$D$3:$D$36,Data!$E$3:$G$36)</f>
        <v>#VALUE!</v>
      </c>
      <c r="H33" s="3"/>
      <c r="I33" s="3"/>
      <c r="J33" s="3" t="e">
        <f>_xlfn.XMATCH(E33,Data!$L$3:$L$10)</f>
        <v>#VALUE!</v>
      </c>
      <c r="K33" s="3" t="str">
        <f>IF(M33="",IF(I33,Data!$B$4,_xlfn.XLOOKUP(D33,Data!$D$3:$D$36,Data!$E$3:$E$36)),"")</f>
        <v/>
      </c>
      <c r="L33" s="3" t="str">
        <f>IF(M33="",IF(I33,_xlfn.XLOOKUP(G33,Data!$L$3:$L$10,Data!$M$3:$M$10),IF(H33=0,"",IF(H33=1,E33,_xlfn.XLOOKUP(E33,Data!$L$3:$L$10,Data!$M$3:$M$10)))),"")</f>
        <v/>
      </c>
      <c r="M33" s="3" t="str">
        <f>IF(NOT(ISERROR(F33)),Data!$J$3,IF(ISERROR(G33),Data!$J$4,IF(AND(H33=0,NOT(ISERROR(E33))),Data!$J$5,IF(AND(H33=2,ISERROR(J33)),Data!$J$7,IF(AND(H33=1,ISERROR(E33)),Data!$J$6,"")))))</f>
        <v>I don't know that verb.</v>
      </c>
      <c r="N33" s="3" t="e">
        <f>_xlfn.XLOOKUP(K33,Data!$D$3:$D$36,Data!$H$3:$H$36)</f>
        <v>#N/A</v>
      </c>
      <c r="O33" s="3" t="e">
        <f>_xlfn.XLOOKUP(L33,Data!$X$3:$X$29,Data!$W$3:$W$29)</f>
        <v>#N/A</v>
      </c>
      <c r="P33" s="3" t="b">
        <f>OR(_xlfn.XLOOKUP(CK32,Data!$O$3:$O$25,Data!$U$3:$U$25),AND(CL32,OR(DC32=CK32,DC32=1)))</f>
        <v>1</v>
      </c>
      <c r="Q33" s="3" t="e" cm="1">
        <f t="array" ref="Q33">INDEX(CO32:DN32,1,O33)</f>
        <v>#N/A</v>
      </c>
      <c r="R33" s="3" t="e">
        <f t="shared" si="4"/>
        <v>#N/A</v>
      </c>
      <c r="S33" s="3" t="e">
        <f t="shared" si="56"/>
        <v>#N/A</v>
      </c>
      <c r="T33" s="3" t="str">
        <f t="shared" si="57"/>
        <v/>
      </c>
      <c r="U33" s="3" t="str">
        <f>IF(M33&lt;&gt;"",M33,IF(L33="","",IFERROR(IF(T33=0,IF(S33=FALSE,Data!$J$11,Data!$J$8),""),IF(K33=Data!$B$4,"",Data!$J$8))))</f>
        <v>I don't know that verb.</v>
      </c>
      <c r="V33" s="3" t="e" cm="1">
        <f t="array" ref="V33">INDEX(Data!$Q$3:$T$25,CK32,L33)</f>
        <v>#VALUE!</v>
      </c>
      <c r="W33" s="3" t="e">
        <f t="shared" si="5"/>
        <v>#VALUE!</v>
      </c>
      <c r="X33" s="3">
        <f t="shared" si="58"/>
        <v>0</v>
      </c>
      <c r="Y33" s="3" t="str">
        <f>IF(K33&lt;&gt;"Go","",IF(ISNUMBER(V33),IF(V33&gt;0,W33,Data!$J$9),Play!V33))</f>
        <v/>
      </c>
      <c r="Z33" s="3" t="b">
        <f t="shared" si="59"/>
        <v>0</v>
      </c>
      <c r="AA33" s="3" t="str">
        <f t="shared" si="60"/>
        <v/>
      </c>
      <c r="AB33" s="3">
        <f t="shared" si="6"/>
        <v>0</v>
      </c>
      <c r="AE33" s="5" t="str">
        <f t="shared" si="7"/>
        <v/>
      </c>
      <c r="AF33" s="5" t="str">
        <f>IF(AE33&lt;&gt;"",OR(_xlfn.XLOOKUP(AE33,Data!$O$3:$O$25,Data!$U$3:$U$25),AND(CL32,OR(DC32=1,DC32=CK32))),"")</f>
        <v/>
      </c>
      <c r="AG33" s="5" t="e" cm="1">
        <f t="array" ref="AG33">"Exits: " &amp; _xlfn.TEXTJOIN(", ", TRUE, IF(INDEX(Data!$Q$3:$T$25,AE33,0)&gt;0,Data!$Q$2:$T$2,""))&amp;"."</f>
        <v>#VALUE!</v>
      </c>
      <c r="AH33" s="5" t="str" cm="1">
        <f t="array" ref="AH33">_xlfn.TEXTJOIN(", ", TRUE, IF(CO32:DN32=AE33,_xlfn.XLOOKUP($CO$3:$DN$3,Data!$W$3:$W$28,Data!$X$3:$X$28),""))</f>
        <v/>
      </c>
      <c r="AI33" s="5" t="str">
        <f>IF(AF33="","",IF(AF33,_xlfn.XLOOKUP(AE33,Data!$O$3:$O$25,Data!$P$3:$P$25)&amp;" "&amp;AG33&amp;IF(AH33&lt;&gt;""," You see: " &amp;AH33&amp;".",""),Data!$J$10))</f>
        <v/>
      </c>
      <c r="AJ33" s="5" t="str">
        <f t="shared" si="61"/>
        <v/>
      </c>
      <c r="AK33" s="5" t="str">
        <f>IF(AND(K33="Talk",U33=""),_xlfn.XLOOKUP(T33,Data!$W$3:$W$28,Data!$AC$3:$AC$28),"")</f>
        <v/>
      </c>
      <c r="AL33" s="5" t="str">
        <f t="shared" si="62"/>
        <v/>
      </c>
      <c r="AM33" s="5" t="b">
        <f t="shared" si="63"/>
        <v>0</v>
      </c>
      <c r="AN33" s="5" t="str">
        <f>IF(AM33,IF(_xlfn.XLOOKUP(T33,Data!$W$3:$W$28,Data!$AA$3:$AA$28)=FALSE,"You can't take that.",IF(Q33=1,"You already have that.",IF(OR(CK32=CT32,CK32=CY32),"The unholy fiend prevents you!",""))),"")</f>
        <v/>
      </c>
      <c r="AO33" s="5" t="str">
        <f t="shared" si="64"/>
        <v/>
      </c>
      <c r="AP33" s="5" t="str">
        <f t="shared" si="65"/>
        <v/>
      </c>
      <c r="AQ33" s="5" t="b">
        <f t="shared" si="66"/>
        <v>0</v>
      </c>
      <c r="AR33" s="5" t="str">
        <f t="shared" si="67"/>
        <v/>
      </c>
      <c r="AS33" s="5" t="str">
        <f t="shared" si="68"/>
        <v/>
      </c>
      <c r="AT33" s="5" t="str">
        <f t="shared" si="2"/>
        <v/>
      </c>
      <c r="AU33" s="5" t="str">
        <f>IF(AND(K33="Examine",U33=""),_xlfn.XLOOKUP(T33,Data!$W$3:$W$28,Data!$Z$3:$Z$28)&amp;IF(T33=15,IF(CL32,IF(CM32&gt;=14,"burning brightly.",IF(CM32&gt;=9,"burning steadily.",IF(CM32&gt;=4,"burning weakly.","guttering."))),"unlit."),""),"")</f>
        <v/>
      </c>
      <c r="AV33" s="5" t="str" cm="1">
        <f t="array" ref="AV33">_xlfn.TEXTJOIN(", ", TRUE, IF(CO32:DN32=1,CO$1:DN$1,""))</f>
        <v/>
      </c>
      <c r="AW33" s="5" t="str">
        <f t="shared" si="69"/>
        <v/>
      </c>
      <c r="AX33" s="5" t="b">
        <f t="shared" si="70"/>
        <v>0</v>
      </c>
      <c r="AY33" s="5" t="str">
        <f>IF(AX33,IF(NOT(ISBLANK(_xlfn.XLOOKUP(T33,Data!$W$3:$W$28,Data!$AD$3:$AD$28))),IF(CK32=12,"","There's nowhere to pour it away here."),"You can't empty that!"),"")</f>
        <v/>
      </c>
      <c r="AZ33" s="5" t="str">
        <f t="shared" si="71"/>
        <v/>
      </c>
      <c r="BA33" s="5" t="b">
        <f t="shared" si="72"/>
        <v>0</v>
      </c>
      <c r="BB33" s="5" t="e">
        <f>_xlfn.XLOOKUP(T33,Data!$W$3:$W$28,Data!$AD$3:$AD$28)</f>
        <v>#N/A</v>
      </c>
      <c r="BC33" s="5" t="str">
        <f t="shared" si="73"/>
        <v/>
      </c>
      <c r="BD33" s="5" t="str">
        <f t="shared" si="74"/>
        <v/>
      </c>
      <c r="BE33" s="5" t="b">
        <f t="shared" si="75"/>
        <v>0</v>
      </c>
      <c r="BF33" s="5" t="str">
        <f t="shared" si="10"/>
        <v/>
      </c>
      <c r="BG33" s="5" t="str">
        <f t="shared" si="76"/>
        <v/>
      </c>
      <c r="BH33" s="5" t="b">
        <f t="shared" si="77"/>
        <v>0</v>
      </c>
      <c r="BI33" s="5" t="str">
        <f t="shared" si="78"/>
        <v/>
      </c>
      <c r="BJ33" s="5" t="str">
        <f t="shared" si="11"/>
        <v/>
      </c>
      <c r="BK33" s="5" t="str">
        <f>IF(BH33,IF(BI33="","You ring the bell. "&amp;IF(BJ33=0,"Nothing else happens.","The "&amp;_xlfn.XLOOKUP(BJ33,Data!$W$3:$W$28,Data!$X$3:$X$28)&amp;" is transformed!"),BI33),"")</f>
        <v/>
      </c>
      <c r="BL33" s="5" t="b">
        <f t="shared" si="79"/>
        <v>0</v>
      </c>
      <c r="BM33" s="5" t="b">
        <f t="shared" si="80"/>
        <v>0</v>
      </c>
      <c r="BN33" s="5" t="str">
        <f t="shared" si="12"/>
        <v/>
      </c>
      <c r="BO33" s="5" t="str">
        <f t="shared" si="13"/>
        <v/>
      </c>
      <c r="BP33" s="5" t="b">
        <f t="shared" si="81"/>
        <v>0</v>
      </c>
      <c r="BQ33" s="5" t="str">
        <f>IF(BP33,IF(_xlfn.XLOOKUP(T33,Data!$W$3:$W$28,Data!$AB$3:$AB$28),"That's much too precious to give away!",IF(OR(AND(T33=17,CK32=CQ32),AND(T33=21,CK32=CV32)),"","No-one here seems to want that.")),"")</f>
        <v/>
      </c>
      <c r="BR33" s="5" t="str">
        <f>IF(BP33,IF(BQ33&lt;&gt;"",BQ33,IF(T33=21,Data!$B$5,"The priest takes the water and it is transformed by heavenly radiance!")),"")</f>
        <v/>
      </c>
      <c r="BS33" s="5" t="b">
        <f t="shared" si="82"/>
        <v>0</v>
      </c>
      <c r="BT33" s="5" t="str">
        <f t="shared" si="14"/>
        <v/>
      </c>
      <c r="BU33" s="5" t="str">
        <f t="shared" si="83"/>
        <v/>
      </c>
      <c r="BV33" s="5" t="b">
        <f t="shared" si="84"/>
        <v>0</v>
      </c>
      <c r="BW33" s="5" t="str">
        <f t="shared" si="15"/>
        <v/>
      </c>
      <c r="BX33" s="5" t="str">
        <f t="shared" si="85"/>
        <v/>
      </c>
      <c r="BY33" s="5" t="b">
        <f t="shared" si="86"/>
        <v>0</v>
      </c>
      <c r="BZ33" s="5">
        <f t="shared" si="87"/>
        <v>0</v>
      </c>
      <c r="CA33" s="5" t="str">
        <f t="shared" si="16"/>
        <v/>
      </c>
      <c r="CB33" s="5" t="b">
        <f t="shared" si="17"/>
        <v>0</v>
      </c>
      <c r="CC33" s="5" t="str">
        <f t="shared" si="18"/>
        <v/>
      </c>
      <c r="CD33" s="5" t="b">
        <f t="shared" si="19"/>
        <v>0</v>
      </c>
      <c r="CE33" s="5" t="b">
        <f t="shared" si="20"/>
        <v>0</v>
      </c>
      <c r="CF33" s="5" t="b">
        <f t="shared" si="21"/>
        <v>0</v>
      </c>
      <c r="CG33" s="5" t="b">
        <f t="shared" si="22"/>
        <v>0</v>
      </c>
      <c r="CH33" s="5" t="b">
        <f t="shared" si="23"/>
        <v>0</v>
      </c>
      <c r="CI33" s="5">
        <f t="shared" si="24"/>
        <v>0</v>
      </c>
      <c r="CJ33" s="5" t="str">
        <f t="shared" si="25"/>
        <v>I don't know that verb.</v>
      </c>
      <c r="CK33" s="4">
        <f t="shared" si="26"/>
        <v>3</v>
      </c>
      <c r="CL33" s="4" t="b">
        <f t="shared" si="27"/>
        <v>0</v>
      </c>
      <c r="CM33" s="4">
        <f t="shared" si="88"/>
        <v>20</v>
      </c>
      <c r="CN33" s="4" t="b">
        <f t="shared" si="28"/>
        <v>0</v>
      </c>
      <c r="CO33" s="4">
        <f t="shared" si="29"/>
        <v>12</v>
      </c>
      <c r="CP33" s="4">
        <f t="shared" si="30"/>
        <v>10</v>
      </c>
      <c r="CQ33" s="4">
        <f t="shared" si="31"/>
        <v>2</v>
      </c>
      <c r="CR33" s="4">
        <f t="shared" si="32"/>
        <v>20</v>
      </c>
      <c r="CS33" s="4">
        <f t="shared" si="33"/>
        <v>2</v>
      </c>
      <c r="CT33" s="4">
        <f t="shared" si="34"/>
        <v>15</v>
      </c>
      <c r="CU33" s="4">
        <f t="shared" si="35"/>
        <v>16</v>
      </c>
      <c r="CV33" s="4">
        <f t="shared" si="36"/>
        <v>8</v>
      </c>
      <c r="CW33" s="4">
        <f t="shared" si="37"/>
        <v>8</v>
      </c>
      <c r="CX33" s="4">
        <f t="shared" si="38"/>
        <v>14</v>
      </c>
      <c r="CY33" s="4">
        <f t="shared" si="39"/>
        <v>19</v>
      </c>
      <c r="CZ33" s="4">
        <f t="shared" si="40"/>
        <v>9</v>
      </c>
      <c r="DA33" s="4">
        <f t="shared" si="41"/>
        <v>2</v>
      </c>
      <c r="DB33" s="4">
        <f t="shared" si="42"/>
        <v>12</v>
      </c>
      <c r="DC33" s="4">
        <f t="shared" si="89"/>
        <v>2</v>
      </c>
      <c r="DD33" s="4">
        <f t="shared" si="44"/>
        <v>2</v>
      </c>
      <c r="DE33" s="4">
        <f t="shared" si="45"/>
        <v>2</v>
      </c>
      <c r="DF33" s="4">
        <f t="shared" si="46"/>
        <v>10</v>
      </c>
      <c r="DG33" s="4">
        <f t="shared" si="47"/>
        <v>2</v>
      </c>
      <c r="DH33" s="4">
        <f t="shared" si="48"/>
        <v>17</v>
      </c>
      <c r="DI33" s="4">
        <f t="shared" si="49"/>
        <v>6</v>
      </c>
      <c r="DJ33" s="4">
        <f t="shared" si="50"/>
        <v>15</v>
      </c>
      <c r="DK33" s="4">
        <f t="shared" si="51"/>
        <v>19</v>
      </c>
      <c r="DL33" s="4">
        <f t="shared" si="52"/>
        <v>2</v>
      </c>
      <c r="DM33" s="4">
        <f t="shared" si="53"/>
        <v>22</v>
      </c>
      <c r="DN33" s="4">
        <f t="shared" si="54"/>
        <v>23</v>
      </c>
      <c r="DO33" s="3"/>
    </row>
    <row r="34" spans="1:119" x14ac:dyDescent="0.35">
      <c r="A34" s="3" t="str">
        <f t="shared" si="55"/>
        <v/>
      </c>
      <c r="B34" s="6"/>
      <c r="C34" s="3" t="str">
        <f t="shared" si="0"/>
        <v/>
      </c>
      <c r="D34" s="3" t="e" cm="1">
        <f t="array" ref="D34:F34">INDEX(_xlfn.TEXTSPLIT(B34," ",,TRUE),_xlfn.SEQUENCE(1,3))</f>
        <v>#VALUE!</v>
      </c>
      <c r="E34" s="3" t="e">
        <v>#VALUE!</v>
      </c>
      <c r="F34" s="3" t="e">
        <v>#VALUE!</v>
      </c>
      <c r="G34" s="3" t="e" cm="1">
        <f t="array" ref="G34">_xlfn.XLOOKUP(D34,Data!$D$3:$D$36,Data!$E$3:$G$36)</f>
        <v>#VALUE!</v>
      </c>
      <c r="H34" s="3"/>
      <c r="I34" s="3"/>
      <c r="J34" s="3" t="e">
        <f>_xlfn.XMATCH(E34,Data!$L$3:$L$10)</f>
        <v>#VALUE!</v>
      </c>
      <c r="K34" s="3" t="str">
        <f>IF(M34="",IF(I34,Data!$B$4,_xlfn.XLOOKUP(D34,Data!$D$3:$D$36,Data!$E$3:$E$36)),"")</f>
        <v/>
      </c>
      <c r="L34" s="3" t="str">
        <f>IF(M34="",IF(I34,_xlfn.XLOOKUP(G34,Data!$L$3:$L$10,Data!$M$3:$M$10),IF(H34=0,"",IF(H34=1,E34,_xlfn.XLOOKUP(E34,Data!$L$3:$L$10,Data!$M$3:$M$10)))),"")</f>
        <v/>
      </c>
      <c r="M34" s="3" t="str">
        <f>IF(NOT(ISERROR(F34)),Data!$J$3,IF(ISERROR(G34),Data!$J$4,IF(AND(H34=0,NOT(ISERROR(E34))),Data!$J$5,IF(AND(H34=2,ISERROR(J34)),Data!$J$7,IF(AND(H34=1,ISERROR(E34)),Data!$J$6,"")))))</f>
        <v>I don't know that verb.</v>
      </c>
      <c r="N34" s="3" t="e">
        <f>_xlfn.XLOOKUP(K34,Data!$D$3:$D$36,Data!$H$3:$H$36)</f>
        <v>#N/A</v>
      </c>
      <c r="O34" s="3" t="e">
        <f>_xlfn.XLOOKUP(L34,Data!$X$3:$X$29,Data!$W$3:$W$29)</f>
        <v>#N/A</v>
      </c>
      <c r="P34" s="3" t="b">
        <f>OR(_xlfn.XLOOKUP(CK33,Data!$O$3:$O$25,Data!$U$3:$U$25),AND(CL33,OR(DC33=CK33,DC33=1)))</f>
        <v>1</v>
      </c>
      <c r="Q34" s="3" t="e" cm="1">
        <f t="array" ref="Q34">INDEX(CO33:DN33,1,O34)</f>
        <v>#N/A</v>
      </c>
      <c r="R34" s="3" t="e">
        <f t="shared" si="4"/>
        <v>#N/A</v>
      </c>
      <c r="S34" s="3" t="e">
        <f t="shared" si="56"/>
        <v>#N/A</v>
      </c>
      <c r="T34" s="3" t="str">
        <f t="shared" si="57"/>
        <v/>
      </c>
      <c r="U34" s="3" t="str">
        <f>IF(M34&lt;&gt;"",M34,IF(L34="","",IFERROR(IF(T34=0,IF(S34=FALSE,Data!$J$11,Data!$J$8),""),IF(K34=Data!$B$4,"",Data!$J$8))))</f>
        <v>I don't know that verb.</v>
      </c>
      <c r="V34" s="3" t="e" cm="1">
        <f t="array" ref="V34">INDEX(Data!$Q$3:$T$25,CK33,L34)</f>
        <v>#VALUE!</v>
      </c>
      <c r="W34" s="3" t="e">
        <f t="shared" si="5"/>
        <v>#VALUE!</v>
      </c>
      <c r="X34" s="3">
        <f t="shared" si="58"/>
        <v>0</v>
      </c>
      <c r="Y34" s="3" t="str">
        <f>IF(K34&lt;&gt;"Go","",IF(ISNUMBER(V34),IF(V34&gt;0,W34,Data!$J$9),Play!V34))</f>
        <v/>
      </c>
      <c r="Z34" s="3" t="b">
        <f t="shared" si="59"/>
        <v>0</v>
      </c>
      <c r="AA34" s="3" t="str">
        <f t="shared" si="60"/>
        <v/>
      </c>
      <c r="AB34" s="3">
        <f t="shared" si="6"/>
        <v>0</v>
      </c>
      <c r="AE34" s="5" t="str">
        <f t="shared" si="7"/>
        <v/>
      </c>
      <c r="AF34" s="5" t="str">
        <f>IF(AE34&lt;&gt;"",OR(_xlfn.XLOOKUP(AE34,Data!$O$3:$O$25,Data!$U$3:$U$25),AND(CL33,OR(DC33=1,DC33=CK33))),"")</f>
        <v/>
      </c>
      <c r="AG34" s="5" t="e" cm="1">
        <f t="array" ref="AG34">"Exits: " &amp; _xlfn.TEXTJOIN(", ", TRUE, IF(INDEX(Data!$Q$3:$T$25,AE34,0)&gt;0,Data!$Q$2:$T$2,""))&amp;"."</f>
        <v>#VALUE!</v>
      </c>
      <c r="AH34" s="5" t="str" cm="1">
        <f t="array" ref="AH34">_xlfn.TEXTJOIN(", ", TRUE, IF(CO33:DN33=AE34,_xlfn.XLOOKUP($CO$3:$DN$3,Data!$W$3:$W$28,Data!$X$3:$X$28),""))</f>
        <v/>
      </c>
      <c r="AI34" s="5" t="str">
        <f>IF(AF34="","",IF(AF34,_xlfn.XLOOKUP(AE34,Data!$O$3:$O$25,Data!$P$3:$P$25)&amp;" "&amp;AG34&amp;IF(AH34&lt;&gt;""," You see: " &amp;AH34&amp;".",""),Data!$J$10))</f>
        <v/>
      </c>
      <c r="AJ34" s="5" t="str">
        <f t="shared" si="61"/>
        <v/>
      </c>
      <c r="AK34" s="5" t="str">
        <f>IF(AND(K34="Talk",U34=""),_xlfn.XLOOKUP(T34,Data!$W$3:$W$28,Data!$AC$3:$AC$28),"")</f>
        <v/>
      </c>
      <c r="AL34" s="5" t="str">
        <f t="shared" si="62"/>
        <v/>
      </c>
      <c r="AM34" s="5" t="b">
        <f t="shared" si="63"/>
        <v>0</v>
      </c>
      <c r="AN34" s="5" t="str">
        <f>IF(AM34,IF(_xlfn.XLOOKUP(T34,Data!$W$3:$W$28,Data!$AA$3:$AA$28)=FALSE,"You can't take that.",IF(Q34=1,"You already have that.",IF(OR(CK33=CT33,CK33=CY33),"The unholy fiend prevents you!",""))),"")</f>
        <v/>
      </c>
      <c r="AO34" s="5" t="str">
        <f t="shared" si="64"/>
        <v/>
      </c>
      <c r="AP34" s="5" t="str">
        <f t="shared" si="65"/>
        <v/>
      </c>
      <c r="AQ34" s="5" t="b">
        <f t="shared" si="66"/>
        <v>0</v>
      </c>
      <c r="AR34" s="5" t="str">
        <f t="shared" si="67"/>
        <v/>
      </c>
      <c r="AS34" s="5" t="str">
        <f t="shared" si="68"/>
        <v/>
      </c>
      <c r="AT34" s="5" t="str">
        <f t="shared" si="2"/>
        <v/>
      </c>
      <c r="AU34" s="5" t="str">
        <f>IF(AND(K34="Examine",U34=""),_xlfn.XLOOKUP(T34,Data!$W$3:$W$28,Data!$Z$3:$Z$28)&amp;IF(T34=15,IF(CL33,IF(CM33&gt;=14,"burning brightly.",IF(CM33&gt;=9,"burning steadily.",IF(CM33&gt;=4,"burning weakly.","guttering."))),"unlit."),""),"")</f>
        <v/>
      </c>
      <c r="AV34" s="5" t="str" cm="1">
        <f t="array" ref="AV34">_xlfn.TEXTJOIN(", ", TRUE, IF(CO33:DN33=1,CO$1:DN$1,""))</f>
        <v/>
      </c>
      <c r="AW34" s="5" t="str">
        <f t="shared" si="69"/>
        <v/>
      </c>
      <c r="AX34" s="5" t="b">
        <f t="shared" si="70"/>
        <v>0</v>
      </c>
      <c r="AY34" s="5" t="str">
        <f>IF(AX34,IF(NOT(ISBLANK(_xlfn.XLOOKUP(T34,Data!$W$3:$W$28,Data!$AD$3:$AD$28))),IF(CK33=12,"","There's nowhere to pour it away here."),"You can't empty that!"),"")</f>
        <v/>
      </c>
      <c r="AZ34" s="5" t="str">
        <f t="shared" si="71"/>
        <v/>
      </c>
      <c r="BA34" s="5" t="b">
        <f t="shared" si="72"/>
        <v>0</v>
      </c>
      <c r="BB34" s="5" t="e">
        <f>_xlfn.XLOOKUP(T34,Data!$W$3:$W$28,Data!$AD$3:$AD$28)</f>
        <v>#N/A</v>
      </c>
      <c r="BC34" s="5" t="str">
        <f t="shared" si="73"/>
        <v/>
      </c>
      <c r="BD34" s="5" t="str">
        <f t="shared" si="74"/>
        <v/>
      </c>
      <c r="BE34" s="5" t="b">
        <f t="shared" si="75"/>
        <v>0</v>
      </c>
      <c r="BF34" s="5" t="str">
        <f t="shared" si="10"/>
        <v/>
      </c>
      <c r="BG34" s="5" t="str">
        <f t="shared" si="76"/>
        <v/>
      </c>
      <c r="BH34" s="5" t="b">
        <f t="shared" si="77"/>
        <v>0</v>
      </c>
      <c r="BI34" s="5" t="str">
        <f t="shared" si="78"/>
        <v/>
      </c>
      <c r="BJ34" s="5" t="str">
        <f t="shared" si="11"/>
        <v/>
      </c>
      <c r="BK34" s="5" t="str">
        <f>IF(BH34,IF(BI34="","You ring the bell. "&amp;IF(BJ34=0,"Nothing else happens.","The "&amp;_xlfn.XLOOKUP(BJ34,Data!$W$3:$W$28,Data!$X$3:$X$28)&amp;" is transformed!"),BI34),"")</f>
        <v/>
      </c>
      <c r="BL34" s="5" t="b">
        <f t="shared" si="79"/>
        <v>0</v>
      </c>
      <c r="BM34" s="5" t="b">
        <f t="shared" si="80"/>
        <v>0</v>
      </c>
      <c r="BN34" s="5" t="str">
        <f t="shared" si="12"/>
        <v/>
      </c>
      <c r="BO34" s="5" t="str">
        <f t="shared" si="13"/>
        <v/>
      </c>
      <c r="BP34" s="5" t="b">
        <f t="shared" si="81"/>
        <v>0</v>
      </c>
      <c r="BQ34" s="5" t="str">
        <f>IF(BP34,IF(_xlfn.XLOOKUP(T34,Data!$W$3:$W$28,Data!$AB$3:$AB$28),"That's much too precious to give away!",IF(OR(AND(T34=17,CK33=CQ33),AND(T34=21,CK33=CV33)),"","No-one here seems to want that.")),"")</f>
        <v/>
      </c>
      <c r="BR34" s="5" t="str">
        <f>IF(BP34,IF(BQ34&lt;&gt;"",BQ34,IF(T34=21,Data!$B$5,"The priest takes the water and it is transformed by heavenly radiance!")),"")</f>
        <v/>
      </c>
      <c r="BS34" s="5" t="b">
        <f t="shared" si="82"/>
        <v>0</v>
      </c>
      <c r="BT34" s="5" t="str">
        <f t="shared" si="14"/>
        <v/>
      </c>
      <c r="BU34" s="5" t="str">
        <f t="shared" si="83"/>
        <v/>
      </c>
      <c r="BV34" s="5" t="b">
        <f t="shared" si="84"/>
        <v>0</v>
      </c>
      <c r="BW34" s="5" t="str">
        <f t="shared" si="15"/>
        <v/>
      </c>
      <c r="BX34" s="5" t="str">
        <f t="shared" si="85"/>
        <v/>
      </c>
      <c r="BY34" s="5" t="b">
        <f t="shared" si="86"/>
        <v>0</v>
      </c>
      <c r="BZ34" s="5">
        <f t="shared" si="87"/>
        <v>0</v>
      </c>
      <c r="CA34" s="5" t="str">
        <f t="shared" si="16"/>
        <v/>
      </c>
      <c r="CB34" s="5" t="b">
        <f t="shared" si="17"/>
        <v>0</v>
      </c>
      <c r="CC34" s="5" t="str">
        <f t="shared" si="18"/>
        <v/>
      </c>
      <c r="CD34" s="5" t="b">
        <f t="shared" si="19"/>
        <v>0</v>
      </c>
      <c r="CE34" s="5" t="b">
        <f t="shared" si="20"/>
        <v>0</v>
      </c>
      <c r="CF34" s="5" t="b">
        <f t="shared" si="21"/>
        <v>0</v>
      </c>
      <c r="CG34" s="5" t="b">
        <f t="shared" si="22"/>
        <v>0</v>
      </c>
      <c r="CH34" s="5" t="b">
        <f t="shared" si="23"/>
        <v>0</v>
      </c>
      <c r="CI34" s="5">
        <f t="shared" si="24"/>
        <v>0</v>
      </c>
      <c r="CJ34" s="5" t="str">
        <f t="shared" si="25"/>
        <v>I don't know that verb.</v>
      </c>
      <c r="CK34" s="4">
        <f t="shared" si="26"/>
        <v>3</v>
      </c>
      <c r="CL34" s="4" t="b">
        <f t="shared" si="27"/>
        <v>0</v>
      </c>
      <c r="CM34" s="4">
        <f t="shared" si="88"/>
        <v>20</v>
      </c>
      <c r="CN34" s="4" t="b">
        <f t="shared" si="28"/>
        <v>0</v>
      </c>
      <c r="CO34" s="4">
        <f t="shared" si="29"/>
        <v>12</v>
      </c>
      <c r="CP34" s="4">
        <f t="shared" si="30"/>
        <v>10</v>
      </c>
      <c r="CQ34" s="4">
        <f t="shared" si="31"/>
        <v>2</v>
      </c>
      <c r="CR34" s="4">
        <f t="shared" si="32"/>
        <v>20</v>
      </c>
      <c r="CS34" s="4">
        <f t="shared" si="33"/>
        <v>2</v>
      </c>
      <c r="CT34" s="4">
        <f t="shared" si="34"/>
        <v>15</v>
      </c>
      <c r="CU34" s="4">
        <f t="shared" si="35"/>
        <v>16</v>
      </c>
      <c r="CV34" s="4">
        <f t="shared" si="36"/>
        <v>8</v>
      </c>
      <c r="CW34" s="4">
        <f t="shared" si="37"/>
        <v>8</v>
      </c>
      <c r="CX34" s="4">
        <f t="shared" si="38"/>
        <v>14</v>
      </c>
      <c r="CY34" s="4">
        <f t="shared" si="39"/>
        <v>19</v>
      </c>
      <c r="CZ34" s="4">
        <f t="shared" si="40"/>
        <v>9</v>
      </c>
      <c r="DA34" s="4">
        <f t="shared" si="41"/>
        <v>2</v>
      </c>
      <c r="DB34" s="4">
        <f t="shared" si="42"/>
        <v>12</v>
      </c>
      <c r="DC34" s="4">
        <f t="shared" si="89"/>
        <v>2</v>
      </c>
      <c r="DD34" s="4">
        <f t="shared" si="44"/>
        <v>2</v>
      </c>
      <c r="DE34" s="4">
        <f t="shared" si="45"/>
        <v>2</v>
      </c>
      <c r="DF34" s="4">
        <f t="shared" si="46"/>
        <v>10</v>
      </c>
      <c r="DG34" s="4">
        <f t="shared" si="47"/>
        <v>2</v>
      </c>
      <c r="DH34" s="4">
        <f t="shared" si="48"/>
        <v>17</v>
      </c>
      <c r="DI34" s="4">
        <f t="shared" si="49"/>
        <v>6</v>
      </c>
      <c r="DJ34" s="4">
        <f t="shared" si="50"/>
        <v>15</v>
      </c>
      <c r="DK34" s="4">
        <f t="shared" si="51"/>
        <v>19</v>
      </c>
      <c r="DL34" s="4">
        <f t="shared" si="52"/>
        <v>2</v>
      </c>
      <c r="DM34" s="4">
        <f t="shared" si="53"/>
        <v>22</v>
      </c>
      <c r="DN34" s="4">
        <f t="shared" si="54"/>
        <v>23</v>
      </c>
      <c r="DO34" s="3"/>
    </row>
    <row r="35" spans="1:119" x14ac:dyDescent="0.35">
      <c r="A35" s="3" t="str">
        <f t="shared" si="55"/>
        <v/>
      </c>
      <c r="B35" s="6"/>
      <c r="C35" s="3" t="str">
        <f t="shared" si="0"/>
        <v/>
      </c>
      <c r="D35" s="3" t="e" cm="1">
        <f t="array" ref="D35:F35">INDEX(_xlfn.TEXTSPLIT(B35," ",,TRUE),_xlfn.SEQUENCE(1,3))</f>
        <v>#VALUE!</v>
      </c>
      <c r="E35" s="3" t="e">
        <v>#VALUE!</v>
      </c>
      <c r="F35" s="3" t="e">
        <v>#VALUE!</v>
      </c>
      <c r="G35" s="3" t="e" cm="1">
        <f t="array" ref="G35">_xlfn.XLOOKUP(D35,Data!$D$3:$D$36,Data!$E$3:$G$36)</f>
        <v>#VALUE!</v>
      </c>
      <c r="H35" s="3"/>
      <c r="I35" s="3"/>
      <c r="J35" s="3" t="e">
        <f>_xlfn.XMATCH(E35,Data!$L$3:$L$10)</f>
        <v>#VALUE!</v>
      </c>
      <c r="K35" s="3" t="str">
        <f>IF(M35="",IF(I35,Data!$B$4,_xlfn.XLOOKUP(D35,Data!$D$3:$D$36,Data!$E$3:$E$36)),"")</f>
        <v/>
      </c>
      <c r="L35" s="3" t="str">
        <f>IF(M35="",IF(I35,_xlfn.XLOOKUP(G35,Data!$L$3:$L$10,Data!$M$3:$M$10),IF(H35=0,"",IF(H35=1,E35,_xlfn.XLOOKUP(E35,Data!$L$3:$L$10,Data!$M$3:$M$10)))),"")</f>
        <v/>
      </c>
      <c r="M35" s="3" t="str">
        <f>IF(NOT(ISERROR(F35)),Data!$J$3,IF(ISERROR(G35),Data!$J$4,IF(AND(H35=0,NOT(ISERROR(E35))),Data!$J$5,IF(AND(H35=2,ISERROR(J35)),Data!$J$7,IF(AND(H35=1,ISERROR(E35)),Data!$J$6,"")))))</f>
        <v>I don't know that verb.</v>
      </c>
      <c r="N35" s="3" t="e">
        <f>_xlfn.XLOOKUP(K35,Data!$D$3:$D$36,Data!$H$3:$H$36)</f>
        <v>#N/A</v>
      </c>
      <c r="O35" s="3" t="e">
        <f>_xlfn.XLOOKUP(L35,Data!$X$3:$X$29,Data!$W$3:$W$29)</f>
        <v>#N/A</v>
      </c>
      <c r="P35" s="3" t="b">
        <f>OR(_xlfn.XLOOKUP(CK34,Data!$O$3:$O$25,Data!$U$3:$U$25),AND(CL34,OR(DC34=CK34,DC34=1)))</f>
        <v>1</v>
      </c>
      <c r="Q35" s="3" t="e" cm="1">
        <f t="array" ref="Q35">INDEX(CO34:DN34,1,O35)</f>
        <v>#N/A</v>
      </c>
      <c r="R35" s="3" t="e">
        <f t="shared" si="4"/>
        <v>#N/A</v>
      </c>
      <c r="S35" s="3" t="e">
        <f t="shared" si="56"/>
        <v>#N/A</v>
      </c>
      <c r="T35" s="3" t="str">
        <f t="shared" si="57"/>
        <v/>
      </c>
      <c r="U35" s="3" t="str">
        <f>IF(M35&lt;&gt;"",M35,IF(L35="","",IFERROR(IF(T35=0,IF(S35=FALSE,Data!$J$11,Data!$J$8),""),IF(K35=Data!$B$4,"",Data!$J$8))))</f>
        <v>I don't know that verb.</v>
      </c>
      <c r="V35" s="3" t="e" cm="1">
        <f t="array" ref="V35">INDEX(Data!$Q$3:$T$25,CK34,L35)</f>
        <v>#VALUE!</v>
      </c>
      <c r="W35" s="3" t="e">
        <f t="shared" si="5"/>
        <v>#VALUE!</v>
      </c>
      <c r="X35" s="3">
        <f t="shared" si="58"/>
        <v>0</v>
      </c>
      <c r="Y35" s="3" t="str">
        <f>IF(K35&lt;&gt;"Go","",IF(ISNUMBER(V35),IF(V35&gt;0,W35,Data!$J$9),Play!V35))</f>
        <v/>
      </c>
      <c r="Z35" s="3" t="b">
        <f t="shared" si="59"/>
        <v>0</v>
      </c>
      <c r="AA35" s="3" t="str">
        <f t="shared" si="60"/>
        <v/>
      </c>
      <c r="AB35" s="3">
        <f t="shared" si="6"/>
        <v>0</v>
      </c>
      <c r="AE35" s="5" t="str">
        <f t="shared" si="7"/>
        <v/>
      </c>
      <c r="AF35" s="5" t="str">
        <f>IF(AE35&lt;&gt;"",OR(_xlfn.XLOOKUP(AE35,Data!$O$3:$O$25,Data!$U$3:$U$25),AND(CL34,OR(DC34=1,DC34=CK34))),"")</f>
        <v/>
      </c>
      <c r="AG35" s="5" t="e" cm="1">
        <f t="array" ref="AG35">"Exits: " &amp; _xlfn.TEXTJOIN(", ", TRUE, IF(INDEX(Data!$Q$3:$T$25,AE35,0)&gt;0,Data!$Q$2:$T$2,""))&amp;"."</f>
        <v>#VALUE!</v>
      </c>
      <c r="AH35" s="5" t="str" cm="1">
        <f t="array" ref="AH35">_xlfn.TEXTJOIN(", ", TRUE, IF(CO34:DN34=AE35,_xlfn.XLOOKUP($CO$3:$DN$3,Data!$W$3:$W$28,Data!$X$3:$X$28),""))</f>
        <v/>
      </c>
      <c r="AI35" s="5" t="str">
        <f>IF(AF35="","",IF(AF35,_xlfn.XLOOKUP(AE35,Data!$O$3:$O$25,Data!$P$3:$P$25)&amp;" "&amp;AG35&amp;IF(AH35&lt;&gt;""," You see: " &amp;AH35&amp;".",""),Data!$J$10))</f>
        <v/>
      </c>
      <c r="AJ35" s="5" t="str">
        <f t="shared" si="61"/>
        <v/>
      </c>
      <c r="AK35" s="5" t="str">
        <f>IF(AND(K35="Talk",U35=""),_xlfn.XLOOKUP(T35,Data!$W$3:$W$28,Data!$AC$3:$AC$28),"")</f>
        <v/>
      </c>
      <c r="AL35" s="5" t="str">
        <f t="shared" si="62"/>
        <v/>
      </c>
      <c r="AM35" s="5" t="b">
        <f t="shared" si="63"/>
        <v>0</v>
      </c>
      <c r="AN35" s="5" t="str">
        <f>IF(AM35,IF(_xlfn.XLOOKUP(T35,Data!$W$3:$W$28,Data!$AA$3:$AA$28)=FALSE,"You can't take that.",IF(Q35=1,"You already have that.",IF(OR(CK34=CT34,CK34=CY34),"The unholy fiend prevents you!",""))),"")</f>
        <v/>
      </c>
      <c r="AO35" s="5" t="str">
        <f t="shared" si="64"/>
        <v/>
      </c>
      <c r="AP35" s="5" t="str">
        <f t="shared" si="65"/>
        <v/>
      </c>
      <c r="AQ35" s="5" t="b">
        <f t="shared" si="66"/>
        <v>0</v>
      </c>
      <c r="AR35" s="5" t="str">
        <f t="shared" si="67"/>
        <v/>
      </c>
      <c r="AS35" s="5" t="str">
        <f t="shared" si="68"/>
        <v/>
      </c>
      <c r="AT35" s="5" t="str">
        <f t="shared" si="2"/>
        <v/>
      </c>
      <c r="AU35" s="5" t="str">
        <f>IF(AND(K35="Examine",U35=""),_xlfn.XLOOKUP(T35,Data!$W$3:$W$28,Data!$Z$3:$Z$28)&amp;IF(T35=15,IF(CL34,IF(CM34&gt;=14,"burning brightly.",IF(CM34&gt;=9,"burning steadily.",IF(CM34&gt;=4,"burning weakly.","guttering."))),"unlit."),""),"")</f>
        <v/>
      </c>
      <c r="AV35" s="5" t="str" cm="1">
        <f t="array" ref="AV35">_xlfn.TEXTJOIN(", ", TRUE, IF(CO34:DN34=1,CO$1:DN$1,""))</f>
        <v/>
      </c>
      <c r="AW35" s="5" t="str">
        <f t="shared" si="69"/>
        <v/>
      </c>
      <c r="AX35" s="5" t="b">
        <f t="shared" si="70"/>
        <v>0</v>
      </c>
      <c r="AY35" s="5" t="str">
        <f>IF(AX35,IF(NOT(ISBLANK(_xlfn.XLOOKUP(T35,Data!$W$3:$W$28,Data!$AD$3:$AD$28))),IF(CK34=12,"","There's nowhere to pour it away here."),"You can't empty that!"),"")</f>
        <v/>
      </c>
      <c r="AZ35" s="5" t="str">
        <f t="shared" si="71"/>
        <v/>
      </c>
      <c r="BA35" s="5" t="b">
        <f t="shared" si="72"/>
        <v>0</v>
      </c>
      <c r="BB35" s="5" t="e">
        <f>_xlfn.XLOOKUP(T35,Data!$W$3:$W$28,Data!$AD$3:$AD$28)</f>
        <v>#N/A</v>
      </c>
      <c r="BC35" s="5" t="str">
        <f t="shared" si="73"/>
        <v/>
      </c>
      <c r="BD35" s="5" t="str">
        <f t="shared" si="74"/>
        <v/>
      </c>
      <c r="BE35" s="5" t="b">
        <f t="shared" si="75"/>
        <v>0</v>
      </c>
      <c r="BF35" s="5" t="str">
        <f t="shared" si="10"/>
        <v/>
      </c>
      <c r="BG35" s="5" t="str">
        <f t="shared" si="76"/>
        <v/>
      </c>
      <c r="BH35" s="5" t="b">
        <f t="shared" si="77"/>
        <v>0</v>
      </c>
      <c r="BI35" s="5" t="str">
        <f t="shared" si="78"/>
        <v/>
      </c>
      <c r="BJ35" s="5" t="str">
        <f t="shared" si="11"/>
        <v/>
      </c>
      <c r="BK35" s="5" t="str">
        <f>IF(BH35,IF(BI35="","You ring the bell. "&amp;IF(BJ35=0,"Nothing else happens.","The "&amp;_xlfn.XLOOKUP(BJ35,Data!$W$3:$W$28,Data!$X$3:$X$28)&amp;" is transformed!"),BI35),"")</f>
        <v/>
      </c>
      <c r="BL35" s="5" t="b">
        <f t="shared" si="79"/>
        <v>0</v>
      </c>
      <c r="BM35" s="5" t="b">
        <f t="shared" si="80"/>
        <v>0</v>
      </c>
      <c r="BN35" s="5" t="str">
        <f t="shared" si="12"/>
        <v/>
      </c>
      <c r="BO35" s="5" t="str">
        <f t="shared" si="13"/>
        <v/>
      </c>
      <c r="BP35" s="5" t="b">
        <f t="shared" si="81"/>
        <v>0</v>
      </c>
      <c r="BQ35" s="5" t="str">
        <f>IF(BP35,IF(_xlfn.XLOOKUP(T35,Data!$W$3:$W$28,Data!$AB$3:$AB$28),"That's much too precious to give away!",IF(OR(AND(T35=17,CK34=CQ34),AND(T35=21,CK34=CV34)),"","No-one here seems to want that.")),"")</f>
        <v/>
      </c>
      <c r="BR35" s="5" t="str">
        <f>IF(BP35,IF(BQ35&lt;&gt;"",BQ35,IF(T35=21,Data!$B$5,"The priest takes the water and it is transformed by heavenly radiance!")),"")</f>
        <v/>
      </c>
      <c r="BS35" s="5" t="b">
        <f t="shared" si="82"/>
        <v>0</v>
      </c>
      <c r="BT35" s="5" t="str">
        <f t="shared" si="14"/>
        <v/>
      </c>
      <c r="BU35" s="5" t="str">
        <f t="shared" si="83"/>
        <v/>
      </c>
      <c r="BV35" s="5" t="b">
        <f t="shared" si="84"/>
        <v>0</v>
      </c>
      <c r="BW35" s="5" t="str">
        <f t="shared" si="15"/>
        <v/>
      </c>
      <c r="BX35" s="5" t="str">
        <f t="shared" si="85"/>
        <v/>
      </c>
      <c r="BY35" s="5" t="b">
        <f t="shared" si="86"/>
        <v>0</v>
      </c>
      <c r="BZ35" s="5">
        <f t="shared" si="87"/>
        <v>0</v>
      </c>
      <c r="CA35" s="5" t="str">
        <f t="shared" si="16"/>
        <v/>
      </c>
      <c r="CB35" s="5" t="b">
        <f t="shared" si="17"/>
        <v>0</v>
      </c>
      <c r="CC35" s="5" t="str">
        <f t="shared" si="18"/>
        <v/>
      </c>
      <c r="CD35" s="5" t="b">
        <f t="shared" si="19"/>
        <v>0</v>
      </c>
      <c r="CE35" s="5" t="b">
        <f t="shared" si="20"/>
        <v>0</v>
      </c>
      <c r="CF35" s="5" t="b">
        <f t="shared" si="21"/>
        <v>0</v>
      </c>
      <c r="CG35" s="5" t="b">
        <f t="shared" si="22"/>
        <v>0</v>
      </c>
      <c r="CH35" s="5" t="b">
        <f t="shared" si="23"/>
        <v>0</v>
      </c>
      <c r="CI35" s="5">
        <f t="shared" si="24"/>
        <v>0</v>
      </c>
      <c r="CJ35" s="5" t="str">
        <f t="shared" si="25"/>
        <v>I don't know that verb.</v>
      </c>
      <c r="CK35" s="4">
        <f t="shared" si="26"/>
        <v>3</v>
      </c>
      <c r="CL35" s="4" t="b">
        <f t="shared" si="27"/>
        <v>0</v>
      </c>
      <c r="CM35" s="4">
        <f t="shared" si="88"/>
        <v>20</v>
      </c>
      <c r="CN35" s="4" t="b">
        <f t="shared" si="28"/>
        <v>0</v>
      </c>
      <c r="CO35" s="4">
        <f t="shared" si="29"/>
        <v>12</v>
      </c>
      <c r="CP35" s="4">
        <f t="shared" si="30"/>
        <v>10</v>
      </c>
      <c r="CQ35" s="4">
        <f t="shared" si="31"/>
        <v>2</v>
      </c>
      <c r="CR35" s="4">
        <f t="shared" si="32"/>
        <v>20</v>
      </c>
      <c r="CS35" s="4">
        <f t="shared" si="33"/>
        <v>2</v>
      </c>
      <c r="CT35" s="4">
        <f t="shared" si="34"/>
        <v>15</v>
      </c>
      <c r="CU35" s="4">
        <f t="shared" si="35"/>
        <v>16</v>
      </c>
      <c r="CV35" s="4">
        <f t="shared" si="36"/>
        <v>8</v>
      </c>
      <c r="CW35" s="4">
        <f t="shared" si="37"/>
        <v>8</v>
      </c>
      <c r="CX35" s="4">
        <f t="shared" si="38"/>
        <v>14</v>
      </c>
      <c r="CY35" s="4">
        <f t="shared" si="39"/>
        <v>19</v>
      </c>
      <c r="CZ35" s="4">
        <f t="shared" si="40"/>
        <v>9</v>
      </c>
      <c r="DA35" s="4">
        <f t="shared" si="41"/>
        <v>2</v>
      </c>
      <c r="DB35" s="4">
        <f t="shared" si="42"/>
        <v>12</v>
      </c>
      <c r="DC35" s="4">
        <f t="shared" si="89"/>
        <v>2</v>
      </c>
      <c r="DD35" s="4">
        <f t="shared" si="44"/>
        <v>2</v>
      </c>
      <c r="DE35" s="4">
        <f t="shared" si="45"/>
        <v>2</v>
      </c>
      <c r="DF35" s="4">
        <f t="shared" si="46"/>
        <v>10</v>
      </c>
      <c r="DG35" s="4">
        <f t="shared" si="47"/>
        <v>2</v>
      </c>
      <c r="DH35" s="4">
        <f t="shared" si="48"/>
        <v>17</v>
      </c>
      <c r="DI35" s="4">
        <f t="shared" si="49"/>
        <v>6</v>
      </c>
      <c r="DJ35" s="4">
        <f t="shared" si="50"/>
        <v>15</v>
      </c>
      <c r="DK35" s="4">
        <f t="shared" si="51"/>
        <v>19</v>
      </c>
      <c r="DL35" s="4">
        <f t="shared" si="52"/>
        <v>2</v>
      </c>
      <c r="DM35" s="4">
        <f t="shared" si="53"/>
        <v>22</v>
      </c>
      <c r="DN35" s="4">
        <f t="shared" si="54"/>
        <v>23</v>
      </c>
      <c r="DO35" s="3"/>
    </row>
    <row r="36" spans="1:119" x14ac:dyDescent="0.35">
      <c r="A36" s="3" t="str">
        <f t="shared" si="55"/>
        <v/>
      </c>
      <c r="B36" s="6"/>
      <c r="C36" s="3" t="str">
        <f t="shared" si="0"/>
        <v/>
      </c>
      <c r="D36" s="3" t="e" cm="1">
        <f t="array" ref="D36:F36">INDEX(_xlfn.TEXTSPLIT(B36," ",,TRUE),_xlfn.SEQUENCE(1,3))</f>
        <v>#VALUE!</v>
      </c>
      <c r="E36" s="3" t="e">
        <v>#VALUE!</v>
      </c>
      <c r="F36" s="3" t="e">
        <v>#VALUE!</v>
      </c>
      <c r="G36" s="3" t="e" cm="1">
        <f t="array" ref="G36">_xlfn.XLOOKUP(D36,Data!$D$3:$D$36,Data!$E$3:$G$36)</f>
        <v>#VALUE!</v>
      </c>
      <c r="H36" s="3"/>
      <c r="I36" s="3"/>
      <c r="J36" s="3" t="e">
        <f>_xlfn.XMATCH(E36,Data!$L$3:$L$10)</f>
        <v>#VALUE!</v>
      </c>
      <c r="K36" s="3" t="str">
        <f>IF(M36="",IF(I36,Data!$B$4,_xlfn.XLOOKUP(D36,Data!$D$3:$D$36,Data!$E$3:$E$36)),"")</f>
        <v/>
      </c>
      <c r="L36" s="3" t="str">
        <f>IF(M36="",IF(I36,_xlfn.XLOOKUP(G36,Data!$L$3:$L$10,Data!$M$3:$M$10),IF(H36=0,"",IF(H36=1,E36,_xlfn.XLOOKUP(E36,Data!$L$3:$L$10,Data!$M$3:$M$10)))),"")</f>
        <v/>
      </c>
      <c r="M36" s="3" t="str">
        <f>IF(NOT(ISERROR(F36)),Data!$J$3,IF(ISERROR(G36),Data!$J$4,IF(AND(H36=0,NOT(ISERROR(E36))),Data!$J$5,IF(AND(H36=2,ISERROR(J36)),Data!$J$7,IF(AND(H36=1,ISERROR(E36)),Data!$J$6,"")))))</f>
        <v>I don't know that verb.</v>
      </c>
      <c r="N36" s="3" t="e">
        <f>_xlfn.XLOOKUP(K36,Data!$D$3:$D$36,Data!$H$3:$H$36)</f>
        <v>#N/A</v>
      </c>
      <c r="O36" s="3" t="e">
        <f>_xlfn.XLOOKUP(L36,Data!$X$3:$X$29,Data!$W$3:$W$29)</f>
        <v>#N/A</v>
      </c>
      <c r="P36" s="3" t="b">
        <f>OR(_xlfn.XLOOKUP(CK35,Data!$O$3:$O$25,Data!$U$3:$U$25),AND(CL35,OR(DC35=CK35,DC35=1)))</f>
        <v>1</v>
      </c>
      <c r="Q36" s="3" t="e" cm="1">
        <f t="array" ref="Q36">INDEX(CO35:DN35,1,O36)</f>
        <v>#N/A</v>
      </c>
      <c r="R36" s="3" t="e">
        <f t="shared" si="4"/>
        <v>#N/A</v>
      </c>
      <c r="S36" s="3" t="e">
        <f t="shared" si="56"/>
        <v>#N/A</v>
      </c>
      <c r="T36" s="3" t="str">
        <f t="shared" si="57"/>
        <v/>
      </c>
      <c r="U36" s="3" t="str">
        <f>IF(M36&lt;&gt;"",M36,IF(L36="","",IFERROR(IF(T36=0,IF(S36=FALSE,Data!$J$11,Data!$J$8),""),IF(K36=Data!$B$4,"",Data!$J$8))))</f>
        <v>I don't know that verb.</v>
      </c>
      <c r="V36" s="3" t="e" cm="1">
        <f t="array" ref="V36">INDEX(Data!$Q$3:$T$25,CK35,L36)</f>
        <v>#VALUE!</v>
      </c>
      <c r="W36" s="3" t="e">
        <f t="shared" si="5"/>
        <v>#VALUE!</v>
      </c>
      <c r="X36" s="3">
        <f t="shared" si="58"/>
        <v>0</v>
      </c>
      <c r="Y36" s="3" t="str">
        <f>IF(K36&lt;&gt;"Go","",IF(ISNUMBER(V36),IF(V36&gt;0,W36,Data!$J$9),Play!V36))</f>
        <v/>
      </c>
      <c r="Z36" s="3" t="b">
        <f t="shared" si="59"/>
        <v>0</v>
      </c>
      <c r="AA36" s="3" t="str">
        <f t="shared" si="60"/>
        <v/>
      </c>
      <c r="AB36" s="3">
        <f t="shared" si="6"/>
        <v>0</v>
      </c>
      <c r="AE36" s="5" t="str">
        <f t="shared" si="7"/>
        <v/>
      </c>
      <c r="AF36" s="5" t="str">
        <f>IF(AE36&lt;&gt;"",OR(_xlfn.XLOOKUP(AE36,Data!$O$3:$O$25,Data!$U$3:$U$25),AND(CL35,OR(DC35=1,DC35=CK35))),"")</f>
        <v/>
      </c>
      <c r="AG36" s="5" t="e" cm="1">
        <f t="array" ref="AG36">"Exits: " &amp; _xlfn.TEXTJOIN(", ", TRUE, IF(INDEX(Data!$Q$3:$T$25,AE36,0)&gt;0,Data!$Q$2:$T$2,""))&amp;"."</f>
        <v>#VALUE!</v>
      </c>
      <c r="AH36" s="5" t="str" cm="1">
        <f t="array" ref="AH36">_xlfn.TEXTJOIN(", ", TRUE, IF(CO35:DN35=AE36,_xlfn.XLOOKUP($CO$3:$DN$3,Data!$W$3:$W$28,Data!$X$3:$X$28),""))</f>
        <v/>
      </c>
      <c r="AI36" s="5" t="str">
        <f>IF(AF36="","",IF(AF36,_xlfn.XLOOKUP(AE36,Data!$O$3:$O$25,Data!$P$3:$P$25)&amp;" "&amp;AG36&amp;IF(AH36&lt;&gt;""," You see: " &amp;AH36&amp;".",""),Data!$J$10))</f>
        <v/>
      </c>
      <c r="AJ36" s="5" t="str">
        <f t="shared" si="61"/>
        <v/>
      </c>
      <c r="AK36" s="5" t="str">
        <f>IF(AND(K36="Talk",U36=""),_xlfn.XLOOKUP(T36,Data!$W$3:$W$28,Data!$AC$3:$AC$28),"")</f>
        <v/>
      </c>
      <c r="AL36" s="5" t="str">
        <f t="shared" si="62"/>
        <v/>
      </c>
      <c r="AM36" s="5" t="b">
        <f t="shared" si="63"/>
        <v>0</v>
      </c>
      <c r="AN36" s="5" t="str">
        <f>IF(AM36,IF(_xlfn.XLOOKUP(T36,Data!$W$3:$W$28,Data!$AA$3:$AA$28)=FALSE,"You can't take that.",IF(Q36=1,"You already have that.",IF(OR(CK35=CT35,CK35=CY35),"The unholy fiend prevents you!",""))),"")</f>
        <v/>
      </c>
      <c r="AO36" s="5" t="str">
        <f t="shared" si="64"/>
        <v/>
      </c>
      <c r="AP36" s="5" t="str">
        <f t="shared" si="65"/>
        <v/>
      </c>
      <c r="AQ36" s="5" t="b">
        <f t="shared" si="66"/>
        <v>0</v>
      </c>
      <c r="AR36" s="5" t="str">
        <f t="shared" si="67"/>
        <v/>
      </c>
      <c r="AS36" s="5" t="str">
        <f t="shared" si="68"/>
        <v/>
      </c>
      <c r="AT36" s="5" t="str">
        <f t="shared" si="2"/>
        <v/>
      </c>
      <c r="AU36" s="5" t="str">
        <f>IF(AND(K36="Examine",U36=""),_xlfn.XLOOKUP(T36,Data!$W$3:$W$28,Data!$Z$3:$Z$28)&amp;IF(T36=15,IF(CL35,IF(CM35&gt;=14,"burning brightly.",IF(CM35&gt;=9,"burning steadily.",IF(CM35&gt;=4,"burning weakly.","guttering."))),"unlit."),""),"")</f>
        <v/>
      </c>
      <c r="AV36" s="5" t="str" cm="1">
        <f t="array" ref="AV36">_xlfn.TEXTJOIN(", ", TRUE, IF(CO35:DN35=1,CO$1:DN$1,""))</f>
        <v/>
      </c>
      <c r="AW36" s="5" t="str">
        <f t="shared" si="69"/>
        <v/>
      </c>
      <c r="AX36" s="5" t="b">
        <f t="shared" si="70"/>
        <v>0</v>
      </c>
      <c r="AY36" s="5" t="str">
        <f>IF(AX36,IF(NOT(ISBLANK(_xlfn.XLOOKUP(T36,Data!$W$3:$W$28,Data!$AD$3:$AD$28))),IF(CK35=12,"","There's nowhere to pour it away here."),"You can't empty that!"),"")</f>
        <v/>
      </c>
      <c r="AZ36" s="5" t="str">
        <f t="shared" si="71"/>
        <v/>
      </c>
      <c r="BA36" s="5" t="b">
        <f t="shared" si="72"/>
        <v>0</v>
      </c>
      <c r="BB36" s="5" t="e">
        <f>_xlfn.XLOOKUP(T36,Data!$W$3:$W$28,Data!$AD$3:$AD$28)</f>
        <v>#N/A</v>
      </c>
      <c r="BC36" s="5" t="str">
        <f t="shared" si="73"/>
        <v/>
      </c>
      <c r="BD36" s="5" t="str">
        <f t="shared" si="74"/>
        <v/>
      </c>
      <c r="BE36" s="5" t="b">
        <f t="shared" si="75"/>
        <v>0</v>
      </c>
      <c r="BF36" s="5" t="str">
        <f t="shared" si="10"/>
        <v/>
      </c>
      <c r="BG36" s="5" t="str">
        <f t="shared" si="76"/>
        <v/>
      </c>
      <c r="BH36" s="5" t="b">
        <f t="shared" si="77"/>
        <v>0</v>
      </c>
      <c r="BI36" s="5" t="str">
        <f t="shared" si="78"/>
        <v/>
      </c>
      <c r="BJ36" s="5" t="str">
        <f t="shared" si="11"/>
        <v/>
      </c>
      <c r="BK36" s="5" t="str">
        <f>IF(BH36,IF(BI36="","You ring the bell. "&amp;IF(BJ36=0,"Nothing else happens.","The "&amp;_xlfn.XLOOKUP(BJ36,Data!$W$3:$W$28,Data!$X$3:$X$28)&amp;" is transformed!"),BI36),"")</f>
        <v/>
      </c>
      <c r="BL36" s="5" t="b">
        <f t="shared" si="79"/>
        <v>0</v>
      </c>
      <c r="BM36" s="5" t="b">
        <f t="shared" si="80"/>
        <v>0</v>
      </c>
      <c r="BN36" s="5" t="str">
        <f t="shared" si="12"/>
        <v/>
      </c>
      <c r="BO36" s="5" t="str">
        <f t="shared" si="13"/>
        <v/>
      </c>
      <c r="BP36" s="5" t="b">
        <f t="shared" si="81"/>
        <v>0</v>
      </c>
      <c r="BQ36" s="5" t="str">
        <f>IF(BP36,IF(_xlfn.XLOOKUP(T36,Data!$W$3:$W$28,Data!$AB$3:$AB$28),"That's much too precious to give away!",IF(OR(AND(T36=17,CK35=CQ35),AND(T36=21,CK35=CV35)),"","No-one here seems to want that.")),"")</f>
        <v/>
      </c>
      <c r="BR36" s="5" t="str">
        <f>IF(BP36,IF(BQ36&lt;&gt;"",BQ36,IF(T36=21,Data!$B$5,"The priest takes the water and it is transformed by heavenly radiance!")),"")</f>
        <v/>
      </c>
      <c r="BS36" s="5" t="b">
        <f t="shared" si="82"/>
        <v>0</v>
      </c>
      <c r="BT36" s="5" t="str">
        <f t="shared" si="14"/>
        <v/>
      </c>
      <c r="BU36" s="5" t="str">
        <f t="shared" si="83"/>
        <v/>
      </c>
      <c r="BV36" s="5" t="b">
        <f t="shared" si="84"/>
        <v>0</v>
      </c>
      <c r="BW36" s="5" t="str">
        <f t="shared" si="15"/>
        <v/>
      </c>
      <c r="BX36" s="5" t="str">
        <f t="shared" si="85"/>
        <v/>
      </c>
      <c r="BY36" s="5" t="b">
        <f t="shared" si="86"/>
        <v>0</v>
      </c>
      <c r="BZ36" s="5">
        <f t="shared" si="87"/>
        <v>0</v>
      </c>
      <c r="CA36" s="5" t="str">
        <f t="shared" si="16"/>
        <v/>
      </c>
      <c r="CB36" s="5" t="b">
        <f t="shared" si="17"/>
        <v>0</v>
      </c>
      <c r="CC36" s="5" t="str">
        <f t="shared" si="18"/>
        <v/>
      </c>
      <c r="CD36" s="5" t="b">
        <f t="shared" si="19"/>
        <v>0</v>
      </c>
      <c r="CE36" s="5" t="b">
        <f t="shared" si="20"/>
        <v>0</v>
      </c>
      <c r="CF36" s="5" t="b">
        <f t="shared" si="21"/>
        <v>0</v>
      </c>
      <c r="CG36" s="5" t="b">
        <f t="shared" si="22"/>
        <v>0</v>
      </c>
      <c r="CH36" s="5" t="b">
        <f t="shared" si="23"/>
        <v>0</v>
      </c>
      <c r="CI36" s="5">
        <f t="shared" si="24"/>
        <v>0</v>
      </c>
      <c r="CJ36" s="5" t="str">
        <f t="shared" si="25"/>
        <v>I don't know that verb.</v>
      </c>
      <c r="CK36" s="4">
        <f t="shared" si="26"/>
        <v>3</v>
      </c>
      <c r="CL36" s="4" t="b">
        <f t="shared" si="27"/>
        <v>0</v>
      </c>
      <c r="CM36" s="4">
        <f t="shared" si="88"/>
        <v>20</v>
      </c>
      <c r="CN36" s="4" t="b">
        <f t="shared" si="28"/>
        <v>0</v>
      </c>
      <c r="CO36" s="4">
        <f t="shared" si="29"/>
        <v>12</v>
      </c>
      <c r="CP36" s="4">
        <f t="shared" si="30"/>
        <v>10</v>
      </c>
      <c r="CQ36" s="4">
        <f t="shared" si="31"/>
        <v>2</v>
      </c>
      <c r="CR36" s="4">
        <f t="shared" si="32"/>
        <v>20</v>
      </c>
      <c r="CS36" s="4">
        <f t="shared" si="33"/>
        <v>2</v>
      </c>
      <c r="CT36" s="4">
        <f t="shared" si="34"/>
        <v>15</v>
      </c>
      <c r="CU36" s="4">
        <f t="shared" si="35"/>
        <v>16</v>
      </c>
      <c r="CV36" s="4">
        <f t="shared" si="36"/>
        <v>8</v>
      </c>
      <c r="CW36" s="4">
        <f t="shared" si="37"/>
        <v>8</v>
      </c>
      <c r="CX36" s="4">
        <f t="shared" si="38"/>
        <v>14</v>
      </c>
      <c r="CY36" s="4">
        <f t="shared" si="39"/>
        <v>19</v>
      </c>
      <c r="CZ36" s="4">
        <f t="shared" si="40"/>
        <v>9</v>
      </c>
      <c r="DA36" s="4">
        <f t="shared" si="41"/>
        <v>2</v>
      </c>
      <c r="DB36" s="4">
        <f t="shared" si="42"/>
        <v>12</v>
      </c>
      <c r="DC36" s="4">
        <f t="shared" si="89"/>
        <v>2</v>
      </c>
      <c r="DD36" s="4">
        <f t="shared" si="44"/>
        <v>2</v>
      </c>
      <c r="DE36" s="4">
        <f t="shared" si="45"/>
        <v>2</v>
      </c>
      <c r="DF36" s="4">
        <f t="shared" si="46"/>
        <v>10</v>
      </c>
      <c r="DG36" s="4">
        <f t="shared" si="47"/>
        <v>2</v>
      </c>
      <c r="DH36" s="4">
        <f t="shared" si="48"/>
        <v>17</v>
      </c>
      <c r="DI36" s="4">
        <f t="shared" si="49"/>
        <v>6</v>
      </c>
      <c r="DJ36" s="4">
        <f t="shared" si="50"/>
        <v>15</v>
      </c>
      <c r="DK36" s="4">
        <f t="shared" si="51"/>
        <v>19</v>
      </c>
      <c r="DL36" s="4">
        <f t="shared" si="52"/>
        <v>2</v>
      </c>
      <c r="DM36" s="4">
        <f t="shared" si="53"/>
        <v>22</v>
      </c>
      <c r="DN36" s="4">
        <f t="shared" si="54"/>
        <v>23</v>
      </c>
      <c r="DO36" s="3"/>
    </row>
    <row r="37" spans="1:119" x14ac:dyDescent="0.35">
      <c r="A37" s="3" t="str">
        <f t="shared" si="55"/>
        <v/>
      </c>
      <c r="B37" s="6"/>
      <c r="C37" s="3" t="str">
        <f t="shared" si="0"/>
        <v/>
      </c>
      <c r="D37" s="3" t="e" cm="1">
        <f t="array" ref="D37:F37">INDEX(_xlfn.TEXTSPLIT(B37," ",,TRUE),_xlfn.SEQUENCE(1,3))</f>
        <v>#VALUE!</v>
      </c>
      <c r="E37" s="3" t="e">
        <v>#VALUE!</v>
      </c>
      <c r="F37" s="3" t="e">
        <v>#VALUE!</v>
      </c>
      <c r="G37" s="3" t="e" cm="1">
        <f t="array" ref="G37">_xlfn.XLOOKUP(D37,Data!$D$3:$D$36,Data!$E$3:$G$36)</f>
        <v>#VALUE!</v>
      </c>
      <c r="H37" s="3"/>
      <c r="I37" s="3"/>
      <c r="J37" s="3" t="e">
        <f>_xlfn.XMATCH(E37,Data!$L$3:$L$10)</f>
        <v>#VALUE!</v>
      </c>
      <c r="K37" s="3" t="str">
        <f>IF(M37="",IF(I37,Data!$B$4,_xlfn.XLOOKUP(D37,Data!$D$3:$D$36,Data!$E$3:$E$36)),"")</f>
        <v/>
      </c>
      <c r="L37" s="3" t="str">
        <f>IF(M37="",IF(I37,_xlfn.XLOOKUP(G37,Data!$L$3:$L$10,Data!$M$3:$M$10),IF(H37=0,"",IF(H37=1,E37,_xlfn.XLOOKUP(E37,Data!$L$3:$L$10,Data!$M$3:$M$10)))),"")</f>
        <v/>
      </c>
      <c r="M37" s="3" t="str">
        <f>IF(NOT(ISERROR(F37)),Data!$J$3,IF(ISERROR(G37),Data!$J$4,IF(AND(H37=0,NOT(ISERROR(E37))),Data!$J$5,IF(AND(H37=2,ISERROR(J37)),Data!$J$7,IF(AND(H37=1,ISERROR(E37)),Data!$J$6,"")))))</f>
        <v>I don't know that verb.</v>
      </c>
      <c r="N37" s="3" t="e">
        <f>_xlfn.XLOOKUP(K37,Data!$D$3:$D$36,Data!$H$3:$H$36)</f>
        <v>#N/A</v>
      </c>
      <c r="O37" s="3" t="e">
        <f>_xlfn.XLOOKUP(L37,Data!$X$3:$X$29,Data!$W$3:$W$29)</f>
        <v>#N/A</v>
      </c>
      <c r="P37" s="3" t="b">
        <f>OR(_xlfn.XLOOKUP(CK36,Data!$O$3:$O$25,Data!$U$3:$U$25),AND(CL36,OR(DC36=CK36,DC36=1)))</f>
        <v>1</v>
      </c>
      <c r="Q37" s="3" t="e" cm="1">
        <f t="array" ref="Q37">INDEX(CO36:DN36,1,O37)</f>
        <v>#N/A</v>
      </c>
      <c r="R37" s="3" t="e">
        <f t="shared" si="4"/>
        <v>#N/A</v>
      </c>
      <c r="S37" s="3" t="e">
        <f t="shared" si="56"/>
        <v>#N/A</v>
      </c>
      <c r="T37" s="3" t="str">
        <f t="shared" si="57"/>
        <v/>
      </c>
      <c r="U37" s="3" t="str">
        <f>IF(M37&lt;&gt;"",M37,IF(L37="","",IFERROR(IF(T37=0,IF(S37=FALSE,Data!$J$11,Data!$J$8),""),IF(K37=Data!$B$4,"",Data!$J$8))))</f>
        <v>I don't know that verb.</v>
      </c>
      <c r="V37" s="3" t="e" cm="1">
        <f t="array" ref="V37">INDEX(Data!$Q$3:$T$25,CK36,L37)</f>
        <v>#VALUE!</v>
      </c>
      <c r="W37" s="3" t="e">
        <f t="shared" si="5"/>
        <v>#VALUE!</v>
      </c>
      <c r="X37" s="3">
        <f t="shared" si="58"/>
        <v>0</v>
      </c>
      <c r="Y37" s="3" t="str">
        <f>IF(K37&lt;&gt;"Go","",IF(ISNUMBER(V37),IF(V37&gt;0,W37,Data!$J$9),Play!V37))</f>
        <v/>
      </c>
      <c r="Z37" s="3" t="b">
        <f t="shared" si="59"/>
        <v>0</v>
      </c>
      <c r="AA37" s="3" t="str">
        <f t="shared" si="60"/>
        <v/>
      </c>
      <c r="AB37" s="3">
        <f t="shared" si="6"/>
        <v>0</v>
      </c>
      <c r="AE37" s="5" t="str">
        <f t="shared" si="7"/>
        <v/>
      </c>
      <c r="AF37" s="5" t="str">
        <f>IF(AE37&lt;&gt;"",OR(_xlfn.XLOOKUP(AE37,Data!$O$3:$O$25,Data!$U$3:$U$25),AND(CL36,OR(DC36=1,DC36=CK36))),"")</f>
        <v/>
      </c>
      <c r="AG37" s="5" t="e" cm="1">
        <f t="array" ref="AG37">"Exits: " &amp; _xlfn.TEXTJOIN(", ", TRUE, IF(INDEX(Data!$Q$3:$T$25,AE37,0)&gt;0,Data!$Q$2:$T$2,""))&amp;"."</f>
        <v>#VALUE!</v>
      </c>
      <c r="AH37" s="5" t="str" cm="1">
        <f t="array" ref="AH37">_xlfn.TEXTJOIN(", ", TRUE, IF(CO36:DN36=AE37,_xlfn.XLOOKUP($CO$3:$DN$3,Data!$W$3:$W$28,Data!$X$3:$X$28),""))</f>
        <v/>
      </c>
      <c r="AI37" s="5" t="str">
        <f>IF(AF37="","",IF(AF37,_xlfn.XLOOKUP(AE37,Data!$O$3:$O$25,Data!$P$3:$P$25)&amp;" "&amp;AG37&amp;IF(AH37&lt;&gt;""," You see: " &amp;AH37&amp;".",""),Data!$J$10))</f>
        <v/>
      </c>
      <c r="AJ37" s="5" t="str">
        <f t="shared" si="61"/>
        <v/>
      </c>
      <c r="AK37" s="5" t="str">
        <f>IF(AND(K37="Talk",U37=""),_xlfn.XLOOKUP(T37,Data!$W$3:$W$28,Data!$AC$3:$AC$28),"")</f>
        <v/>
      </c>
      <c r="AL37" s="5" t="str">
        <f t="shared" si="62"/>
        <v/>
      </c>
      <c r="AM37" s="5" t="b">
        <f t="shared" si="63"/>
        <v>0</v>
      </c>
      <c r="AN37" s="5" t="str">
        <f>IF(AM37,IF(_xlfn.XLOOKUP(T37,Data!$W$3:$W$28,Data!$AA$3:$AA$28)=FALSE,"You can't take that.",IF(Q37=1,"You already have that.",IF(OR(CK36=CT36,CK36=CY36),"The unholy fiend prevents you!",""))),"")</f>
        <v/>
      </c>
      <c r="AO37" s="5" t="str">
        <f t="shared" si="64"/>
        <v/>
      </c>
      <c r="AP37" s="5" t="str">
        <f t="shared" si="65"/>
        <v/>
      </c>
      <c r="AQ37" s="5" t="b">
        <f t="shared" si="66"/>
        <v>0</v>
      </c>
      <c r="AR37" s="5" t="str">
        <f t="shared" si="67"/>
        <v/>
      </c>
      <c r="AS37" s="5" t="str">
        <f t="shared" si="68"/>
        <v/>
      </c>
      <c r="AT37" s="5" t="str">
        <f t="shared" si="2"/>
        <v/>
      </c>
      <c r="AU37" s="5" t="str">
        <f>IF(AND(K37="Examine",U37=""),_xlfn.XLOOKUP(T37,Data!$W$3:$W$28,Data!$Z$3:$Z$28)&amp;IF(T37=15,IF(CL36,IF(CM36&gt;=14,"burning brightly.",IF(CM36&gt;=9,"burning steadily.",IF(CM36&gt;=4,"burning weakly.","guttering."))),"unlit."),""),"")</f>
        <v/>
      </c>
      <c r="AV37" s="5" t="str" cm="1">
        <f t="array" ref="AV37">_xlfn.TEXTJOIN(", ", TRUE, IF(CO36:DN36=1,CO$1:DN$1,""))</f>
        <v/>
      </c>
      <c r="AW37" s="5" t="str">
        <f t="shared" si="69"/>
        <v/>
      </c>
      <c r="AX37" s="5" t="b">
        <f t="shared" si="70"/>
        <v>0</v>
      </c>
      <c r="AY37" s="5" t="str">
        <f>IF(AX37,IF(NOT(ISBLANK(_xlfn.XLOOKUP(T37,Data!$W$3:$W$28,Data!$AD$3:$AD$28))),IF(CK36=12,"","There's nowhere to pour it away here."),"You can't empty that!"),"")</f>
        <v/>
      </c>
      <c r="AZ37" s="5" t="str">
        <f t="shared" si="71"/>
        <v/>
      </c>
      <c r="BA37" s="5" t="b">
        <f t="shared" si="72"/>
        <v>0</v>
      </c>
      <c r="BB37" s="5" t="e">
        <f>_xlfn.XLOOKUP(T37,Data!$W$3:$W$28,Data!$AD$3:$AD$28)</f>
        <v>#N/A</v>
      </c>
      <c r="BC37" s="5" t="str">
        <f t="shared" si="73"/>
        <v/>
      </c>
      <c r="BD37" s="5" t="str">
        <f t="shared" si="74"/>
        <v/>
      </c>
      <c r="BE37" s="5" t="b">
        <f t="shared" si="75"/>
        <v>0</v>
      </c>
      <c r="BF37" s="5" t="str">
        <f t="shared" si="10"/>
        <v/>
      </c>
      <c r="BG37" s="5" t="str">
        <f t="shared" si="76"/>
        <v/>
      </c>
      <c r="BH37" s="5" t="b">
        <f t="shared" si="77"/>
        <v>0</v>
      </c>
      <c r="BI37" s="5" t="str">
        <f t="shared" si="78"/>
        <v/>
      </c>
      <c r="BJ37" s="5" t="str">
        <f t="shared" si="11"/>
        <v/>
      </c>
      <c r="BK37" s="5" t="str">
        <f>IF(BH37,IF(BI37="","You ring the bell. "&amp;IF(BJ37=0,"Nothing else happens.","The "&amp;_xlfn.XLOOKUP(BJ37,Data!$W$3:$W$28,Data!$X$3:$X$28)&amp;" is transformed!"),BI37),"")</f>
        <v/>
      </c>
      <c r="BL37" s="5" t="b">
        <f t="shared" si="79"/>
        <v>0</v>
      </c>
      <c r="BM37" s="5" t="b">
        <f t="shared" si="80"/>
        <v>0</v>
      </c>
      <c r="BN37" s="5" t="str">
        <f t="shared" si="12"/>
        <v/>
      </c>
      <c r="BO37" s="5" t="str">
        <f t="shared" si="13"/>
        <v/>
      </c>
      <c r="BP37" s="5" t="b">
        <f t="shared" si="81"/>
        <v>0</v>
      </c>
      <c r="BQ37" s="5" t="str">
        <f>IF(BP37,IF(_xlfn.XLOOKUP(T37,Data!$W$3:$W$28,Data!$AB$3:$AB$28),"That's much too precious to give away!",IF(OR(AND(T37=17,CK36=CQ36),AND(T37=21,CK36=CV36)),"","No-one here seems to want that.")),"")</f>
        <v/>
      </c>
      <c r="BR37" s="5" t="str">
        <f>IF(BP37,IF(BQ37&lt;&gt;"",BQ37,IF(T37=21,Data!$B$5,"The priest takes the water and it is transformed by heavenly radiance!")),"")</f>
        <v/>
      </c>
      <c r="BS37" s="5" t="b">
        <f t="shared" si="82"/>
        <v>0</v>
      </c>
      <c r="BT37" s="5" t="str">
        <f t="shared" si="14"/>
        <v/>
      </c>
      <c r="BU37" s="5" t="str">
        <f t="shared" si="83"/>
        <v/>
      </c>
      <c r="BV37" s="5" t="b">
        <f t="shared" si="84"/>
        <v>0</v>
      </c>
      <c r="BW37" s="5" t="str">
        <f t="shared" si="15"/>
        <v/>
      </c>
      <c r="BX37" s="5" t="str">
        <f t="shared" si="85"/>
        <v/>
      </c>
      <c r="BY37" s="5" t="b">
        <f t="shared" si="86"/>
        <v>0</v>
      </c>
      <c r="BZ37" s="5">
        <f t="shared" si="87"/>
        <v>0</v>
      </c>
      <c r="CA37" s="5" t="str">
        <f t="shared" si="16"/>
        <v/>
      </c>
      <c r="CB37" s="5" t="b">
        <f t="shared" si="17"/>
        <v>0</v>
      </c>
      <c r="CC37" s="5" t="str">
        <f t="shared" si="18"/>
        <v/>
      </c>
      <c r="CD37" s="5" t="b">
        <f t="shared" si="19"/>
        <v>0</v>
      </c>
      <c r="CE37" s="5" t="b">
        <f t="shared" si="20"/>
        <v>0</v>
      </c>
      <c r="CF37" s="5" t="b">
        <f t="shared" si="21"/>
        <v>0</v>
      </c>
      <c r="CG37" s="5" t="b">
        <f t="shared" si="22"/>
        <v>0</v>
      </c>
      <c r="CH37" s="5" t="b">
        <f t="shared" si="23"/>
        <v>0</v>
      </c>
      <c r="CI37" s="5">
        <f t="shared" si="24"/>
        <v>0</v>
      </c>
      <c r="CJ37" s="5" t="str">
        <f t="shared" si="25"/>
        <v>I don't know that verb.</v>
      </c>
      <c r="CK37" s="4">
        <f t="shared" si="26"/>
        <v>3</v>
      </c>
      <c r="CL37" s="4" t="b">
        <f t="shared" si="27"/>
        <v>0</v>
      </c>
      <c r="CM37" s="4">
        <f t="shared" si="88"/>
        <v>20</v>
      </c>
      <c r="CN37" s="4" t="b">
        <f t="shared" si="28"/>
        <v>0</v>
      </c>
      <c r="CO37" s="4">
        <f t="shared" si="29"/>
        <v>12</v>
      </c>
      <c r="CP37" s="4">
        <f t="shared" si="30"/>
        <v>10</v>
      </c>
      <c r="CQ37" s="4">
        <f t="shared" si="31"/>
        <v>2</v>
      </c>
      <c r="CR37" s="4">
        <f t="shared" si="32"/>
        <v>20</v>
      </c>
      <c r="CS37" s="4">
        <f t="shared" si="33"/>
        <v>2</v>
      </c>
      <c r="CT37" s="4">
        <f t="shared" si="34"/>
        <v>15</v>
      </c>
      <c r="CU37" s="4">
        <f t="shared" si="35"/>
        <v>16</v>
      </c>
      <c r="CV37" s="4">
        <f t="shared" si="36"/>
        <v>8</v>
      </c>
      <c r="CW37" s="4">
        <f t="shared" si="37"/>
        <v>8</v>
      </c>
      <c r="CX37" s="4">
        <f t="shared" si="38"/>
        <v>14</v>
      </c>
      <c r="CY37" s="4">
        <f t="shared" si="39"/>
        <v>19</v>
      </c>
      <c r="CZ37" s="4">
        <f t="shared" si="40"/>
        <v>9</v>
      </c>
      <c r="DA37" s="4">
        <f t="shared" si="41"/>
        <v>2</v>
      </c>
      <c r="DB37" s="4">
        <f t="shared" si="42"/>
        <v>12</v>
      </c>
      <c r="DC37" s="4">
        <f t="shared" si="89"/>
        <v>2</v>
      </c>
      <c r="DD37" s="4">
        <f t="shared" si="44"/>
        <v>2</v>
      </c>
      <c r="DE37" s="4">
        <f t="shared" si="45"/>
        <v>2</v>
      </c>
      <c r="DF37" s="4">
        <f t="shared" si="46"/>
        <v>10</v>
      </c>
      <c r="DG37" s="4">
        <f t="shared" si="47"/>
        <v>2</v>
      </c>
      <c r="DH37" s="4">
        <f t="shared" si="48"/>
        <v>17</v>
      </c>
      <c r="DI37" s="4">
        <f t="shared" si="49"/>
        <v>6</v>
      </c>
      <c r="DJ37" s="4">
        <f t="shared" si="50"/>
        <v>15</v>
      </c>
      <c r="DK37" s="4">
        <f t="shared" si="51"/>
        <v>19</v>
      </c>
      <c r="DL37" s="4">
        <f t="shared" si="52"/>
        <v>2</v>
      </c>
      <c r="DM37" s="4">
        <f t="shared" si="53"/>
        <v>22</v>
      </c>
      <c r="DN37" s="4">
        <f t="shared" si="54"/>
        <v>23</v>
      </c>
      <c r="DO37" s="3"/>
    </row>
    <row r="38" spans="1:119" x14ac:dyDescent="0.35">
      <c r="A38" s="3" t="str">
        <f t="shared" si="55"/>
        <v/>
      </c>
      <c r="B38" s="6"/>
      <c r="C38" s="3" t="str">
        <f t="shared" si="0"/>
        <v/>
      </c>
      <c r="D38" s="3" t="e" cm="1">
        <f t="array" ref="D38:F38">INDEX(_xlfn.TEXTSPLIT(B38," ",,TRUE),_xlfn.SEQUENCE(1,3))</f>
        <v>#VALUE!</v>
      </c>
      <c r="E38" s="3" t="e">
        <v>#VALUE!</v>
      </c>
      <c r="F38" s="3" t="e">
        <v>#VALUE!</v>
      </c>
      <c r="G38" s="3" t="e" cm="1">
        <f t="array" ref="G38">_xlfn.XLOOKUP(D38,Data!$D$3:$D$36,Data!$E$3:$G$36)</f>
        <v>#VALUE!</v>
      </c>
      <c r="H38" s="3"/>
      <c r="I38" s="3"/>
      <c r="J38" s="3" t="e">
        <f>_xlfn.XMATCH(E38,Data!$L$3:$L$10)</f>
        <v>#VALUE!</v>
      </c>
      <c r="K38" s="3" t="str">
        <f>IF(M38="",IF(I38,Data!$B$4,_xlfn.XLOOKUP(D38,Data!$D$3:$D$36,Data!$E$3:$E$36)),"")</f>
        <v/>
      </c>
      <c r="L38" s="3" t="str">
        <f>IF(M38="",IF(I38,_xlfn.XLOOKUP(G38,Data!$L$3:$L$10,Data!$M$3:$M$10),IF(H38=0,"",IF(H38=1,E38,_xlfn.XLOOKUP(E38,Data!$L$3:$L$10,Data!$M$3:$M$10)))),"")</f>
        <v/>
      </c>
      <c r="M38" s="3" t="str">
        <f>IF(NOT(ISERROR(F38)),Data!$J$3,IF(ISERROR(G38),Data!$J$4,IF(AND(H38=0,NOT(ISERROR(E38))),Data!$J$5,IF(AND(H38=2,ISERROR(J38)),Data!$J$7,IF(AND(H38=1,ISERROR(E38)),Data!$J$6,"")))))</f>
        <v>I don't know that verb.</v>
      </c>
      <c r="N38" s="3" t="e">
        <f>_xlfn.XLOOKUP(K38,Data!$D$3:$D$36,Data!$H$3:$H$36)</f>
        <v>#N/A</v>
      </c>
      <c r="O38" s="3" t="e">
        <f>_xlfn.XLOOKUP(L38,Data!$X$3:$X$29,Data!$W$3:$W$29)</f>
        <v>#N/A</v>
      </c>
      <c r="P38" s="3" t="b">
        <f>OR(_xlfn.XLOOKUP(CK37,Data!$O$3:$O$25,Data!$U$3:$U$25),AND(CL37,OR(DC37=CK37,DC37=1)))</f>
        <v>1</v>
      </c>
      <c r="Q38" s="3" t="e" cm="1">
        <f t="array" ref="Q38">INDEX(CO37:DN37,1,O38)</f>
        <v>#N/A</v>
      </c>
      <c r="R38" s="3" t="e">
        <f t="shared" si="4"/>
        <v>#N/A</v>
      </c>
      <c r="S38" s="3" t="e">
        <f t="shared" si="56"/>
        <v>#N/A</v>
      </c>
      <c r="T38" s="3" t="str">
        <f t="shared" si="57"/>
        <v/>
      </c>
      <c r="U38" s="3" t="str">
        <f>IF(M38&lt;&gt;"",M38,IF(L38="","",IFERROR(IF(T38=0,IF(S38=FALSE,Data!$J$11,Data!$J$8),""),IF(K38=Data!$B$4,"",Data!$J$8))))</f>
        <v>I don't know that verb.</v>
      </c>
      <c r="V38" s="3" t="e" cm="1">
        <f t="array" ref="V38">INDEX(Data!$Q$3:$T$25,CK37,L38)</f>
        <v>#VALUE!</v>
      </c>
      <c r="W38" s="3" t="e">
        <f t="shared" si="5"/>
        <v>#VALUE!</v>
      </c>
      <c r="X38" s="3">
        <f t="shared" si="58"/>
        <v>0</v>
      </c>
      <c r="Y38" s="3" t="str">
        <f>IF(K38&lt;&gt;"Go","",IF(ISNUMBER(V38),IF(V38&gt;0,W38,Data!$J$9),Play!V38))</f>
        <v/>
      </c>
      <c r="Z38" s="3" t="b">
        <f t="shared" si="59"/>
        <v>0</v>
      </c>
      <c r="AA38" s="3" t="str">
        <f t="shared" si="60"/>
        <v/>
      </c>
      <c r="AB38" s="3">
        <f t="shared" si="6"/>
        <v>0</v>
      </c>
      <c r="AE38" s="5" t="str">
        <f t="shared" si="7"/>
        <v/>
      </c>
      <c r="AF38" s="5" t="str">
        <f>IF(AE38&lt;&gt;"",OR(_xlfn.XLOOKUP(AE38,Data!$O$3:$O$25,Data!$U$3:$U$25),AND(CL37,OR(DC37=1,DC37=CK37))),"")</f>
        <v/>
      </c>
      <c r="AG38" s="5" t="e" cm="1">
        <f t="array" ref="AG38">"Exits: " &amp; _xlfn.TEXTJOIN(", ", TRUE, IF(INDEX(Data!$Q$3:$T$25,AE38,0)&gt;0,Data!$Q$2:$T$2,""))&amp;"."</f>
        <v>#VALUE!</v>
      </c>
      <c r="AH38" s="5" t="str" cm="1">
        <f t="array" ref="AH38">_xlfn.TEXTJOIN(", ", TRUE, IF(CO37:DN37=AE38,_xlfn.XLOOKUP($CO$3:$DN$3,Data!$W$3:$W$28,Data!$X$3:$X$28),""))</f>
        <v/>
      </c>
      <c r="AI38" s="5" t="str">
        <f>IF(AF38="","",IF(AF38,_xlfn.XLOOKUP(AE38,Data!$O$3:$O$25,Data!$P$3:$P$25)&amp;" "&amp;AG38&amp;IF(AH38&lt;&gt;""," You see: " &amp;AH38&amp;".",""),Data!$J$10))</f>
        <v/>
      </c>
      <c r="AJ38" s="5" t="str">
        <f t="shared" si="61"/>
        <v/>
      </c>
      <c r="AK38" s="5" t="str">
        <f>IF(AND(K38="Talk",U38=""),_xlfn.XLOOKUP(T38,Data!$W$3:$W$28,Data!$AC$3:$AC$28),"")</f>
        <v/>
      </c>
      <c r="AL38" s="5" t="str">
        <f t="shared" si="62"/>
        <v/>
      </c>
      <c r="AM38" s="5" t="b">
        <f t="shared" si="63"/>
        <v>0</v>
      </c>
      <c r="AN38" s="5" t="str">
        <f>IF(AM38,IF(_xlfn.XLOOKUP(T38,Data!$W$3:$W$28,Data!$AA$3:$AA$28)=FALSE,"You can't take that.",IF(Q38=1,"You already have that.",IF(OR(CK37=CT37,CK37=CY37),"The unholy fiend prevents you!",""))),"")</f>
        <v/>
      </c>
      <c r="AO38" s="5" t="str">
        <f t="shared" si="64"/>
        <v/>
      </c>
      <c r="AP38" s="5" t="str">
        <f t="shared" si="65"/>
        <v/>
      </c>
      <c r="AQ38" s="5" t="b">
        <f t="shared" si="66"/>
        <v>0</v>
      </c>
      <c r="AR38" s="5" t="str">
        <f t="shared" si="67"/>
        <v/>
      </c>
      <c r="AS38" s="5" t="str">
        <f t="shared" si="68"/>
        <v/>
      </c>
      <c r="AT38" s="5" t="str">
        <f t="shared" si="2"/>
        <v/>
      </c>
      <c r="AU38" s="5" t="str">
        <f>IF(AND(K38="Examine",U38=""),_xlfn.XLOOKUP(T38,Data!$W$3:$W$28,Data!$Z$3:$Z$28)&amp;IF(T38=15,IF(CL37,IF(CM37&gt;=14,"burning brightly.",IF(CM37&gt;=9,"burning steadily.",IF(CM37&gt;=4,"burning weakly.","guttering."))),"unlit."),""),"")</f>
        <v/>
      </c>
      <c r="AV38" s="5" t="str" cm="1">
        <f t="array" ref="AV38">_xlfn.TEXTJOIN(", ", TRUE, IF(CO37:DN37=1,CO$1:DN$1,""))</f>
        <v/>
      </c>
      <c r="AW38" s="5" t="str">
        <f t="shared" si="69"/>
        <v/>
      </c>
      <c r="AX38" s="5" t="b">
        <f t="shared" si="70"/>
        <v>0</v>
      </c>
      <c r="AY38" s="5" t="str">
        <f>IF(AX38,IF(NOT(ISBLANK(_xlfn.XLOOKUP(T38,Data!$W$3:$W$28,Data!$AD$3:$AD$28))),IF(CK37=12,"","There's nowhere to pour it away here."),"You can't empty that!"),"")</f>
        <v/>
      </c>
      <c r="AZ38" s="5" t="str">
        <f t="shared" si="71"/>
        <v/>
      </c>
      <c r="BA38" s="5" t="b">
        <f t="shared" si="72"/>
        <v>0</v>
      </c>
      <c r="BB38" s="5" t="e">
        <f>_xlfn.XLOOKUP(T38,Data!$W$3:$W$28,Data!$AD$3:$AD$28)</f>
        <v>#N/A</v>
      </c>
      <c r="BC38" s="5" t="str">
        <f t="shared" si="73"/>
        <v/>
      </c>
      <c r="BD38" s="5" t="str">
        <f t="shared" si="74"/>
        <v/>
      </c>
      <c r="BE38" s="5" t="b">
        <f t="shared" si="75"/>
        <v>0</v>
      </c>
      <c r="BF38" s="5" t="str">
        <f t="shared" si="10"/>
        <v/>
      </c>
      <c r="BG38" s="5" t="str">
        <f t="shared" si="76"/>
        <v/>
      </c>
      <c r="BH38" s="5" t="b">
        <f t="shared" si="77"/>
        <v>0</v>
      </c>
      <c r="BI38" s="5" t="str">
        <f t="shared" si="78"/>
        <v/>
      </c>
      <c r="BJ38" s="5" t="str">
        <f t="shared" si="11"/>
        <v/>
      </c>
      <c r="BK38" s="5" t="str">
        <f>IF(BH38,IF(BI38="","You ring the bell. "&amp;IF(BJ38=0,"Nothing else happens.","The "&amp;_xlfn.XLOOKUP(BJ38,Data!$W$3:$W$28,Data!$X$3:$X$28)&amp;" is transformed!"),BI38),"")</f>
        <v/>
      </c>
      <c r="BL38" s="5" t="b">
        <f t="shared" si="79"/>
        <v>0</v>
      </c>
      <c r="BM38" s="5" t="b">
        <f t="shared" si="80"/>
        <v>0</v>
      </c>
      <c r="BN38" s="5" t="str">
        <f t="shared" si="12"/>
        <v/>
      </c>
      <c r="BO38" s="5" t="str">
        <f t="shared" si="13"/>
        <v/>
      </c>
      <c r="BP38" s="5" t="b">
        <f t="shared" si="81"/>
        <v>0</v>
      </c>
      <c r="BQ38" s="5" t="str">
        <f>IF(BP38,IF(_xlfn.XLOOKUP(T38,Data!$W$3:$W$28,Data!$AB$3:$AB$28),"That's much too precious to give away!",IF(OR(AND(T38=17,CK37=CQ37),AND(T38=21,CK37=CV37)),"","No-one here seems to want that.")),"")</f>
        <v/>
      </c>
      <c r="BR38" s="5" t="str">
        <f>IF(BP38,IF(BQ38&lt;&gt;"",BQ38,IF(T38=21,Data!$B$5,"The priest takes the water and it is transformed by heavenly radiance!")),"")</f>
        <v/>
      </c>
      <c r="BS38" s="5" t="b">
        <f t="shared" si="82"/>
        <v>0</v>
      </c>
      <c r="BT38" s="5" t="str">
        <f t="shared" si="14"/>
        <v/>
      </c>
      <c r="BU38" s="5" t="str">
        <f t="shared" si="83"/>
        <v/>
      </c>
      <c r="BV38" s="5" t="b">
        <f t="shared" si="84"/>
        <v>0</v>
      </c>
      <c r="BW38" s="5" t="str">
        <f t="shared" si="15"/>
        <v/>
      </c>
      <c r="BX38" s="5" t="str">
        <f t="shared" si="85"/>
        <v/>
      </c>
      <c r="BY38" s="5" t="b">
        <f t="shared" si="86"/>
        <v>0</v>
      </c>
      <c r="BZ38" s="5">
        <f t="shared" si="87"/>
        <v>0</v>
      </c>
      <c r="CA38" s="5" t="str">
        <f t="shared" si="16"/>
        <v/>
      </c>
      <c r="CB38" s="5" t="b">
        <f t="shared" si="17"/>
        <v>0</v>
      </c>
      <c r="CC38" s="5" t="str">
        <f t="shared" si="18"/>
        <v/>
      </c>
      <c r="CD38" s="5" t="b">
        <f t="shared" si="19"/>
        <v>0</v>
      </c>
      <c r="CE38" s="5" t="b">
        <f t="shared" si="20"/>
        <v>0</v>
      </c>
      <c r="CF38" s="5" t="b">
        <f t="shared" si="21"/>
        <v>0</v>
      </c>
      <c r="CG38" s="5" t="b">
        <f t="shared" si="22"/>
        <v>0</v>
      </c>
      <c r="CH38" s="5" t="b">
        <f t="shared" si="23"/>
        <v>0</v>
      </c>
      <c r="CI38" s="5">
        <f t="shared" si="24"/>
        <v>0</v>
      </c>
      <c r="CJ38" s="5" t="str">
        <f t="shared" si="25"/>
        <v>I don't know that verb.</v>
      </c>
      <c r="CK38" s="4">
        <f t="shared" si="26"/>
        <v>3</v>
      </c>
      <c r="CL38" s="4" t="b">
        <f t="shared" si="27"/>
        <v>0</v>
      </c>
      <c r="CM38" s="4">
        <f t="shared" si="88"/>
        <v>20</v>
      </c>
      <c r="CN38" s="4" t="b">
        <f t="shared" si="28"/>
        <v>0</v>
      </c>
      <c r="CO38" s="4">
        <f t="shared" si="29"/>
        <v>12</v>
      </c>
      <c r="CP38" s="4">
        <f t="shared" si="30"/>
        <v>10</v>
      </c>
      <c r="CQ38" s="4">
        <f t="shared" si="31"/>
        <v>2</v>
      </c>
      <c r="CR38" s="4">
        <f t="shared" si="32"/>
        <v>20</v>
      </c>
      <c r="CS38" s="4">
        <f t="shared" si="33"/>
        <v>2</v>
      </c>
      <c r="CT38" s="4">
        <f t="shared" si="34"/>
        <v>15</v>
      </c>
      <c r="CU38" s="4">
        <f t="shared" si="35"/>
        <v>16</v>
      </c>
      <c r="CV38" s="4">
        <f t="shared" si="36"/>
        <v>8</v>
      </c>
      <c r="CW38" s="4">
        <f t="shared" si="37"/>
        <v>8</v>
      </c>
      <c r="CX38" s="4">
        <f t="shared" si="38"/>
        <v>14</v>
      </c>
      <c r="CY38" s="4">
        <f t="shared" si="39"/>
        <v>19</v>
      </c>
      <c r="CZ38" s="4">
        <f t="shared" si="40"/>
        <v>9</v>
      </c>
      <c r="DA38" s="4">
        <f t="shared" si="41"/>
        <v>2</v>
      </c>
      <c r="DB38" s="4">
        <f t="shared" si="42"/>
        <v>12</v>
      </c>
      <c r="DC38" s="4">
        <f t="shared" si="89"/>
        <v>2</v>
      </c>
      <c r="DD38" s="4">
        <f t="shared" si="44"/>
        <v>2</v>
      </c>
      <c r="DE38" s="4">
        <f t="shared" si="45"/>
        <v>2</v>
      </c>
      <c r="DF38" s="4">
        <f t="shared" si="46"/>
        <v>10</v>
      </c>
      <c r="DG38" s="4">
        <f t="shared" si="47"/>
        <v>2</v>
      </c>
      <c r="DH38" s="4">
        <f t="shared" si="48"/>
        <v>17</v>
      </c>
      <c r="DI38" s="4">
        <f t="shared" si="49"/>
        <v>6</v>
      </c>
      <c r="DJ38" s="4">
        <f t="shared" si="50"/>
        <v>15</v>
      </c>
      <c r="DK38" s="4">
        <f t="shared" si="51"/>
        <v>19</v>
      </c>
      <c r="DL38" s="4">
        <f t="shared" si="52"/>
        <v>2</v>
      </c>
      <c r="DM38" s="4">
        <f t="shared" si="53"/>
        <v>22</v>
      </c>
      <c r="DN38" s="4">
        <f t="shared" si="54"/>
        <v>23</v>
      </c>
      <c r="DO38" s="3"/>
    </row>
    <row r="39" spans="1:119" x14ac:dyDescent="0.35">
      <c r="A39" s="3" t="str">
        <f t="shared" si="55"/>
        <v/>
      </c>
      <c r="B39" s="6"/>
      <c r="C39" s="3" t="str">
        <f t="shared" si="0"/>
        <v/>
      </c>
      <c r="D39" s="3" t="e" cm="1">
        <f t="array" ref="D39:F39">INDEX(_xlfn.TEXTSPLIT(B39," ",,TRUE),_xlfn.SEQUENCE(1,3))</f>
        <v>#VALUE!</v>
      </c>
      <c r="E39" s="3" t="e">
        <v>#VALUE!</v>
      </c>
      <c r="F39" s="3" t="e">
        <v>#VALUE!</v>
      </c>
      <c r="G39" s="3" t="e" cm="1">
        <f t="array" ref="G39">_xlfn.XLOOKUP(D39,Data!$D$3:$D$36,Data!$E$3:$G$36)</f>
        <v>#VALUE!</v>
      </c>
      <c r="H39" s="3"/>
      <c r="I39" s="3"/>
      <c r="J39" s="3" t="e">
        <f>_xlfn.XMATCH(E39,Data!$L$3:$L$10)</f>
        <v>#VALUE!</v>
      </c>
      <c r="K39" s="3" t="str">
        <f>IF(M39="",IF(I39,Data!$B$4,_xlfn.XLOOKUP(D39,Data!$D$3:$D$36,Data!$E$3:$E$36)),"")</f>
        <v/>
      </c>
      <c r="L39" s="3" t="str">
        <f>IF(M39="",IF(I39,_xlfn.XLOOKUP(G39,Data!$L$3:$L$10,Data!$M$3:$M$10),IF(H39=0,"",IF(H39=1,E39,_xlfn.XLOOKUP(E39,Data!$L$3:$L$10,Data!$M$3:$M$10)))),"")</f>
        <v/>
      </c>
      <c r="M39" s="3" t="str">
        <f>IF(NOT(ISERROR(F39)),Data!$J$3,IF(ISERROR(G39),Data!$J$4,IF(AND(H39=0,NOT(ISERROR(E39))),Data!$J$5,IF(AND(H39=2,ISERROR(J39)),Data!$J$7,IF(AND(H39=1,ISERROR(E39)),Data!$J$6,"")))))</f>
        <v>I don't know that verb.</v>
      </c>
      <c r="N39" s="3" t="e">
        <f>_xlfn.XLOOKUP(K39,Data!$D$3:$D$36,Data!$H$3:$H$36)</f>
        <v>#N/A</v>
      </c>
      <c r="O39" s="3" t="e">
        <f>_xlfn.XLOOKUP(L39,Data!$X$3:$X$29,Data!$W$3:$W$29)</f>
        <v>#N/A</v>
      </c>
      <c r="P39" s="3" t="b">
        <f>OR(_xlfn.XLOOKUP(CK38,Data!$O$3:$O$25,Data!$U$3:$U$25),AND(CL38,OR(DC38=CK38,DC38=1)))</f>
        <v>1</v>
      </c>
      <c r="Q39" s="3" t="e" cm="1">
        <f t="array" ref="Q39">INDEX(CO38:DN38,1,O39)</f>
        <v>#N/A</v>
      </c>
      <c r="R39" s="3" t="e">
        <f t="shared" si="4"/>
        <v>#N/A</v>
      </c>
      <c r="S39" s="3" t="e">
        <f t="shared" si="56"/>
        <v>#N/A</v>
      </c>
      <c r="T39" s="3" t="str">
        <f t="shared" si="57"/>
        <v/>
      </c>
      <c r="U39" s="3" t="str">
        <f>IF(M39&lt;&gt;"",M39,IF(L39="","",IFERROR(IF(T39=0,IF(S39=FALSE,Data!$J$11,Data!$J$8),""),IF(K39=Data!$B$4,"",Data!$J$8))))</f>
        <v>I don't know that verb.</v>
      </c>
      <c r="V39" s="3" t="e" cm="1">
        <f t="array" ref="V39">INDEX(Data!$Q$3:$T$25,CK38,L39)</f>
        <v>#VALUE!</v>
      </c>
      <c r="W39" s="3" t="e">
        <f t="shared" si="5"/>
        <v>#VALUE!</v>
      </c>
      <c r="X39" s="3">
        <f t="shared" si="58"/>
        <v>0</v>
      </c>
      <c r="Y39" s="3" t="str">
        <f>IF(K39&lt;&gt;"Go","",IF(ISNUMBER(V39),IF(V39&gt;0,W39,Data!$J$9),Play!V39))</f>
        <v/>
      </c>
      <c r="Z39" s="3" t="b">
        <f t="shared" si="59"/>
        <v>0</v>
      </c>
      <c r="AA39" s="3" t="str">
        <f t="shared" si="60"/>
        <v/>
      </c>
      <c r="AB39" s="3">
        <f t="shared" si="6"/>
        <v>0</v>
      </c>
      <c r="AE39" s="5" t="str">
        <f t="shared" si="7"/>
        <v/>
      </c>
      <c r="AF39" s="5" t="str">
        <f>IF(AE39&lt;&gt;"",OR(_xlfn.XLOOKUP(AE39,Data!$O$3:$O$25,Data!$U$3:$U$25),AND(CL38,OR(DC38=1,DC38=CK38))),"")</f>
        <v/>
      </c>
      <c r="AG39" s="5" t="e" cm="1">
        <f t="array" ref="AG39">"Exits: " &amp; _xlfn.TEXTJOIN(", ", TRUE, IF(INDEX(Data!$Q$3:$T$25,AE39,0)&gt;0,Data!$Q$2:$T$2,""))&amp;"."</f>
        <v>#VALUE!</v>
      </c>
      <c r="AH39" s="5" t="str" cm="1">
        <f t="array" ref="AH39">_xlfn.TEXTJOIN(", ", TRUE, IF(CO38:DN38=AE39,_xlfn.XLOOKUP($CO$3:$DN$3,Data!$W$3:$W$28,Data!$X$3:$X$28),""))</f>
        <v/>
      </c>
      <c r="AI39" s="5" t="str">
        <f>IF(AF39="","",IF(AF39,_xlfn.XLOOKUP(AE39,Data!$O$3:$O$25,Data!$P$3:$P$25)&amp;" "&amp;AG39&amp;IF(AH39&lt;&gt;""," You see: " &amp;AH39&amp;".",""),Data!$J$10))</f>
        <v/>
      </c>
      <c r="AJ39" s="5" t="str">
        <f t="shared" si="61"/>
        <v/>
      </c>
      <c r="AK39" s="5" t="str">
        <f>IF(AND(K39="Talk",U39=""),_xlfn.XLOOKUP(T39,Data!$W$3:$W$28,Data!$AC$3:$AC$28),"")</f>
        <v/>
      </c>
      <c r="AL39" s="5" t="str">
        <f t="shared" si="62"/>
        <v/>
      </c>
      <c r="AM39" s="5" t="b">
        <f t="shared" si="63"/>
        <v>0</v>
      </c>
      <c r="AN39" s="5" t="str">
        <f>IF(AM39,IF(_xlfn.XLOOKUP(T39,Data!$W$3:$W$28,Data!$AA$3:$AA$28)=FALSE,"You can't take that.",IF(Q39=1,"You already have that.",IF(OR(CK38=CT38,CK38=CY38),"The unholy fiend prevents you!",""))),"")</f>
        <v/>
      </c>
      <c r="AO39" s="5" t="str">
        <f t="shared" si="64"/>
        <v/>
      </c>
      <c r="AP39" s="5" t="str">
        <f t="shared" si="65"/>
        <v/>
      </c>
      <c r="AQ39" s="5" t="b">
        <f t="shared" si="66"/>
        <v>0</v>
      </c>
      <c r="AR39" s="5" t="str">
        <f t="shared" si="67"/>
        <v/>
      </c>
      <c r="AS39" s="5" t="str">
        <f t="shared" si="68"/>
        <v/>
      </c>
      <c r="AT39" s="5" t="str">
        <f t="shared" si="2"/>
        <v/>
      </c>
      <c r="AU39" s="5" t="str">
        <f>IF(AND(K39="Examine",U39=""),_xlfn.XLOOKUP(T39,Data!$W$3:$W$28,Data!$Z$3:$Z$28)&amp;IF(T39=15,IF(CL38,IF(CM38&gt;=14,"burning brightly.",IF(CM38&gt;=9,"burning steadily.",IF(CM38&gt;=4,"burning weakly.","guttering."))),"unlit."),""),"")</f>
        <v/>
      </c>
      <c r="AV39" s="5" t="str" cm="1">
        <f t="array" ref="AV39">_xlfn.TEXTJOIN(", ", TRUE, IF(CO38:DN38=1,CO$1:DN$1,""))</f>
        <v/>
      </c>
      <c r="AW39" s="5" t="str">
        <f t="shared" si="69"/>
        <v/>
      </c>
      <c r="AX39" s="5" t="b">
        <f t="shared" si="70"/>
        <v>0</v>
      </c>
      <c r="AY39" s="5" t="str">
        <f>IF(AX39,IF(NOT(ISBLANK(_xlfn.XLOOKUP(T39,Data!$W$3:$W$28,Data!$AD$3:$AD$28))),IF(CK38=12,"","There's nowhere to pour it away here."),"You can't empty that!"),"")</f>
        <v/>
      </c>
      <c r="AZ39" s="5" t="str">
        <f t="shared" si="71"/>
        <v/>
      </c>
      <c r="BA39" s="5" t="b">
        <f t="shared" si="72"/>
        <v>0</v>
      </c>
      <c r="BB39" s="5" t="e">
        <f>_xlfn.XLOOKUP(T39,Data!$W$3:$W$28,Data!$AD$3:$AD$28)</f>
        <v>#N/A</v>
      </c>
      <c r="BC39" s="5" t="str">
        <f t="shared" si="73"/>
        <v/>
      </c>
      <c r="BD39" s="5" t="str">
        <f t="shared" si="74"/>
        <v/>
      </c>
      <c r="BE39" s="5" t="b">
        <f t="shared" si="75"/>
        <v>0</v>
      </c>
      <c r="BF39" s="5" t="str">
        <f t="shared" si="10"/>
        <v/>
      </c>
      <c r="BG39" s="5" t="str">
        <f t="shared" si="76"/>
        <v/>
      </c>
      <c r="BH39" s="5" t="b">
        <f t="shared" si="77"/>
        <v>0</v>
      </c>
      <c r="BI39" s="5" t="str">
        <f t="shared" si="78"/>
        <v/>
      </c>
      <c r="BJ39" s="5" t="str">
        <f t="shared" si="11"/>
        <v/>
      </c>
      <c r="BK39" s="5" t="str">
        <f>IF(BH39,IF(BI39="","You ring the bell. "&amp;IF(BJ39=0,"Nothing else happens.","The "&amp;_xlfn.XLOOKUP(BJ39,Data!$W$3:$W$28,Data!$X$3:$X$28)&amp;" is transformed!"),BI39),"")</f>
        <v/>
      </c>
      <c r="BL39" s="5" t="b">
        <f t="shared" si="79"/>
        <v>0</v>
      </c>
      <c r="BM39" s="5" t="b">
        <f t="shared" si="80"/>
        <v>0</v>
      </c>
      <c r="BN39" s="5" t="str">
        <f t="shared" si="12"/>
        <v/>
      </c>
      <c r="BO39" s="5" t="str">
        <f t="shared" si="13"/>
        <v/>
      </c>
      <c r="BP39" s="5" t="b">
        <f t="shared" si="81"/>
        <v>0</v>
      </c>
      <c r="BQ39" s="5" t="str">
        <f>IF(BP39,IF(_xlfn.XLOOKUP(T39,Data!$W$3:$W$28,Data!$AB$3:$AB$28),"That's much too precious to give away!",IF(OR(AND(T39=17,CK38=CQ38),AND(T39=21,CK38=CV38)),"","No-one here seems to want that.")),"")</f>
        <v/>
      </c>
      <c r="BR39" s="5" t="str">
        <f>IF(BP39,IF(BQ39&lt;&gt;"",BQ39,IF(T39=21,Data!$B$5,"The priest takes the water and it is transformed by heavenly radiance!")),"")</f>
        <v/>
      </c>
      <c r="BS39" s="5" t="b">
        <f t="shared" si="82"/>
        <v>0</v>
      </c>
      <c r="BT39" s="5" t="str">
        <f t="shared" si="14"/>
        <v/>
      </c>
      <c r="BU39" s="5" t="str">
        <f t="shared" si="83"/>
        <v/>
      </c>
      <c r="BV39" s="5" t="b">
        <f t="shared" si="84"/>
        <v>0</v>
      </c>
      <c r="BW39" s="5" t="str">
        <f t="shared" si="15"/>
        <v/>
      </c>
      <c r="BX39" s="5" t="str">
        <f t="shared" si="85"/>
        <v/>
      </c>
      <c r="BY39" s="5" t="b">
        <f t="shared" si="86"/>
        <v>0</v>
      </c>
      <c r="BZ39" s="5">
        <f t="shared" si="87"/>
        <v>0</v>
      </c>
      <c r="CA39" s="5" t="str">
        <f t="shared" si="16"/>
        <v/>
      </c>
      <c r="CB39" s="5" t="b">
        <f t="shared" si="17"/>
        <v>0</v>
      </c>
      <c r="CC39" s="5" t="str">
        <f t="shared" si="18"/>
        <v/>
      </c>
      <c r="CD39" s="5" t="b">
        <f t="shared" si="19"/>
        <v>0</v>
      </c>
      <c r="CE39" s="5" t="b">
        <f t="shared" si="20"/>
        <v>0</v>
      </c>
      <c r="CF39" s="5" t="b">
        <f t="shared" si="21"/>
        <v>0</v>
      </c>
      <c r="CG39" s="5" t="b">
        <f t="shared" si="22"/>
        <v>0</v>
      </c>
      <c r="CH39" s="5" t="b">
        <f t="shared" si="23"/>
        <v>0</v>
      </c>
      <c r="CI39" s="5">
        <f t="shared" si="24"/>
        <v>0</v>
      </c>
      <c r="CJ39" s="5" t="str">
        <f t="shared" si="25"/>
        <v>I don't know that verb.</v>
      </c>
      <c r="CK39" s="4">
        <f t="shared" si="26"/>
        <v>3</v>
      </c>
      <c r="CL39" s="4" t="b">
        <f t="shared" si="27"/>
        <v>0</v>
      </c>
      <c r="CM39" s="4">
        <f t="shared" si="88"/>
        <v>20</v>
      </c>
      <c r="CN39" s="4" t="b">
        <f t="shared" si="28"/>
        <v>0</v>
      </c>
      <c r="CO39" s="4">
        <f t="shared" si="29"/>
        <v>12</v>
      </c>
      <c r="CP39" s="4">
        <f t="shared" si="30"/>
        <v>10</v>
      </c>
      <c r="CQ39" s="4">
        <f t="shared" si="31"/>
        <v>2</v>
      </c>
      <c r="CR39" s="4">
        <f t="shared" si="32"/>
        <v>20</v>
      </c>
      <c r="CS39" s="4">
        <f t="shared" si="33"/>
        <v>2</v>
      </c>
      <c r="CT39" s="4">
        <f t="shared" si="34"/>
        <v>15</v>
      </c>
      <c r="CU39" s="4">
        <f t="shared" si="35"/>
        <v>16</v>
      </c>
      <c r="CV39" s="4">
        <f t="shared" si="36"/>
        <v>8</v>
      </c>
      <c r="CW39" s="4">
        <f t="shared" si="37"/>
        <v>8</v>
      </c>
      <c r="CX39" s="4">
        <f t="shared" si="38"/>
        <v>14</v>
      </c>
      <c r="CY39" s="4">
        <f t="shared" si="39"/>
        <v>19</v>
      </c>
      <c r="CZ39" s="4">
        <f t="shared" si="40"/>
        <v>9</v>
      </c>
      <c r="DA39" s="4">
        <f t="shared" si="41"/>
        <v>2</v>
      </c>
      <c r="DB39" s="4">
        <f t="shared" si="42"/>
        <v>12</v>
      </c>
      <c r="DC39" s="4">
        <f t="shared" si="89"/>
        <v>2</v>
      </c>
      <c r="DD39" s="4">
        <f t="shared" si="44"/>
        <v>2</v>
      </c>
      <c r="DE39" s="4">
        <f t="shared" si="45"/>
        <v>2</v>
      </c>
      <c r="DF39" s="4">
        <f t="shared" si="46"/>
        <v>10</v>
      </c>
      <c r="DG39" s="4">
        <f t="shared" si="47"/>
        <v>2</v>
      </c>
      <c r="DH39" s="4">
        <f t="shared" si="48"/>
        <v>17</v>
      </c>
      <c r="DI39" s="4">
        <f t="shared" si="49"/>
        <v>6</v>
      </c>
      <c r="DJ39" s="4">
        <f t="shared" si="50"/>
        <v>15</v>
      </c>
      <c r="DK39" s="4">
        <f t="shared" si="51"/>
        <v>19</v>
      </c>
      <c r="DL39" s="4">
        <f t="shared" si="52"/>
        <v>2</v>
      </c>
      <c r="DM39" s="4">
        <f t="shared" si="53"/>
        <v>22</v>
      </c>
      <c r="DN39" s="4">
        <f t="shared" si="54"/>
        <v>23</v>
      </c>
      <c r="DO39" s="3"/>
    </row>
    <row r="40" spans="1:119" x14ac:dyDescent="0.35">
      <c r="A40" s="3" t="str">
        <f t="shared" si="55"/>
        <v/>
      </c>
      <c r="B40" s="6"/>
      <c r="C40" s="3" t="str">
        <f t="shared" si="0"/>
        <v/>
      </c>
      <c r="D40" s="3" t="e" cm="1">
        <f t="array" ref="D40:F40">INDEX(_xlfn.TEXTSPLIT(B40," ",,TRUE),_xlfn.SEQUENCE(1,3))</f>
        <v>#VALUE!</v>
      </c>
      <c r="E40" s="3" t="e">
        <v>#VALUE!</v>
      </c>
      <c r="F40" s="3" t="e">
        <v>#VALUE!</v>
      </c>
      <c r="G40" s="3" t="e" cm="1">
        <f t="array" ref="G40">_xlfn.XLOOKUP(D40,Data!$D$3:$D$36,Data!$E$3:$G$36)</f>
        <v>#VALUE!</v>
      </c>
      <c r="H40" s="3"/>
      <c r="I40" s="3"/>
      <c r="J40" s="3" t="e">
        <f>_xlfn.XMATCH(E40,Data!$L$3:$L$10)</f>
        <v>#VALUE!</v>
      </c>
      <c r="K40" s="3" t="str">
        <f>IF(M40="",IF(I40,Data!$B$4,_xlfn.XLOOKUP(D40,Data!$D$3:$D$36,Data!$E$3:$E$36)),"")</f>
        <v/>
      </c>
      <c r="L40" s="3" t="str">
        <f>IF(M40="",IF(I40,_xlfn.XLOOKUP(G40,Data!$L$3:$L$10,Data!$M$3:$M$10),IF(H40=0,"",IF(H40=1,E40,_xlfn.XLOOKUP(E40,Data!$L$3:$L$10,Data!$M$3:$M$10)))),"")</f>
        <v/>
      </c>
      <c r="M40" s="3" t="str">
        <f>IF(NOT(ISERROR(F40)),Data!$J$3,IF(ISERROR(G40),Data!$J$4,IF(AND(H40=0,NOT(ISERROR(E40))),Data!$J$5,IF(AND(H40=2,ISERROR(J40)),Data!$J$7,IF(AND(H40=1,ISERROR(E40)),Data!$J$6,"")))))</f>
        <v>I don't know that verb.</v>
      </c>
      <c r="N40" s="3" t="e">
        <f>_xlfn.XLOOKUP(K40,Data!$D$3:$D$36,Data!$H$3:$H$36)</f>
        <v>#N/A</v>
      </c>
      <c r="O40" s="3" t="e">
        <f>_xlfn.XLOOKUP(L40,Data!$X$3:$X$29,Data!$W$3:$W$29)</f>
        <v>#N/A</v>
      </c>
      <c r="P40" s="3" t="b">
        <f>OR(_xlfn.XLOOKUP(CK39,Data!$O$3:$O$25,Data!$U$3:$U$25),AND(CL39,OR(DC39=CK39,DC39=1)))</f>
        <v>1</v>
      </c>
      <c r="Q40" s="3" t="e" cm="1">
        <f t="array" ref="Q40">INDEX(CO39:DN39,1,O40)</f>
        <v>#N/A</v>
      </c>
      <c r="R40" s="3" t="e">
        <f t="shared" si="4"/>
        <v>#N/A</v>
      </c>
      <c r="S40" s="3" t="e">
        <f t="shared" si="56"/>
        <v>#N/A</v>
      </c>
      <c r="T40" s="3" t="str">
        <f t="shared" si="57"/>
        <v/>
      </c>
      <c r="U40" s="3" t="str">
        <f>IF(M40&lt;&gt;"",M40,IF(L40="","",IFERROR(IF(T40=0,IF(S40=FALSE,Data!$J$11,Data!$J$8),""),IF(K40=Data!$B$4,"",Data!$J$8))))</f>
        <v>I don't know that verb.</v>
      </c>
      <c r="V40" s="3" t="e" cm="1">
        <f t="array" ref="V40">INDEX(Data!$Q$3:$T$25,CK39,L40)</f>
        <v>#VALUE!</v>
      </c>
      <c r="W40" s="3" t="e">
        <f t="shared" si="5"/>
        <v>#VALUE!</v>
      </c>
      <c r="X40" s="3">
        <f t="shared" si="58"/>
        <v>0</v>
      </c>
      <c r="Y40" s="3" t="str">
        <f>IF(K40&lt;&gt;"Go","",IF(ISNUMBER(V40),IF(V40&gt;0,W40,Data!$J$9),Play!V40))</f>
        <v/>
      </c>
      <c r="Z40" s="3" t="b">
        <f t="shared" si="59"/>
        <v>0</v>
      </c>
      <c r="AA40" s="3" t="str">
        <f t="shared" si="60"/>
        <v/>
      </c>
      <c r="AB40" s="3">
        <f t="shared" si="6"/>
        <v>0</v>
      </c>
      <c r="AE40" s="5" t="str">
        <f t="shared" si="7"/>
        <v/>
      </c>
      <c r="AF40" s="5" t="str">
        <f>IF(AE40&lt;&gt;"",OR(_xlfn.XLOOKUP(AE40,Data!$O$3:$O$25,Data!$U$3:$U$25),AND(CL39,OR(DC39=1,DC39=CK39))),"")</f>
        <v/>
      </c>
      <c r="AG40" s="5" t="e" cm="1">
        <f t="array" ref="AG40">"Exits: " &amp; _xlfn.TEXTJOIN(", ", TRUE, IF(INDEX(Data!$Q$3:$T$25,AE40,0)&gt;0,Data!$Q$2:$T$2,""))&amp;"."</f>
        <v>#VALUE!</v>
      </c>
      <c r="AH40" s="5" t="str" cm="1">
        <f t="array" ref="AH40">_xlfn.TEXTJOIN(", ", TRUE, IF(CO39:DN39=AE40,_xlfn.XLOOKUP($CO$3:$DN$3,Data!$W$3:$W$28,Data!$X$3:$X$28),""))</f>
        <v/>
      </c>
      <c r="AI40" s="5" t="str">
        <f>IF(AF40="","",IF(AF40,_xlfn.XLOOKUP(AE40,Data!$O$3:$O$25,Data!$P$3:$P$25)&amp;" "&amp;AG40&amp;IF(AH40&lt;&gt;""," You see: " &amp;AH40&amp;".",""),Data!$J$10))</f>
        <v/>
      </c>
      <c r="AJ40" s="5" t="str">
        <f t="shared" si="61"/>
        <v/>
      </c>
      <c r="AK40" s="5" t="str">
        <f>IF(AND(K40="Talk",U40=""),_xlfn.XLOOKUP(T40,Data!$W$3:$W$28,Data!$AC$3:$AC$28),"")</f>
        <v/>
      </c>
      <c r="AL40" s="5" t="str">
        <f t="shared" si="62"/>
        <v/>
      </c>
      <c r="AM40" s="5" t="b">
        <f t="shared" si="63"/>
        <v>0</v>
      </c>
      <c r="AN40" s="5" t="str">
        <f>IF(AM40,IF(_xlfn.XLOOKUP(T40,Data!$W$3:$W$28,Data!$AA$3:$AA$28)=FALSE,"You can't take that.",IF(Q40=1,"You already have that.",IF(OR(CK39=CT39,CK39=CY39),"The unholy fiend prevents you!",""))),"")</f>
        <v/>
      </c>
      <c r="AO40" s="5" t="str">
        <f t="shared" si="64"/>
        <v/>
      </c>
      <c r="AP40" s="5" t="str">
        <f t="shared" si="65"/>
        <v/>
      </c>
      <c r="AQ40" s="5" t="b">
        <f t="shared" si="66"/>
        <v>0</v>
      </c>
      <c r="AR40" s="5" t="str">
        <f t="shared" si="67"/>
        <v/>
      </c>
      <c r="AS40" s="5" t="str">
        <f t="shared" si="68"/>
        <v/>
      </c>
      <c r="AT40" s="5" t="str">
        <f t="shared" si="2"/>
        <v/>
      </c>
      <c r="AU40" s="5" t="str">
        <f>IF(AND(K40="Examine",U40=""),_xlfn.XLOOKUP(T40,Data!$W$3:$W$28,Data!$Z$3:$Z$28)&amp;IF(T40=15,IF(CL39,IF(CM39&gt;=14,"burning brightly.",IF(CM39&gt;=9,"burning steadily.",IF(CM39&gt;=4,"burning weakly.","guttering."))),"unlit."),""),"")</f>
        <v/>
      </c>
      <c r="AV40" s="5" t="str" cm="1">
        <f t="array" ref="AV40">_xlfn.TEXTJOIN(", ", TRUE, IF(CO39:DN39=1,CO$1:DN$1,""))</f>
        <v/>
      </c>
      <c r="AW40" s="5" t="str">
        <f t="shared" si="69"/>
        <v/>
      </c>
      <c r="AX40" s="5" t="b">
        <f t="shared" si="70"/>
        <v>0</v>
      </c>
      <c r="AY40" s="5" t="str">
        <f>IF(AX40,IF(NOT(ISBLANK(_xlfn.XLOOKUP(T40,Data!$W$3:$W$28,Data!$AD$3:$AD$28))),IF(CK39=12,"","There's nowhere to pour it away here."),"You can't empty that!"),"")</f>
        <v/>
      </c>
      <c r="AZ40" s="5" t="str">
        <f t="shared" si="71"/>
        <v/>
      </c>
      <c r="BA40" s="5" t="b">
        <f t="shared" si="72"/>
        <v>0</v>
      </c>
      <c r="BB40" s="5" t="e">
        <f>_xlfn.XLOOKUP(T40,Data!$W$3:$W$28,Data!$AD$3:$AD$28)</f>
        <v>#N/A</v>
      </c>
      <c r="BC40" s="5" t="str">
        <f t="shared" si="73"/>
        <v/>
      </c>
      <c r="BD40" s="5" t="str">
        <f t="shared" si="74"/>
        <v/>
      </c>
      <c r="BE40" s="5" t="b">
        <f t="shared" si="75"/>
        <v>0</v>
      </c>
      <c r="BF40" s="5" t="str">
        <f t="shared" si="10"/>
        <v/>
      </c>
      <c r="BG40" s="5" t="str">
        <f t="shared" si="76"/>
        <v/>
      </c>
      <c r="BH40" s="5" t="b">
        <f t="shared" si="77"/>
        <v>0</v>
      </c>
      <c r="BI40" s="5" t="str">
        <f t="shared" si="78"/>
        <v/>
      </c>
      <c r="BJ40" s="5" t="str">
        <f t="shared" si="11"/>
        <v/>
      </c>
      <c r="BK40" s="5" t="str">
        <f>IF(BH40,IF(BI40="","You ring the bell. "&amp;IF(BJ40=0,"Nothing else happens.","The "&amp;_xlfn.XLOOKUP(BJ40,Data!$W$3:$W$28,Data!$X$3:$X$28)&amp;" is transformed!"),BI40),"")</f>
        <v/>
      </c>
      <c r="BL40" s="5" t="b">
        <f t="shared" si="79"/>
        <v>0</v>
      </c>
      <c r="BM40" s="5" t="b">
        <f t="shared" si="80"/>
        <v>0</v>
      </c>
      <c r="BN40" s="5" t="str">
        <f t="shared" si="12"/>
        <v/>
      </c>
      <c r="BO40" s="5" t="str">
        <f t="shared" si="13"/>
        <v/>
      </c>
      <c r="BP40" s="5" t="b">
        <f t="shared" si="81"/>
        <v>0</v>
      </c>
      <c r="BQ40" s="5" t="str">
        <f>IF(BP40,IF(_xlfn.XLOOKUP(T40,Data!$W$3:$W$28,Data!$AB$3:$AB$28),"That's much too precious to give away!",IF(OR(AND(T40=17,CK39=CQ39),AND(T40=21,CK39=CV39)),"","No-one here seems to want that.")),"")</f>
        <v/>
      </c>
      <c r="BR40" s="5" t="str">
        <f>IF(BP40,IF(BQ40&lt;&gt;"",BQ40,IF(T40=21,Data!$B$5,"The priest takes the water and it is transformed by heavenly radiance!")),"")</f>
        <v/>
      </c>
      <c r="BS40" s="5" t="b">
        <f t="shared" si="82"/>
        <v>0</v>
      </c>
      <c r="BT40" s="5" t="str">
        <f t="shared" si="14"/>
        <v/>
      </c>
      <c r="BU40" s="5" t="str">
        <f t="shared" si="83"/>
        <v/>
      </c>
      <c r="BV40" s="5" t="b">
        <f t="shared" si="84"/>
        <v>0</v>
      </c>
      <c r="BW40" s="5" t="str">
        <f t="shared" si="15"/>
        <v/>
      </c>
      <c r="BX40" s="5" t="str">
        <f t="shared" si="85"/>
        <v/>
      </c>
      <c r="BY40" s="5" t="b">
        <f t="shared" si="86"/>
        <v>0</v>
      </c>
      <c r="BZ40" s="5">
        <f t="shared" si="87"/>
        <v>0</v>
      </c>
      <c r="CA40" s="5" t="str">
        <f t="shared" si="16"/>
        <v/>
      </c>
      <c r="CB40" s="5" t="b">
        <f t="shared" si="17"/>
        <v>0</v>
      </c>
      <c r="CC40" s="5" t="str">
        <f t="shared" si="18"/>
        <v/>
      </c>
      <c r="CD40" s="5" t="b">
        <f t="shared" si="19"/>
        <v>0</v>
      </c>
      <c r="CE40" s="5" t="b">
        <f t="shared" si="20"/>
        <v>0</v>
      </c>
      <c r="CF40" s="5" t="b">
        <f t="shared" si="21"/>
        <v>0</v>
      </c>
      <c r="CG40" s="5" t="b">
        <f t="shared" si="22"/>
        <v>0</v>
      </c>
      <c r="CH40" s="5" t="b">
        <f t="shared" si="23"/>
        <v>0</v>
      </c>
      <c r="CI40" s="5">
        <f t="shared" si="24"/>
        <v>0</v>
      </c>
      <c r="CJ40" s="5" t="str">
        <f t="shared" si="25"/>
        <v>I don't know that verb.</v>
      </c>
      <c r="CK40" s="4">
        <f t="shared" si="26"/>
        <v>3</v>
      </c>
      <c r="CL40" s="4" t="b">
        <f t="shared" si="27"/>
        <v>0</v>
      </c>
      <c r="CM40" s="4">
        <f t="shared" si="88"/>
        <v>20</v>
      </c>
      <c r="CN40" s="4" t="b">
        <f t="shared" si="28"/>
        <v>0</v>
      </c>
      <c r="CO40" s="4">
        <f t="shared" si="29"/>
        <v>12</v>
      </c>
      <c r="CP40" s="4">
        <f t="shared" si="30"/>
        <v>10</v>
      </c>
      <c r="CQ40" s="4">
        <f t="shared" si="31"/>
        <v>2</v>
      </c>
      <c r="CR40" s="4">
        <f t="shared" si="32"/>
        <v>20</v>
      </c>
      <c r="CS40" s="4">
        <f t="shared" si="33"/>
        <v>2</v>
      </c>
      <c r="CT40" s="4">
        <f t="shared" si="34"/>
        <v>15</v>
      </c>
      <c r="CU40" s="4">
        <f t="shared" si="35"/>
        <v>16</v>
      </c>
      <c r="CV40" s="4">
        <f t="shared" si="36"/>
        <v>8</v>
      </c>
      <c r="CW40" s="4">
        <f t="shared" si="37"/>
        <v>8</v>
      </c>
      <c r="CX40" s="4">
        <f t="shared" si="38"/>
        <v>14</v>
      </c>
      <c r="CY40" s="4">
        <f t="shared" si="39"/>
        <v>19</v>
      </c>
      <c r="CZ40" s="4">
        <f t="shared" si="40"/>
        <v>9</v>
      </c>
      <c r="DA40" s="4">
        <f t="shared" si="41"/>
        <v>2</v>
      </c>
      <c r="DB40" s="4">
        <f t="shared" si="42"/>
        <v>12</v>
      </c>
      <c r="DC40" s="4">
        <f t="shared" si="89"/>
        <v>2</v>
      </c>
      <c r="DD40" s="4">
        <f t="shared" si="44"/>
        <v>2</v>
      </c>
      <c r="DE40" s="4">
        <f t="shared" si="45"/>
        <v>2</v>
      </c>
      <c r="DF40" s="4">
        <f t="shared" si="46"/>
        <v>10</v>
      </c>
      <c r="DG40" s="4">
        <f t="shared" si="47"/>
        <v>2</v>
      </c>
      <c r="DH40" s="4">
        <f t="shared" si="48"/>
        <v>17</v>
      </c>
      <c r="DI40" s="4">
        <f t="shared" si="49"/>
        <v>6</v>
      </c>
      <c r="DJ40" s="4">
        <f t="shared" si="50"/>
        <v>15</v>
      </c>
      <c r="DK40" s="4">
        <f t="shared" si="51"/>
        <v>19</v>
      </c>
      <c r="DL40" s="4">
        <f t="shared" si="52"/>
        <v>2</v>
      </c>
      <c r="DM40" s="4">
        <f t="shared" si="53"/>
        <v>22</v>
      </c>
      <c r="DN40" s="4">
        <f t="shared" si="54"/>
        <v>23</v>
      </c>
      <c r="DO40" s="3"/>
    </row>
    <row r="41" spans="1:119" x14ac:dyDescent="0.35">
      <c r="A41" s="3" t="str">
        <f t="shared" si="55"/>
        <v/>
      </c>
      <c r="B41" s="6"/>
      <c r="C41" s="3" t="str">
        <f t="shared" si="0"/>
        <v/>
      </c>
      <c r="D41" s="3" t="e" cm="1">
        <f t="array" ref="D41:F41">INDEX(_xlfn.TEXTSPLIT(B41," ",,TRUE),_xlfn.SEQUENCE(1,3))</f>
        <v>#VALUE!</v>
      </c>
      <c r="E41" s="3" t="e">
        <v>#VALUE!</v>
      </c>
      <c r="F41" s="3" t="e">
        <v>#VALUE!</v>
      </c>
      <c r="G41" s="3" t="e" cm="1">
        <f t="array" ref="G41">_xlfn.XLOOKUP(D41,Data!$D$3:$D$36,Data!$E$3:$G$36)</f>
        <v>#VALUE!</v>
      </c>
      <c r="H41" s="3"/>
      <c r="I41" s="3"/>
      <c r="J41" s="3" t="e">
        <f>_xlfn.XMATCH(E41,Data!$L$3:$L$10)</f>
        <v>#VALUE!</v>
      </c>
      <c r="K41" s="3" t="str">
        <f>IF(M41="",IF(I41,Data!$B$4,_xlfn.XLOOKUP(D41,Data!$D$3:$D$36,Data!$E$3:$E$36)),"")</f>
        <v/>
      </c>
      <c r="L41" s="3" t="str">
        <f>IF(M41="",IF(I41,_xlfn.XLOOKUP(G41,Data!$L$3:$L$10,Data!$M$3:$M$10),IF(H41=0,"",IF(H41=1,E41,_xlfn.XLOOKUP(E41,Data!$L$3:$L$10,Data!$M$3:$M$10)))),"")</f>
        <v/>
      </c>
      <c r="M41" s="3" t="str">
        <f>IF(NOT(ISERROR(F41)),Data!$J$3,IF(ISERROR(G41),Data!$J$4,IF(AND(H41=0,NOT(ISERROR(E41))),Data!$J$5,IF(AND(H41=2,ISERROR(J41)),Data!$J$7,IF(AND(H41=1,ISERROR(E41)),Data!$J$6,"")))))</f>
        <v>I don't know that verb.</v>
      </c>
      <c r="N41" s="3" t="e">
        <f>_xlfn.XLOOKUP(K41,Data!$D$3:$D$36,Data!$H$3:$H$36)</f>
        <v>#N/A</v>
      </c>
      <c r="O41" s="3" t="e">
        <f>_xlfn.XLOOKUP(L41,Data!$X$3:$X$29,Data!$W$3:$W$29)</f>
        <v>#N/A</v>
      </c>
      <c r="P41" s="3" t="b">
        <f>OR(_xlfn.XLOOKUP(CK40,Data!$O$3:$O$25,Data!$U$3:$U$25),AND(CL40,OR(DC40=CK40,DC40=1)))</f>
        <v>1</v>
      </c>
      <c r="Q41" s="3" t="e" cm="1">
        <f t="array" ref="Q41">INDEX(CO40:DN40,1,O41)</f>
        <v>#N/A</v>
      </c>
      <c r="R41" s="3" t="e">
        <f t="shared" si="4"/>
        <v>#N/A</v>
      </c>
      <c r="S41" s="3" t="e">
        <f t="shared" si="56"/>
        <v>#N/A</v>
      </c>
      <c r="T41" s="3" t="str">
        <f t="shared" si="57"/>
        <v/>
      </c>
      <c r="U41" s="3" t="str">
        <f>IF(M41&lt;&gt;"",M41,IF(L41="","",IFERROR(IF(T41=0,IF(S41=FALSE,Data!$J$11,Data!$J$8),""),IF(K41=Data!$B$4,"",Data!$J$8))))</f>
        <v>I don't know that verb.</v>
      </c>
      <c r="V41" s="3" t="e" cm="1">
        <f t="array" ref="V41">INDEX(Data!$Q$3:$T$25,CK40,L41)</f>
        <v>#VALUE!</v>
      </c>
      <c r="W41" s="3" t="e">
        <f t="shared" si="5"/>
        <v>#VALUE!</v>
      </c>
      <c r="X41" s="3">
        <f t="shared" si="58"/>
        <v>0</v>
      </c>
      <c r="Y41" s="3" t="str">
        <f>IF(K41&lt;&gt;"Go","",IF(ISNUMBER(V41),IF(V41&gt;0,W41,Data!$J$9),Play!V41))</f>
        <v/>
      </c>
      <c r="Z41" s="3" t="b">
        <f t="shared" si="59"/>
        <v>0</v>
      </c>
      <c r="AA41" s="3" t="str">
        <f t="shared" si="60"/>
        <v/>
      </c>
      <c r="AB41" s="3">
        <f t="shared" si="6"/>
        <v>0</v>
      </c>
      <c r="AE41" s="5" t="str">
        <f t="shared" si="7"/>
        <v/>
      </c>
      <c r="AF41" s="5" t="str">
        <f>IF(AE41&lt;&gt;"",OR(_xlfn.XLOOKUP(AE41,Data!$O$3:$O$25,Data!$U$3:$U$25),AND(CL40,OR(DC40=1,DC40=CK40))),"")</f>
        <v/>
      </c>
      <c r="AG41" s="5" t="e" cm="1">
        <f t="array" ref="AG41">"Exits: " &amp; _xlfn.TEXTJOIN(", ", TRUE, IF(INDEX(Data!$Q$3:$T$25,AE41,0)&gt;0,Data!$Q$2:$T$2,""))&amp;"."</f>
        <v>#VALUE!</v>
      </c>
      <c r="AH41" s="5" t="str" cm="1">
        <f t="array" ref="AH41">_xlfn.TEXTJOIN(", ", TRUE, IF(CO40:DN40=AE41,_xlfn.XLOOKUP($CO$3:$DN$3,Data!$W$3:$W$28,Data!$X$3:$X$28),""))</f>
        <v/>
      </c>
      <c r="AI41" s="5" t="str">
        <f>IF(AF41="","",IF(AF41,_xlfn.XLOOKUP(AE41,Data!$O$3:$O$25,Data!$P$3:$P$25)&amp;" "&amp;AG41&amp;IF(AH41&lt;&gt;""," You see: " &amp;AH41&amp;".",""),Data!$J$10))</f>
        <v/>
      </c>
      <c r="AJ41" s="5" t="str">
        <f t="shared" si="61"/>
        <v/>
      </c>
      <c r="AK41" s="5" t="str">
        <f>IF(AND(K41="Talk",U41=""),_xlfn.XLOOKUP(T41,Data!$W$3:$W$28,Data!$AC$3:$AC$28),"")</f>
        <v/>
      </c>
      <c r="AL41" s="5" t="str">
        <f t="shared" si="62"/>
        <v/>
      </c>
      <c r="AM41" s="5" t="b">
        <f t="shared" si="63"/>
        <v>0</v>
      </c>
      <c r="AN41" s="5" t="str">
        <f>IF(AM41,IF(_xlfn.XLOOKUP(T41,Data!$W$3:$W$28,Data!$AA$3:$AA$28)=FALSE,"You can't take that.",IF(Q41=1,"You already have that.",IF(OR(CK40=CT40,CK40=CY40),"The unholy fiend prevents you!",""))),"")</f>
        <v/>
      </c>
      <c r="AO41" s="5" t="str">
        <f t="shared" si="64"/>
        <v/>
      </c>
      <c r="AP41" s="5" t="str">
        <f t="shared" si="65"/>
        <v/>
      </c>
      <c r="AQ41" s="5" t="b">
        <f t="shared" si="66"/>
        <v>0</v>
      </c>
      <c r="AR41" s="5" t="str">
        <f t="shared" si="67"/>
        <v/>
      </c>
      <c r="AS41" s="5" t="str">
        <f t="shared" si="68"/>
        <v/>
      </c>
      <c r="AT41" s="5" t="str">
        <f t="shared" si="2"/>
        <v/>
      </c>
      <c r="AU41" s="5" t="str">
        <f>IF(AND(K41="Examine",U41=""),_xlfn.XLOOKUP(T41,Data!$W$3:$W$28,Data!$Z$3:$Z$28)&amp;IF(T41=15,IF(CL40,IF(CM40&gt;=14,"burning brightly.",IF(CM40&gt;=9,"burning steadily.",IF(CM40&gt;=4,"burning weakly.","guttering."))),"unlit."),""),"")</f>
        <v/>
      </c>
      <c r="AV41" s="5" t="str" cm="1">
        <f t="array" ref="AV41">_xlfn.TEXTJOIN(", ", TRUE, IF(CO40:DN40=1,CO$1:DN$1,""))</f>
        <v/>
      </c>
      <c r="AW41" s="5" t="str">
        <f t="shared" si="69"/>
        <v/>
      </c>
      <c r="AX41" s="5" t="b">
        <f t="shared" si="70"/>
        <v>0</v>
      </c>
      <c r="AY41" s="5" t="str">
        <f>IF(AX41,IF(NOT(ISBLANK(_xlfn.XLOOKUP(T41,Data!$W$3:$W$28,Data!$AD$3:$AD$28))),IF(CK40=12,"","There's nowhere to pour it away here."),"You can't empty that!"),"")</f>
        <v/>
      </c>
      <c r="AZ41" s="5" t="str">
        <f t="shared" si="71"/>
        <v/>
      </c>
      <c r="BA41" s="5" t="b">
        <f t="shared" si="72"/>
        <v>0</v>
      </c>
      <c r="BB41" s="5" t="e">
        <f>_xlfn.XLOOKUP(T41,Data!$W$3:$W$28,Data!$AD$3:$AD$28)</f>
        <v>#N/A</v>
      </c>
      <c r="BC41" s="5" t="str">
        <f t="shared" si="73"/>
        <v/>
      </c>
      <c r="BD41" s="5" t="str">
        <f t="shared" si="74"/>
        <v/>
      </c>
      <c r="BE41" s="5" t="b">
        <f t="shared" si="75"/>
        <v>0</v>
      </c>
      <c r="BF41" s="5" t="str">
        <f t="shared" si="10"/>
        <v/>
      </c>
      <c r="BG41" s="5" t="str">
        <f t="shared" si="76"/>
        <v/>
      </c>
      <c r="BH41" s="5" t="b">
        <f t="shared" si="77"/>
        <v>0</v>
      </c>
      <c r="BI41" s="5" t="str">
        <f t="shared" si="78"/>
        <v/>
      </c>
      <c r="BJ41" s="5" t="str">
        <f t="shared" si="11"/>
        <v/>
      </c>
      <c r="BK41" s="5" t="str">
        <f>IF(BH41,IF(BI41="","You ring the bell. "&amp;IF(BJ41=0,"Nothing else happens.","The "&amp;_xlfn.XLOOKUP(BJ41,Data!$W$3:$W$28,Data!$X$3:$X$28)&amp;" is transformed!"),BI41),"")</f>
        <v/>
      </c>
      <c r="BL41" s="5" t="b">
        <f t="shared" si="79"/>
        <v>0</v>
      </c>
      <c r="BM41" s="5" t="b">
        <f t="shared" si="80"/>
        <v>0</v>
      </c>
      <c r="BN41" s="5" t="str">
        <f t="shared" si="12"/>
        <v/>
      </c>
      <c r="BO41" s="5" t="str">
        <f t="shared" si="13"/>
        <v/>
      </c>
      <c r="BP41" s="5" t="b">
        <f t="shared" si="81"/>
        <v>0</v>
      </c>
      <c r="BQ41" s="5" t="str">
        <f>IF(BP41,IF(_xlfn.XLOOKUP(T41,Data!$W$3:$W$28,Data!$AB$3:$AB$28),"That's much too precious to give away!",IF(OR(AND(T41=17,CK40=CQ40),AND(T41=21,CK40=CV40)),"","No-one here seems to want that.")),"")</f>
        <v/>
      </c>
      <c r="BR41" s="5" t="str">
        <f>IF(BP41,IF(BQ41&lt;&gt;"",BQ41,IF(T41=21,Data!$B$5,"The priest takes the water and it is transformed by heavenly radiance!")),"")</f>
        <v/>
      </c>
      <c r="BS41" s="5" t="b">
        <f t="shared" si="82"/>
        <v>0</v>
      </c>
      <c r="BT41" s="5" t="str">
        <f t="shared" si="14"/>
        <v/>
      </c>
      <c r="BU41" s="5" t="str">
        <f t="shared" si="83"/>
        <v/>
      </c>
      <c r="BV41" s="5" t="b">
        <f t="shared" si="84"/>
        <v>0</v>
      </c>
      <c r="BW41" s="5" t="str">
        <f t="shared" si="15"/>
        <v/>
      </c>
      <c r="BX41" s="5" t="str">
        <f t="shared" si="85"/>
        <v/>
      </c>
      <c r="BY41" s="5" t="b">
        <f t="shared" si="86"/>
        <v>0</v>
      </c>
      <c r="BZ41" s="5">
        <f t="shared" si="87"/>
        <v>0</v>
      </c>
      <c r="CA41" s="5" t="str">
        <f t="shared" si="16"/>
        <v/>
      </c>
      <c r="CB41" s="5" t="b">
        <f t="shared" si="17"/>
        <v>0</v>
      </c>
      <c r="CC41" s="5" t="str">
        <f t="shared" si="18"/>
        <v/>
      </c>
      <c r="CD41" s="5" t="b">
        <f t="shared" si="19"/>
        <v>0</v>
      </c>
      <c r="CE41" s="5" t="b">
        <f t="shared" si="20"/>
        <v>0</v>
      </c>
      <c r="CF41" s="5" t="b">
        <f t="shared" si="21"/>
        <v>0</v>
      </c>
      <c r="CG41" s="5" t="b">
        <f t="shared" si="22"/>
        <v>0</v>
      </c>
      <c r="CH41" s="5" t="b">
        <f t="shared" si="23"/>
        <v>0</v>
      </c>
      <c r="CI41" s="5">
        <f t="shared" si="24"/>
        <v>0</v>
      </c>
      <c r="CJ41" s="5" t="str">
        <f t="shared" si="25"/>
        <v>I don't know that verb.</v>
      </c>
      <c r="CK41" s="4">
        <f t="shared" si="26"/>
        <v>3</v>
      </c>
      <c r="CL41" s="4" t="b">
        <f t="shared" si="27"/>
        <v>0</v>
      </c>
      <c r="CM41" s="4">
        <f t="shared" si="88"/>
        <v>20</v>
      </c>
      <c r="CN41" s="4" t="b">
        <f t="shared" si="28"/>
        <v>0</v>
      </c>
      <c r="CO41" s="4">
        <f t="shared" si="29"/>
        <v>12</v>
      </c>
      <c r="CP41" s="4">
        <f t="shared" si="30"/>
        <v>10</v>
      </c>
      <c r="CQ41" s="4">
        <f t="shared" si="31"/>
        <v>2</v>
      </c>
      <c r="CR41" s="4">
        <f t="shared" si="32"/>
        <v>20</v>
      </c>
      <c r="CS41" s="4">
        <f t="shared" si="33"/>
        <v>2</v>
      </c>
      <c r="CT41" s="4">
        <f t="shared" si="34"/>
        <v>15</v>
      </c>
      <c r="CU41" s="4">
        <f t="shared" si="35"/>
        <v>16</v>
      </c>
      <c r="CV41" s="4">
        <f t="shared" si="36"/>
        <v>8</v>
      </c>
      <c r="CW41" s="4">
        <f t="shared" si="37"/>
        <v>8</v>
      </c>
      <c r="CX41" s="4">
        <f t="shared" si="38"/>
        <v>14</v>
      </c>
      <c r="CY41" s="4">
        <f t="shared" si="39"/>
        <v>19</v>
      </c>
      <c r="CZ41" s="4">
        <f t="shared" si="40"/>
        <v>9</v>
      </c>
      <c r="DA41" s="4">
        <f t="shared" si="41"/>
        <v>2</v>
      </c>
      <c r="DB41" s="4">
        <f t="shared" si="42"/>
        <v>12</v>
      </c>
      <c r="DC41" s="4">
        <f t="shared" si="89"/>
        <v>2</v>
      </c>
      <c r="DD41" s="4">
        <f t="shared" si="44"/>
        <v>2</v>
      </c>
      <c r="DE41" s="4">
        <f t="shared" si="45"/>
        <v>2</v>
      </c>
      <c r="DF41" s="4">
        <f t="shared" si="46"/>
        <v>10</v>
      </c>
      <c r="DG41" s="4">
        <f t="shared" si="47"/>
        <v>2</v>
      </c>
      <c r="DH41" s="4">
        <f t="shared" si="48"/>
        <v>17</v>
      </c>
      <c r="DI41" s="4">
        <f t="shared" si="49"/>
        <v>6</v>
      </c>
      <c r="DJ41" s="4">
        <f t="shared" si="50"/>
        <v>15</v>
      </c>
      <c r="DK41" s="4">
        <f t="shared" si="51"/>
        <v>19</v>
      </c>
      <c r="DL41" s="4">
        <f t="shared" si="52"/>
        <v>2</v>
      </c>
      <c r="DM41" s="4">
        <f t="shared" si="53"/>
        <v>22</v>
      </c>
      <c r="DN41" s="4">
        <f t="shared" si="54"/>
        <v>23</v>
      </c>
      <c r="DO41" s="3"/>
    </row>
    <row r="42" spans="1:119" x14ac:dyDescent="0.35">
      <c r="A42" s="3" t="str">
        <f t="shared" si="55"/>
        <v/>
      </c>
      <c r="B42" s="6"/>
      <c r="C42" s="3" t="str">
        <f t="shared" si="0"/>
        <v/>
      </c>
      <c r="D42" s="3" t="e" cm="1">
        <f t="array" ref="D42:F42">INDEX(_xlfn.TEXTSPLIT(B42," ",,TRUE),_xlfn.SEQUENCE(1,3))</f>
        <v>#VALUE!</v>
      </c>
      <c r="E42" s="3" t="e">
        <v>#VALUE!</v>
      </c>
      <c r="F42" s="3" t="e">
        <v>#VALUE!</v>
      </c>
      <c r="G42" s="3" t="e" cm="1">
        <f t="array" ref="G42">_xlfn.XLOOKUP(D42,Data!$D$3:$D$36,Data!$E$3:$G$36)</f>
        <v>#VALUE!</v>
      </c>
      <c r="H42" s="3"/>
      <c r="I42" s="3"/>
      <c r="J42" s="3" t="e">
        <f>_xlfn.XMATCH(E42,Data!$L$3:$L$10)</f>
        <v>#VALUE!</v>
      </c>
      <c r="K42" s="3" t="str">
        <f>IF(M42="",IF(I42,Data!$B$4,_xlfn.XLOOKUP(D42,Data!$D$3:$D$36,Data!$E$3:$E$36)),"")</f>
        <v/>
      </c>
      <c r="L42" s="3" t="str">
        <f>IF(M42="",IF(I42,_xlfn.XLOOKUP(G42,Data!$L$3:$L$10,Data!$M$3:$M$10),IF(H42=0,"",IF(H42=1,E42,_xlfn.XLOOKUP(E42,Data!$L$3:$L$10,Data!$M$3:$M$10)))),"")</f>
        <v/>
      </c>
      <c r="M42" s="3" t="str">
        <f>IF(NOT(ISERROR(F42)),Data!$J$3,IF(ISERROR(G42),Data!$J$4,IF(AND(H42=0,NOT(ISERROR(E42))),Data!$J$5,IF(AND(H42=2,ISERROR(J42)),Data!$J$7,IF(AND(H42=1,ISERROR(E42)),Data!$J$6,"")))))</f>
        <v>I don't know that verb.</v>
      </c>
      <c r="N42" s="3" t="e">
        <f>_xlfn.XLOOKUP(K42,Data!$D$3:$D$36,Data!$H$3:$H$36)</f>
        <v>#N/A</v>
      </c>
      <c r="O42" s="3" t="e">
        <f>_xlfn.XLOOKUP(L42,Data!$X$3:$X$29,Data!$W$3:$W$29)</f>
        <v>#N/A</v>
      </c>
      <c r="P42" s="3" t="b">
        <f>OR(_xlfn.XLOOKUP(CK41,Data!$O$3:$O$25,Data!$U$3:$U$25),AND(CL41,OR(DC41=CK41,DC41=1)))</f>
        <v>1</v>
      </c>
      <c r="Q42" s="3" t="e" cm="1">
        <f t="array" ref="Q42">INDEX(CO41:DN41,1,O42)</f>
        <v>#N/A</v>
      </c>
      <c r="R42" s="3" t="e">
        <f t="shared" si="4"/>
        <v>#N/A</v>
      </c>
      <c r="S42" s="3" t="e">
        <f t="shared" si="56"/>
        <v>#N/A</v>
      </c>
      <c r="T42" s="3" t="str">
        <f t="shared" si="57"/>
        <v/>
      </c>
      <c r="U42" s="3" t="str">
        <f>IF(M42&lt;&gt;"",M42,IF(L42="","",IFERROR(IF(T42=0,IF(S42=FALSE,Data!$J$11,Data!$J$8),""),IF(K42=Data!$B$4,"",Data!$J$8))))</f>
        <v>I don't know that verb.</v>
      </c>
      <c r="V42" s="3" t="e" cm="1">
        <f t="array" ref="V42">INDEX(Data!$Q$3:$T$25,CK41,L42)</f>
        <v>#VALUE!</v>
      </c>
      <c r="W42" s="3" t="e">
        <f t="shared" si="5"/>
        <v>#VALUE!</v>
      </c>
      <c r="X42" s="3">
        <f t="shared" si="58"/>
        <v>0</v>
      </c>
      <c r="Y42" s="3" t="str">
        <f>IF(K42&lt;&gt;"Go","",IF(ISNUMBER(V42),IF(V42&gt;0,W42,Data!$J$9),Play!V42))</f>
        <v/>
      </c>
      <c r="Z42" s="3" t="b">
        <f t="shared" si="59"/>
        <v>0</v>
      </c>
      <c r="AA42" s="3" t="str">
        <f t="shared" si="60"/>
        <v/>
      </c>
      <c r="AB42" s="3">
        <f t="shared" si="6"/>
        <v>0</v>
      </c>
      <c r="AE42" s="5" t="str">
        <f t="shared" si="7"/>
        <v/>
      </c>
      <c r="AF42" s="5" t="str">
        <f>IF(AE42&lt;&gt;"",OR(_xlfn.XLOOKUP(AE42,Data!$O$3:$O$25,Data!$U$3:$U$25),AND(CL41,OR(DC41=1,DC41=CK41))),"")</f>
        <v/>
      </c>
      <c r="AG42" s="5" t="e" cm="1">
        <f t="array" ref="AG42">"Exits: " &amp; _xlfn.TEXTJOIN(", ", TRUE, IF(INDEX(Data!$Q$3:$T$25,AE42,0)&gt;0,Data!$Q$2:$T$2,""))&amp;"."</f>
        <v>#VALUE!</v>
      </c>
      <c r="AH42" s="5" t="str" cm="1">
        <f t="array" ref="AH42">_xlfn.TEXTJOIN(", ", TRUE, IF(CO41:DN41=AE42,_xlfn.XLOOKUP($CO$3:$DN$3,Data!$W$3:$W$28,Data!$X$3:$X$28),""))</f>
        <v/>
      </c>
      <c r="AI42" s="5" t="str">
        <f>IF(AF42="","",IF(AF42,_xlfn.XLOOKUP(AE42,Data!$O$3:$O$25,Data!$P$3:$P$25)&amp;" "&amp;AG42&amp;IF(AH42&lt;&gt;""," You see: " &amp;AH42&amp;".",""),Data!$J$10))</f>
        <v/>
      </c>
      <c r="AJ42" s="5" t="str">
        <f t="shared" si="61"/>
        <v/>
      </c>
      <c r="AK42" s="5" t="str">
        <f>IF(AND(K42="Talk",U42=""),_xlfn.XLOOKUP(T42,Data!$W$3:$W$28,Data!$AC$3:$AC$28),"")</f>
        <v/>
      </c>
      <c r="AL42" s="5" t="str">
        <f t="shared" si="62"/>
        <v/>
      </c>
      <c r="AM42" s="5" t="b">
        <f t="shared" si="63"/>
        <v>0</v>
      </c>
      <c r="AN42" s="5" t="str">
        <f>IF(AM42,IF(_xlfn.XLOOKUP(T42,Data!$W$3:$W$28,Data!$AA$3:$AA$28)=FALSE,"You can't take that.",IF(Q42=1,"You already have that.",IF(OR(CK41=CT41,CK41=CY41),"The unholy fiend prevents you!",""))),"")</f>
        <v/>
      </c>
      <c r="AO42" s="5" t="str">
        <f t="shared" si="64"/>
        <v/>
      </c>
      <c r="AP42" s="5" t="str">
        <f t="shared" si="65"/>
        <v/>
      </c>
      <c r="AQ42" s="5" t="b">
        <f t="shared" si="66"/>
        <v>0</v>
      </c>
      <c r="AR42" s="5" t="str">
        <f t="shared" si="67"/>
        <v/>
      </c>
      <c r="AS42" s="5" t="str">
        <f t="shared" si="68"/>
        <v/>
      </c>
      <c r="AT42" s="5" t="str">
        <f t="shared" si="2"/>
        <v/>
      </c>
      <c r="AU42" s="5" t="str">
        <f>IF(AND(K42="Examine",U42=""),_xlfn.XLOOKUP(T42,Data!$W$3:$W$28,Data!$Z$3:$Z$28)&amp;IF(T42=15,IF(CL41,IF(CM41&gt;=14,"burning brightly.",IF(CM41&gt;=9,"burning steadily.",IF(CM41&gt;=4,"burning weakly.","guttering."))),"unlit."),""),"")</f>
        <v/>
      </c>
      <c r="AV42" s="5" t="str" cm="1">
        <f t="array" ref="AV42">_xlfn.TEXTJOIN(", ", TRUE, IF(CO41:DN41=1,CO$1:DN$1,""))</f>
        <v/>
      </c>
      <c r="AW42" s="5" t="str">
        <f t="shared" si="69"/>
        <v/>
      </c>
      <c r="AX42" s="5" t="b">
        <f t="shared" si="70"/>
        <v>0</v>
      </c>
      <c r="AY42" s="5" t="str">
        <f>IF(AX42,IF(NOT(ISBLANK(_xlfn.XLOOKUP(T42,Data!$W$3:$W$28,Data!$AD$3:$AD$28))),IF(CK41=12,"","There's nowhere to pour it away here."),"You can't empty that!"),"")</f>
        <v/>
      </c>
      <c r="AZ42" s="5" t="str">
        <f t="shared" si="71"/>
        <v/>
      </c>
      <c r="BA42" s="5" t="b">
        <f t="shared" si="72"/>
        <v>0</v>
      </c>
      <c r="BB42" s="5" t="e">
        <f>_xlfn.XLOOKUP(T42,Data!$W$3:$W$28,Data!$AD$3:$AD$28)</f>
        <v>#N/A</v>
      </c>
      <c r="BC42" s="5" t="str">
        <f t="shared" si="73"/>
        <v/>
      </c>
      <c r="BD42" s="5" t="str">
        <f t="shared" si="74"/>
        <v/>
      </c>
      <c r="BE42" s="5" t="b">
        <f t="shared" si="75"/>
        <v>0</v>
      </c>
      <c r="BF42" s="5" t="str">
        <f t="shared" si="10"/>
        <v/>
      </c>
      <c r="BG42" s="5" t="str">
        <f t="shared" si="76"/>
        <v/>
      </c>
      <c r="BH42" s="5" t="b">
        <f t="shared" si="77"/>
        <v>0</v>
      </c>
      <c r="BI42" s="5" t="str">
        <f t="shared" si="78"/>
        <v/>
      </c>
      <c r="BJ42" s="5" t="str">
        <f t="shared" si="11"/>
        <v/>
      </c>
      <c r="BK42" s="5" t="str">
        <f>IF(BH42,IF(BI42="","You ring the bell. "&amp;IF(BJ42=0,"Nothing else happens.","The "&amp;_xlfn.XLOOKUP(BJ42,Data!$W$3:$W$28,Data!$X$3:$X$28)&amp;" is transformed!"),BI42),"")</f>
        <v/>
      </c>
      <c r="BL42" s="5" t="b">
        <f t="shared" si="79"/>
        <v>0</v>
      </c>
      <c r="BM42" s="5" t="b">
        <f t="shared" si="80"/>
        <v>0</v>
      </c>
      <c r="BN42" s="5" t="str">
        <f t="shared" si="12"/>
        <v/>
      </c>
      <c r="BO42" s="5" t="str">
        <f t="shared" si="13"/>
        <v/>
      </c>
      <c r="BP42" s="5" t="b">
        <f t="shared" si="81"/>
        <v>0</v>
      </c>
      <c r="BQ42" s="5" t="str">
        <f>IF(BP42,IF(_xlfn.XLOOKUP(T42,Data!$W$3:$W$28,Data!$AB$3:$AB$28),"That's much too precious to give away!",IF(OR(AND(T42=17,CK41=CQ41),AND(T42=21,CK41=CV41)),"","No-one here seems to want that.")),"")</f>
        <v/>
      </c>
      <c r="BR42" s="5" t="str">
        <f>IF(BP42,IF(BQ42&lt;&gt;"",BQ42,IF(T42=21,Data!$B$5,"The priest takes the water and it is transformed by heavenly radiance!")),"")</f>
        <v/>
      </c>
      <c r="BS42" s="5" t="b">
        <f t="shared" si="82"/>
        <v>0</v>
      </c>
      <c r="BT42" s="5" t="str">
        <f t="shared" si="14"/>
        <v/>
      </c>
      <c r="BU42" s="5" t="str">
        <f t="shared" si="83"/>
        <v/>
      </c>
      <c r="BV42" s="5" t="b">
        <f t="shared" si="84"/>
        <v>0</v>
      </c>
      <c r="BW42" s="5" t="str">
        <f t="shared" si="15"/>
        <v/>
      </c>
      <c r="BX42" s="5" t="str">
        <f t="shared" si="85"/>
        <v/>
      </c>
      <c r="BY42" s="5" t="b">
        <f t="shared" si="86"/>
        <v>0</v>
      </c>
      <c r="BZ42" s="5">
        <f t="shared" si="87"/>
        <v>0</v>
      </c>
      <c r="CA42" s="5" t="str">
        <f t="shared" si="16"/>
        <v/>
      </c>
      <c r="CB42" s="5" t="b">
        <f t="shared" si="17"/>
        <v>0</v>
      </c>
      <c r="CC42" s="5" t="str">
        <f t="shared" si="18"/>
        <v/>
      </c>
      <c r="CD42" s="5" t="b">
        <f t="shared" si="19"/>
        <v>0</v>
      </c>
      <c r="CE42" s="5" t="b">
        <f t="shared" si="20"/>
        <v>0</v>
      </c>
      <c r="CF42" s="5" t="b">
        <f t="shared" si="21"/>
        <v>0</v>
      </c>
      <c r="CG42" s="5" t="b">
        <f t="shared" si="22"/>
        <v>0</v>
      </c>
      <c r="CH42" s="5" t="b">
        <f t="shared" si="23"/>
        <v>0</v>
      </c>
      <c r="CI42" s="5">
        <f t="shared" si="24"/>
        <v>0</v>
      </c>
      <c r="CJ42" s="5" t="str">
        <f t="shared" si="25"/>
        <v>I don't know that verb.</v>
      </c>
      <c r="CK42" s="4">
        <f t="shared" si="26"/>
        <v>3</v>
      </c>
      <c r="CL42" s="4" t="b">
        <f t="shared" si="27"/>
        <v>0</v>
      </c>
      <c r="CM42" s="4">
        <f t="shared" si="88"/>
        <v>20</v>
      </c>
      <c r="CN42" s="4" t="b">
        <f t="shared" si="28"/>
        <v>0</v>
      </c>
      <c r="CO42" s="4">
        <f t="shared" si="29"/>
        <v>12</v>
      </c>
      <c r="CP42" s="4">
        <f t="shared" si="30"/>
        <v>10</v>
      </c>
      <c r="CQ42" s="4">
        <f t="shared" si="31"/>
        <v>2</v>
      </c>
      <c r="CR42" s="4">
        <f t="shared" si="32"/>
        <v>20</v>
      </c>
      <c r="CS42" s="4">
        <f t="shared" si="33"/>
        <v>2</v>
      </c>
      <c r="CT42" s="4">
        <f t="shared" si="34"/>
        <v>15</v>
      </c>
      <c r="CU42" s="4">
        <f t="shared" si="35"/>
        <v>16</v>
      </c>
      <c r="CV42" s="4">
        <f t="shared" si="36"/>
        <v>8</v>
      </c>
      <c r="CW42" s="4">
        <f t="shared" si="37"/>
        <v>8</v>
      </c>
      <c r="CX42" s="4">
        <f t="shared" si="38"/>
        <v>14</v>
      </c>
      <c r="CY42" s="4">
        <f t="shared" si="39"/>
        <v>19</v>
      </c>
      <c r="CZ42" s="4">
        <f t="shared" si="40"/>
        <v>9</v>
      </c>
      <c r="DA42" s="4">
        <f t="shared" si="41"/>
        <v>2</v>
      </c>
      <c r="DB42" s="4">
        <f t="shared" si="42"/>
        <v>12</v>
      </c>
      <c r="DC42" s="4">
        <f t="shared" si="89"/>
        <v>2</v>
      </c>
      <c r="DD42" s="4">
        <f t="shared" si="44"/>
        <v>2</v>
      </c>
      <c r="DE42" s="4">
        <f t="shared" si="45"/>
        <v>2</v>
      </c>
      <c r="DF42" s="4">
        <f t="shared" si="46"/>
        <v>10</v>
      </c>
      <c r="DG42" s="4">
        <f t="shared" si="47"/>
        <v>2</v>
      </c>
      <c r="DH42" s="4">
        <f t="shared" si="48"/>
        <v>17</v>
      </c>
      <c r="DI42" s="4">
        <f t="shared" si="49"/>
        <v>6</v>
      </c>
      <c r="DJ42" s="4">
        <f t="shared" si="50"/>
        <v>15</v>
      </c>
      <c r="DK42" s="4">
        <f t="shared" si="51"/>
        <v>19</v>
      </c>
      <c r="DL42" s="4">
        <f t="shared" si="52"/>
        <v>2</v>
      </c>
      <c r="DM42" s="4">
        <f t="shared" si="53"/>
        <v>22</v>
      </c>
      <c r="DN42" s="4">
        <f t="shared" si="54"/>
        <v>23</v>
      </c>
      <c r="DO42" s="3"/>
    </row>
    <row r="43" spans="1:119" x14ac:dyDescent="0.35">
      <c r="A43" s="3" t="str">
        <f t="shared" si="55"/>
        <v/>
      </c>
      <c r="B43" s="6"/>
      <c r="C43" s="3" t="str">
        <f t="shared" si="0"/>
        <v/>
      </c>
      <c r="D43" s="3" t="e" cm="1">
        <f t="array" ref="D43:F43">INDEX(_xlfn.TEXTSPLIT(B43," ",,TRUE),_xlfn.SEQUENCE(1,3))</f>
        <v>#VALUE!</v>
      </c>
      <c r="E43" s="3" t="e">
        <v>#VALUE!</v>
      </c>
      <c r="F43" s="3" t="e">
        <v>#VALUE!</v>
      </c>
      <c r="G43" s="3" t="e" cm="1">
        <f t="array" ref="G43">_xlfn.XLOOKUP(D43,Data!$D$3:$D$36,Data!$E$3:$G$36)</f>
        <v>#VALUE!</v>
      </c>
      <c r="H43" s="3"/>
      <c r="I43" s="3"/>
      <c r="J43" s="3" t="e">
        <f>_xlfn.XMATCH(E43,Data!$L$3:$L$10)</f>
        <v>#VALUE!</v>
      </c>
      <c r="K43" s="3" t="str">
        <f>IF(M43="",IF(I43,Data!$B$4,_xlfn.XLOOKUP(D43,Data!$D$3:$D$36,Data!$E$3:$E$36)),"")</f>
        <v/>
      </c>
      <c r="L43" s="3" t="str">
        <f>IF(M43="",IF(I43,_xlfn.XLOOKUP(G43,Data!$L$3:$L$10,Data!$M$3:$M$10),IF(H43=0,"",IF(H43=1,E43,_xlfn.XLOOKUP(E43,Data!$L$3:$L$10,Data!$M$3:$M$10)))),"")</f>
        <v/>
      </c>
      <c r="M43" s="3" t="str">
        <f>IF(NOT(ISERROR(F43)),Data!$J$3,IF(ISERROR(G43),Data!$J$4,IF(AND(H43=0,NOT(ISERROR(E43))),Data!$J$5,IF(AND(H43=2,ISERROR(J43)),Data!$J$7,IF(AND(H43=1,ISERROR(E43)),Data!$J$6,"")))))</f>
        <v>I don't know that verb.</v>
      </c>
      <c r="N43" s="3" t="e">
        <f>_xlfn.XLOOKUP(K43,Data!$D$3:$D$36,Data!$H$3:$H$36)</f>
        <v>#N/A</v>
      </c>
      <c r="O43" s="3" t="e">
        <f>_xlfn.XLOOKUP(L43,Data!$X$3:$X$29,Data!$W$3:$W$29)</f>
        <v>#N/A</v>
      </c>
      <c r="P43" s="3" t="b">
        <f>OR(_xlfn.XLOOKUP(CK42,Data!$O$3:$O$25,Data!$U$3:$U$25),AND(CL42,OR(DC42=CK42,DC42=1)))</f>
        <v>1</v>
      </c>
      <c r="Q43" s="3" t="e" cm="1">
        <f t="array" ref="Q43">INDEX(CO42:DN42,1,O43)</f>
        <v>#N/A</v>
      </c>
      <c r="R43" s="3" t="e">
        <f t="shared" si="4"/>
        <v>#N/A</v>
      </c>
      <c r="S43" s="3" t="e">
        <f t="shared" si="56"/>
        <v>#N/A</v>
      </c>
      <c r="T43" s="3" t="str">
        <f t="shared" si="57"/>
        <v/>
      </c>
      <c r="U43" s="3" t="str">
        <f>IF(M43&lt;&gt;"",M43,IF(L43="","",IFERROR(IF(T43=0,IF(S43=FALSE,Data!$J$11,Data!$J$8),""),IF(K43=Data!$B$4,"",Data!$J$8))))</f>
        <v>I don't know that verb.</v>
      </c>
      <c r="V43" s="3" t="e" cm="1">
        <f t="array" ref="V43">INDEX(Data!$Q$3:$T$25,CK42,L43)</f>
        <v>#VALUE!</v>
      </c>
      <c r="W43" s="3" t="e">
        <f t="shared" si="5"/>
        <v>#VALUE!</v>
      </c>
      <c r="X43" s="3">
        <f t="shared" si="58"/>
        <v>0</v>
      </c>
      <c r="Y43" s="3" t="str">
        <f>IF(K43&lt;&gt;"Go","",IF(ISNUMBER(V43),IF(V43&gt;0,W43,Data!$J$9),Play!V43))</f>
        <v/>
      </c>
      <c r="Z43" s="3" t="b">
        <f t="shared" si="59"/>
        <v>0</v>
      </c>
      <c r="AA43" s="3" t="str">
        <f t="shared" si="60"/>
        <v/>
      </c>
      <c r="AB43" s="3">
        <f t="shared" si="6"/>
        <v>0</v>
      </c>
      <c r="AE43" s="5" t="str">
        <f t="shared" si="7"/>
        <v/>
      </c>
      <c r="AF43" s="5" t="str">
        <f>IF(AE43&lt;&gt;"",OR(_xlfn.XLOOKUP(AE43,Data!$O$3:$O$25,Data!$U$3:$U$25),AND(CL42,OR(DC42=1,DC42=CK42))),"")</f>
        <v/>
      </c>
      <c r="AG43" s="5" t="e" cm="1">
        <f t="array" ref="AG43">"Exits: " &amp; _xlfn.TEXTJOIN(", ", TRUE, IF(INDEX(Data!$Q$3:$T$25,AE43,0)&gt;0,Data!$Q$2:$T$2,""))&amp;"."</f>
        <v>#VALUE!</v>
      </c>
      <c r="AH43" s="5" t="str" cm="1">
        <f t="array" ref="AH43">_xlfn.TEXTJOIN(", ", TRUE, IF(CO42:DN42=AE43,_xlfn.XLOOKUP($CO$3:$DN$3,Data!$W$3:$W$28,Data!$X$3:$X$28),""))</f>
        <v/>
      </c>
      <c r="AI43" s="5" t="str">
        <f>IF(AF43="","",IF(AF43,_xlfn.XLOOKUP(AE43,Data!$O$3:$O$25,Data!$P$3:$P$25)&amp;" "&amp;AG43&amp;IF(AH43&lt;&gt;""," You see: " &amp;AH43&amp;".",""),Data!$J$10))</f>
        <v/>
      </c>
      <c r="AJ43" s="5" t="str">
        <f t="shared" si="61"/>
        <v/>
      </c>
      <c r="AK43" s="5" t="str">
        <f>IF(AND(K43="Talk",U43=""),_xlfn.XLOOKUP(T43,Data!$W$3:$W$28,Data!$AC$3:$AC$28),"")</f>
        <v/>
      </c>
      <c r="AL43" s="5" t="str">
        <f t="shared" si="62"/>
        <v/>
      </c>
      <c r="AM43" s="5" t="b">
        <f t="shared" si="63"/>
        <v>0</v>
      </c>
      <c r="AN43" s="5" t="str">
        <f>IF(AM43,IF(_xlfn.XLOOKUP(T43,Data!$W$3:$W$28,Data!$AA$3:$AA$28)=FALSE,"You can't take that.",IF(Q43=1,"You already have that.",IF(OR(CK42=CT42,CK42=CY42),"The unholy fiend prevents you!",""))),"")</f>
        <v/>
      </c>
      <c r="AO43" s="5" t="str">
        <f t="shared" si="64"/>
        <v/>
      </c>
      <c r="AP43" s="5" t="str">
        <f t="shared" si="65"/>
        <v/>
      </c>
      <c r="AQ43" s="5" t="b">
        <f t="shared" si="66"/>
        <v>0</v>
      </c>
      <c r="AR43" s="5" t="str">
        <f t="shared" si="67"/>
        <v/>
      </c>
      <c r="AS43" s="5" t="str">
        <f t="shared" si="68"/>
        <v/>
      </c>
      <c r="AT43" s="5" t="str">
        <f t="shared" si="2"/>
        <v/>
      </c>
      <c r="AU43" s="5" t="str">
        <f>IF(AND(K43="Examine",U43=""),_xlfn.XLOOKUP(T43,Data!$W$3:$W$28,Data!$Z$3:$Z$28)&amp;IF(T43=15,IF(CL42,IF(CM42&gt;=14,"burning brightly.",IF(CM42&gt;=9,"burning steadily.",IF(CM42&gt;=4,"burning weakly.","guttering."))),"unlit."),""),"")</f>
        <v/>
      </c>
      <c r="AV43" s="5" t="str" cm="1">
        <f t="array" ref="AV43">_xlfn.TEXTJOIN(", ", TRUE, IF(CO42:DN42=1,CO$1:DN$1,""))</f>
        <v/>
      </c>
      <c r="AW43" s="5" t="str">
        <f t="shared" si="69"/>
        <v/>
      </c>
      <c r="AX43" s="5" t="b">
        <f t="shared" si="70"/>
        <v>0</v>
      </c>
      <c r="AY43" s="5" t="str">
        <f>IF(AX43,IF(NOT(ISBLANK(_xlfn.XLOOKUP(T43,Data!$W$3:$W$28,Data!$AD$3:$AD$28))),IF(CK42=12,"","There's nowhere to pour it away here."),"You can't empty that!"),"")</f>
        <v/>
      </c>
      <c r="AZ43" s="5" t="str">
        <f t="shared" si="71"/>
        <v/>
      </c>
      <c r="BA43" s="5" t="b">
        <f t="shared" si="72"/>
        <v>0</v>
      </c>
      <c r="BB43" s="5" t="e">
        <f>_xlfn.XLOOKUP(T43,Data!$W$3:$W$28,Data!$AD$3:$AD$28)</f>
        <v>#N/A</v>
      </c>
      <c r="BC43" s="5" t="str">
        <f t="shared" si="73"/>
        <v/>
      </c>
      <c r="BD43" s="5" t="str">
        <f t="shared" si="74"/>
        <v/>
      </c>
      <c r="BE43" s="5" t="b">
        <f t="shared" si="75"/>
        <v>0</v>
      </c>
      <c r="BF43" s="5" t="str">
        <f t="shared" si="10"/>
        <v/>
      </c>
      <c r="BG43" s="5" t="str">
        <f t="shared" si="76"/>
        <v/>
      </c>
      <c r="BH43" s="5" t="b">
        <f t="shared" si="77"/>
        <v>0</v>
      </c>
      <c r="BI43" s="5" t="str">
        <f t="shared" si="78"/>
        <v/>
      </c>
      <c r="BJ43" s="5" t="str">
        <f t="shared" si="11"/>
        <v/>
      </c>
      <c r="BK43" s="5" t="str">
        <f>IF(BH43,IF(BI43="","You ring the bell. "&amp;IF(BJ43=0,"Nothing else happens.","The "&amp;_xlfn.XLOOKUP(BJ43,Data!$W$3:$W$28,Data!$X$3:$X$28)&amp;" is transformed!"),BI43),"")</f>
        <v/>
      </c>
      <c r="BL43" s="5" t="b">
        <f t="shared" si="79"/>
        <v>0</v>
      </c>
      <c r="BM43" s="5" t="b">
        <f t="shared" si="80"/>
        <v>0</v>
      </c>
      <c r="BN43" s="5" t="str">
        <f t="shared" si="12"/>
        <v/>
      </c>
      <c r="BO43" s="5" t="str">
        <f t="shared" si="13"/>
        <v/>
      </c>
      <c r="BP43" s="5" t="b">
        <f t="shared" si="81"/>
        <v>0</v>
      </c>
      <c r="BQ43" s="5" t="str">
        <f>IF(BP43,IF(_xlfn.XLOOKUP(T43,Data!$W$3:$W$28,Data!$AB$3:$AB$28),"That's much too precious to give away!",IF(OR(AND(T43=17,CK42=CQ42),AND(T43=21,CK42=CV42)),"","No-one here seems to want that.")),"")</f>
        <v/>
      </c>
      <c r="BR43" s="5" t="str">
        <f>IF(BP43,IF(BQ43&lt;&gt;"",BQ43,IF(T43=21,Data!$B$5,"The priest takes the water and it is transformed by heavenly radiance!")),"")</f>
        <v/>
      </c>
      <c r="BS43" s="5" t="b">
        <f t="shared" si="82"/>
        <v>0</v>
      </c>
      <c r="BT43" s="5" t="str">
        <f t="shared" si="14"/>
        <v/>
      </c>
      <c r="BU43" s="5" t="str">
        <f t="shared" si="83"/>
        <v/>
      </c>
      <c r="BV43" s="5" t="b">
        <f t="shared" si="84"/>
        <v>0</v>
      </c>
      <c r="BW43" s="5" t="str">
        <f t="shared" si="15"/>
        <v/>
      </c>
      <c r="BX43" s="5" t="str">
        <f t="shared" si="85"/>
        <v/>
      </c>
      <c r="BY43" s="5" t="b">
        <f t="shared" si="86"/>
        <v>0</v>
      </c>
      <c r="BZ43" s="5">
        <f t="shared" si="87"/>
        <v>0</v>
      </c>
      <c r="CA43" s="5" t="str">
        <f t="shared" si="16"/>
        <v/>
      </c>
      <c r="CB43" s="5" t="b">
        <f t="shared" si="17"/>
        <v>0</v>
      </c>
      <c r="CC43" s="5" t="str">
        <f t="shared" si="18"/>
        <v/>
      </c>
      <c r="CD43" s="5" t="b">
        <f t="shared" si="19"/>
        <v>0</v>
      </c>
      <c r="CE43" s="5" t="b">
        <f t="shared" si="20"/>
        <v>0</v>
      </c>
      <c r="CF43" s="5" t="b">
        <f t="shared" si="21"/>
        <v>0</v>
      </c>
      <c r="CG43" s="5" t="b">
        <f t="shared" si="22"/>
        <v>0</v>
      </c>
      <c r="CH43" s="5" t="b">
        <f t="shared" si="23"/>
        <v>0</v>
      </c>
      <c r="CI43" s="5">
        <f t="shared" si="24"/>
        <v>0</v>
      </c>
      <c r="CJ43" s="5" t="str">
        <f t="shared" si="25"/>
        <v>I don't know that verb.</v>
      </c>
      <c r="CK43" s="4">
        <f t="shared" si="26"/>
        <v>3</v>
      </c>
      <c r="CL43" s="4" t="b">
        <f t="shared" si="27"/>
        <v>0</v>
      </c>
      <c r="CM43" s="4">
        <f t="shared" si="88"/>
        <v>20</v>
      </c>
      <c r="CN43" s="4" t="b">
        <f t="shared" si="28"/>
        <v>0</v>
      </c>
      <c r="CO43" s="4">
        <f t="shared" si="29"/>
        <v>12</v>
      </c>
      <c r="CP43" s="4">
        <f t="shared" si="30"/>
        <v>10</v>
      </c>
      <c r="CQ43" s="4">
        <f t="shared" si="31"/>
        <v>2</v>
      </c>
      <c r="CR43" s="4">
        <f t="shared" si="32"/>
        <v>20</v>
      </c>
      <c r="CS43" s="4">
        <f t="shared" si="33"/>
        <v>2</v>
      </c>
      <c r="CT43" s="4">
        <f t="shared" si="34"/>
        <v>15</v>
      </c>
      <c r="CU43" s="4">
        <f t="shared" si="35"/>
        <v>16</v>
      </c>
      <c r="CV43" s="4">
        <f t="shared" si="36"/>
        <v>8</v>
      </c>
      <c r="CW43" s="4">
        <f t="shared" si="37"/>
        <v>8</v>
      </c>
      <c r="CX43" s="4">
        <f t="shared" si="38"/>
        <v>14</v>
      </c>
      <c r="CY43" s="4">
        <f t="shared" si="39"/>
        <v>19</v>
      </c>
      <c r="CZ43" s="4">
        <f t="shared" si="40"/>
        <v>9</v>
      </c>
      <c r="DA43" s="4">
        <f t="shared" si="41"/>
        <v>2</v>
      </c>
      <c r="DB43" s="4">
        <f t="shared" si="42"/>
        <v>12</v>
      </c>
      <c r="DC43" s="4">
        <f t="shared" si="89"/>
        <v>2</v>
      </c>
      <c r="DD43" s="4">
        <f t="shared" si="44"/>
        <v>2</v>
      </c>
      <c r="DE43" s="4">
        <f t="shared" si="45"/>
        <v>2</v>
      </c>
      <c r="DF43" s="4">
        <f t="shared" si="46"/>
        <v>10</v>
      </c>
      <c r="DG43" s="4">
        <f t="shared" si="47"/>
        <v>2</v>
      </c>
      <c r="DH43" s="4">
        <f t="shared" si="48"/>
        <v>17</v>
      </c>
      <c r="DI43" s="4">
        <f t="shared" si="49"/>
        <v>6</v>
      </c>
      <c r="DJ43" s="4">
        <f t="shared" si="50"/>
        <v>15</v>
      </c>
      <c r="DK43" s="4">
        <f t="shared" si="51"/>
        <v>19</v>
      </c>
      <c r="DL43" s="4">
        <f t="shared" si="52"/>
        <v>2</v>
      </c>
      <c r="DM43" s="4">
        <f t="shared" si="53"/>
        <v>22</v>
      </c>
      <c r="DN43" s="4">
        <f t="shared" si="54"/>
        <v>23</v>
      </c>
      <c r="DO43" s="3"/>
    </row>
    <row r="44" spans="1:119" x14ac:dyDescent="0.35">
      <c r="A44" s="3" t="str">
        <f t="shared" si="55"/>
        <v/>
      </c>
      <c r="B44" s="6"/>
      <c r="C44" s="3" t="str">
        <f t="shared" si="0"/>
        <v/>
      </c>
      <c r="D44" s="3" t="e" cm="1">
        <f t="array" ref="D44:F44">INDEX(_xlfn.TEXTSPLIT(B44," ",,TRUE),_xlfn.SEQUENCE(1,3))</f>
        <v>#VALUE!</v>
      </c>
      <c r="E44" s="3" t="e">
        <v>#VALUE!</v>
      </c>
      <c r="F44" s="3" t="e">
        <v>#VALUE!</v>
      </c>
      <c r="G44" s="3" t="e" cm="1">
        <f t="array" ref="G44">_xlfn.XLOOKUP(D44,Data!$D$3:$D$36,Data!$E$3:$G$36)</f>
        <v>#VALUE!</v>
      </c>
      <c r="H44" s="3"/>
      <c r="I44" s="3"/>
      <c r="J44" s="3" t="e">
        <f>_xlfn.XMATCH(E44,Data!$L$3:$L$10)</f>
        <v>#VALUE!</v>
      </c>
      <c r="K44" s="3" t="str">
        <f>IF(M44="",IF(I44,Data!$B$4,_xlfn.XLOOKUP(D44,Data!$D$3:$D$36,Data!$E$3:$E$36)),"")</f>
        <v/>
      </c>
      <c r="L44" s="3" t="str">
        <f>IF(M44="",IF(I44,_xlfn.XLOOKUP(G44,Data!$L$3:$L$10,Data!$M$3:$M$10),IF(H44=0,"",IF(H44=1,E44,_xlfn.XLOOKUP(E44,Data!$L$3:$L$10,Data!$M$3:$M$10)))),"")</f>
        <v/>
      </c>
      <c r="M44" s="3" t="str">
        <f>IF(NOT(ISERROR(F44)),Data!$J$3,IF(ISERROR(G44),Data!$J$4,IF(AND(H44=0,NOT(ISERROR(E44))),Data!$J$5,IF(AND(H44=2,ISERROR(J44)),Data!$J$7,IF(AND(H44=1,ISERROR(E44)),Data!$J$6,"")))))</f>
        <v>I don't know that verb.</v>
      </c>
      <c r="N44" s="3" t="e">
        <f>_xlfn.XLOOKUP(K44,Data!$D$3:$D$36,Data!$H$3:$H$36)</f>
        <v>#N/A</v>
      </c>
      <c r="O44" s="3" t="e">
        <f>_xlfn.XLOOKUP(L44,Data!$X$3:$X$29,Data!$W$3:$W$29)</f>
        <v>#N/A</v>
      </c>
      <c r="P44" s="3" t="b">
        <f>OR(_xlfn.XLOOKUP(CK43,Data!$O$3:$O$25,Data!$U$3:$U$25),AND(CL43,OR(DC43=CK43,DC43=1)))</f>
        <v>1</v>
      </c>
      <c r="Q44" s="3" t="e" cm="1">
        <f t="array" ref="Q44">INDEX(CO43:DN43,1,O44)</f>
        <v>#N/A</v>
      </c>
      <c r="R44" s="3" t="e">
        <f t="shared" si="4"/>
        <v>#N/A</v>
      </c>
      <c r="S44" s="3" t="e">
        <f t="shared" si="56"/>
        <v>#N/A</v>
      </c>
      <c r="T44" s="3" t="str">
        <f t="shared" si="57"/>
        <v/>
      </c>
      <c r="U44" s="3" t="str">
        <f>IF(M44&lt;&gt;"",M44,IF(L44="","",IFERROR(IF(T44=0,IF(S44=FALSE,Data!$J$11,Data!$J$8),""),IF(K44=Data!$B$4,"",Data!$J$8))))</f>
        <v>I don't know that verb.</v>
      </c>
      <c r="V44" s="3" t="e" cm="1">
        <f t="array" ref="V44">INDEX(Data!$Q$3:$T$25,CK43,L44)</f>
        <v>#VALUE!</v>
      </c>
      <c r="W44" s="3" t="e">
        <f t="shared" si="5"/>
        <v>#VALUE!</v>
      </c>
      <c r="X44" s="3">
        <f t="shared" si="58"/>
        <v>0</v>
      </c>
      <c r="Y44" s="3" t="str">
        <f>IF(K44&lt;&gt;"Go","",IF(ISNUMBER(V44),IF(V44&gt;0,W44,Data!$J$9),Play!V44))</f>
        <v/>
      </c>
      <c r="Z44" s="3" t="b">
        <f t="shared" si="59"/>
        <v>0</v>
      </c>
      <c r="AA44" s="3" t="str">
        <f t="shared" si="60"/>
        <v/>
      </c>
      <c r="AB44" s="3">
        <f t="shared" si="6"/>
        <v>0</v>
      </c>
      <c r="AE44" s="5" t="str">
        <f t="shared" si="7"/>
        <v/>
      </c>
      <c r="AF44" s="5" t="str">
        <f>IF(AE44&lt;&gt;"",OR(_xlfn.XLOOKUP(AE44,Data!$O$3:$O$25,Data!$U$3:$U$25),AND(CL43,OR(DC43=1,DC43=CK43))),"")</f>
        <v/>
      </c>
      <c r="AG44" s="5" t="e" cm="1">
        <f t="array" ref="AG44">"Exits: " &amp; _xlfn.TEXTJOIN(", ", TRUE, IF(INDEX(Data!$Q$3:$T$25,AE44,0)&gt;0,Data!$Q$2:$T$2,""))&amp;"."</f>
        <v>#VALUE!</v>
      </c>
      <c r="AH44" s="5" t="str" cm="1">
        <f t="array" ref="AH44">_xlfn.TEXTJOIN(", ", TRUE, IF(CO43:DN43=AE44,_xlfn.XLOOKUP($CO$3:$DN$3,Data!$W$3:$W$28,Data!$X$3:$X$28),""))</f>
        <v/>
      </c>
      <c r="AI44" s="5" t="str">
        <f>IF(AF44="","",IF(AF44,_xlfn.XLOOKUP(AE44,Data!$O$3:$O$25,Data!$P$3:$P$25)&amp;" "&amp;AG44&amp;IF(AH44&lt;&gt;""," You see: " &amp;AH44&amp;".",""),Data!$J$10))</f>
        <v/>
      </c>
      <c r="AJ44" s="5" t="str">
        <f t="shared" si="61"/>
        <v/>
      </c>
      <c r="AK44" s="5" t="str">
        <f>IF(AND(K44="Talk",U44=""),_xlfn.XLOOKUP(T44,Data!$W$3:$W$28,Data!$AC$3:$AC$28),"")</f>
        <v/>
      </c>
      <c r="AL44" s="5" t="str">
        <f t="shared" si="62"/>
        <v/>
      </c>
      <c r="AM44" s="5" t="b">
        <f t="shared" si="63"/>
        <v>0</v>
      </c>
      <c r="AN44" s="5" t="str">
        <f>IF(AM44,IF(_xlfn.XLOOKUP(T44,Data!$W$3:$W$28,Data!$AA$3:$AA$28)=FALSE,"You can't take that.",IF(Q44=1,"You already have that.",IF(OR(CK43=CT43,CK43=CY43),"The unholy fiend prevents you!",""))),"")</f>
        <v/>
      </c>
      <c r="AO44" s="5" t="str">
        <f t="shared" si="64"/>
        <v/>
      </c>
      <c r="AP44" s="5" t="str">
        <f t="shared" si="65"/>
        <v/>
      </c>
      <c r="AQ44" s="5" t="b">
        <f t="shared" si="66"/>
        <v>0</v>
      </c>
      <c r="AR44" s="5" t="str">
        <f t="shared" si="67"/>
        <v/>
      </c>
      <c r="AS44" s="5" t="str">
        <f t="shared" si="68"/>
        <v/>
      </c>
      <c r="AT44" s="5" t="str">
        <f t="shared" si="2"/>
        <v/>
      </c>
      <c r="AU44" s="5" t="str">
        <f>IF(AND(K44="Examine",U44=""),_xlfn.XLOOKUP(T44,Data!$W$3:$W$28,Data!$Z$3:$Z$28)&amp;IF(T44=15,IF(CL43,IF(CM43&gt;=14,"burning brightly.",IF(CM43&gt;=9,"burning steadily.",IF(CM43&gt;=4,"burning weakly.","guttering."))),"unlit."),""),"")</f>
        <v/>
      </c>
      <c r="AV44" s="5" t="str" cm="1">
        <f t="array" ref="AV44">_xlfn.TEXTJOIN(", ", TRUE, IF(CO43:DN43=1,CO$1:DN$1,""))</f>
        <v/>
      </c>
      <c r="AW44" s="5" t="str">
        <f t="shared" si="69"/>
        <v/>
      </c>
      <c r="AX44" s="5" t="b">
        <f t="shared" si="70"/>
        <v>0</v>
      </c>
      <c r="AY44" s="5" t="str">
        <f>IF(AX44,IF(NOT(ISBLANK(_xlfn.XLOOKUP(T44,Data!$W$3:$W$28,Data!$AD$3:$AD$28))),IF(CK43=12,"","There's nowhere to pour it away here."),"You can't empty that!"),"")</f>
        <v/>
      </c>
      <c r="AZ44" s="5" t="str">
        <f t="shared" si="71"/>
        <v/>
      </c>
      <c r="BA44" s="5" t="b">
        <f t="shared" si="72"/>
        <v>0</v>
      </c>
      <c r="BB44" s="5" t="e">
        <f>_xlfn.XLOOKUP(T44,Data!$W$3:$W$28,Data!$AD$3:$AD$28)</f>
        <v>#N/A</v>
      </c>
      <c r="BC44" s="5" t="str">
        <f t="shared" si="73"/>
        <v/>
      </c>
      <c r="BD44" s="5" t="str">
        <f t="shared" si="74"/>
        <v/>
      </c>
      <c r="BE44" s="5" t="b">
        <f t="shared" si="75"/>
        <v>0</v>
      </c>
      <c r="BF44" s="5" t="str">
        <f t="shared" si="10"/>
        <v/>
      </c>
      <c r="BG44" s="5" t="str">
        <f t="shared" si="76"/>
        <v/>
      </c>
      <c r="BH44" s="5" t="b">
        <f t="shared" si="77"/>
        <v>0</v>
      </c>
      <c r="BI44" s="5" t="str">
        <f t="shared" si="78"/>
        <v/>
      </c>
      <c r="BJ44" s="5" t="str">
        <f t="shared" si="11"/>
        <v/>
      </c>
      <c r="BK44" s="5" t="str">
        <f>IF(BH44,IF(BI44="","You ring the bell. "&amp;IF(BJ44=0,"Nothing else happens.","The "&amp;_xlfn.XLOOKUP(BJ44,Data!$W$3:$W$28,Data!$X$3:$X$28)&amp;" is transformed!"),BI44),"")</f>
        <v/>
      </c>
      <c r="BL44" s="5" t="b">
        <f t="shared" si="79"/>
        <v>0</v>
      </c>
      <c r="BM44" s="5" t="b">
        <f t="shared" si="80"/>
        <v>0</v>
      </c>
      <c r="BN44" s="5" t="str">
        <f t="shared" si="12"/>
        <v/>
      </c>
      <c r="BO44" s="5" t="str">
        <f t="shared" si="13"/>
        <v/>
      </c>
      <c r="BP44" s="5" t="b">
        <f t="shared" si="81"/>
        <v>0</v>
      </c>
      <c r="BQ44" s="5" t="str">
        <f>IF(BP44,IF(_xlfn.XLOOKUP(T44,Data!$W$3:$W$28,Data!$AB$3:$AB$28),"That's much too precious to give away!",IF(OR(AND(T44=17,CK43=CQ43),AND(T44=21,CK43=CV43)),"","No-one here seems to want that.")),"")</f>
        <v/>
      </c>
      <c r="BR44" s="5" t="str">
        <f>IF(BP44,IF(BQ44&lt;&gt;"",BQ44,IF(T44=21,Data!$B$5,"The priest takes the water and it is transformed by heavenly radiance!")),"")</f>
        <v/>
      </c>
      <c r="BS44" s="5" t="b">
        <f t="shared" si="82"/>
        <v>0</v>
      </c>
      <c r="BT44" s="5" t="str">
        <f t="shared" si="14"/>
        <v/>
      </c>
      <c r="BU44" s="5" t="str">
        <f t="shared" si="83"/>
        <v/>
      </c>
      <c r="BV44" s="5" t="b">
        <f t="shared" si="84"/>
        <v>0</v>
      </c>
      <c r="BW44" s="5" t="str">
        <f t="shared" si="15"/>
        <v/>
      </c>
      <c r="BX44" s="5" t="str">
        <f t="shared" si="85"/>
        <v/>
      </c>
      <c r="BY44" s="5" t="b">
        <f t="shared" si="86"/>
        <v>0</v>
      </c>
      <c r="BZ44" s="5">
        <f t="shared" si="87"/>
        <v>0</v>
      </c>
      <c r="CA44" s="5" t="str">
        <f t="shared" si="16"/>
        <v/>
      </c>
      <c r="CB44" s="5" t="b">
        <f t="shared" si="17"/>
        <v>0</v>
      </c>
      <c r="CC44" s="5" t="str">
        <f t="shared" si="18"/>
        <v/>
      </c>
      <c r="CD44" s="5" t="b">
        <f t="shared" si="19"/>
        <v>0</v>
      </c>
      <c r="CE44" s="5" t="b">
        <f t="shared" si="20"/>
        <v>0</v>
      </c>
      <c r="CF44" s="5" t="b">
        <f t="shared" si="21"/>
        <v>0</v>
      </c>
      <c r="CG44" s="5" t="b">
        <f t="shared" si="22"/>
        <v>0</v>
      </c>
      <c r="CH44" s="5" t="b">
        <f t="shared" si="23"/>
        <v>0</v>
      </c>
      <c r="CI44" s="5">
        <f t="shared" si="24"/>
        <v>0</v>
      </c>
      <c r="CJ44" s="5" t="str">
        <f t="shared" si="25"/>
        <v>I don't know that verb.</v>
      </c>
      <c r="CK44" s="4">
        <f t="shared" si="26"/>
        <v>3</v>
      </c>
      <c r="CL44" s="4" t="b">
        <f t="shared" si="27"/>
        <v>0</v>
      </c>
      <c r="CM44" s="4">
        <f t="shared" si="88"/>
        <v>20</v>
      </c>
      <c r="CN44" s="4" t="b">
        <f t="shared" si="28"/>
        <v>0</v>
      </c>
      <c r="CO44" s="4">
        <f t="shared" si="29"/>
        <v>12</v>
      </c>
      <c r="CP44" s="4">
        <f t="shared" si="30"/>
        <v>10</v>
      </c>
      <c r="CQ44" s="4">
        <f t="shared" si="31"/>
        <v>2</v>
      </c>
      <c r="CR44" s="4">
        <f t="shared" si="32"/>
        <v>20</v>
      </c>
      <c r="CS44" s="4">
        <f t="shared" si="33"/>
        <v>2</v>
      </c>
      <c r="CT44" s="4">
        <f t="shared" si="34"/>
        <v>15</v>
      </c>
      <c r="CU44" s="4">
        <f t="shared" si="35"/>
        <v>16</v>
      </c>
      <c r="CV44" s="4">
        <f t="shared" si="36"/>
        <v>8</v>
      </c>
      <c r="CW44" s="4">
        <f t="shared" si="37"/>
        <v>8</v>
      </c>
      <c r="CX44" s="4">
        <f t="shared" si="38"/>
        <v>14</v>
      </c>
      <c r="CY44" s="4">
        <f t="shared" si="39"/>
        <v>19</v>
      </c>
      <c r="CZ44" s="4">
        <f t="shared" si="40"/>
        <v>9</v>
      </c>
      <c r="DA44" s="4">
        <f t="shared" si="41"/>
        <v>2</v>
      </c>
      <c r="DB44" s="4">
        <f t="shared" si="42"/>
        <v>12</v>
      </c>
      <c r="DC44" s="4">
        <f t="shared" si="89"/>
        <v>2</v>
      </c>
      <c r="DD44" s="4">
        <f t="shared" si="44"/>
        <v>2</v>
      </c>
      <c r="DE44" s="4">
        <f t="shared" si="45"/>
        <v>2</v>
      </c>
      <c r="DF44" s="4">
        <f t="shared" si="46"/>
        <v>10</v>
      </c>
      <c r="DG44" s="4">
        <f t="shared" si="47"/>
        <v>2</v>
      </c>
      <c r="DH44" s="4">
        <f t="shared" si="48"/>
        <v>17</v>
      </c>
      <c r="DI44" s="4">
        <f t="shared" si="49"/>
        <v>6</v>
      </c>
      <c r="DJ44" s="4">
        <f t="shared" si="50"/>
        <v>15</v>
      </c>
      <c r="DK44" s="4">
        <f t="shared" si="51"/>
        <v>19</v>
      </c>
      <c r="DL44" s="4">
        <f t="shared" si="52"/>
        <v>2</v>
      </c>
      <c r="DM44" s="4">
        <f t="shared" si="53"/>
        <v>22</v>
      </c>
      <c r="DN44" s="4">
        <f t="shared" si="54"/>
        <v>23</v>
      </c>
      <c r="DO44" s="3"/>
    </row>
    <row r="45" spans="1:119" x14ac:dyDescent="0.35">
      <c r="A45" s="3" t="str">
        <f t="shared" si="55"/>
        <v/>
      </c>
      <c r="B45" s="6"/>
      <c r="C45" s="3" t="str">
        <f t="shared" si="0"/>
        <v/>
      </c>
      <c r="D45" s="3" t="e" cm="1">
        <f t="array" ref="D45:F45">INDEX(_xlfn.TEXTSPLIT(B45," ",,TRUE),_xlfn.SEQUENCE(1,3))</f>
        <v>#VALUE!</v>
      </c>
      <c r="E45" s="3" t="e">
        <v>#VALUE!</v>
      </c>
      <c r="F45" s="3" t="e">
        <v>#VALUE!</v>
      </c>
      <c r="G45" s="3" t="e" cm="1">
        <f t="array" ref="G45">_xlfn.XLOOKUP(D45,Data!$D$3:$D$36,Data!$E$3:$G$36)</f>
        <v>#VALUE!</v>
      </c>
      <c r="H45" s="3"/>
      <c r="I45" s="3"/>
      <c r="J45" s="3" t="e">
        <f>_xlfn.XMATCH(E45,Data!$L$3:$L$10)</f>
        <v>#VALUE!</v>
      </c>
      <c r="K45" s="3" t="str">
        <f>IF(M45="",IF(I45,Data!$B$4,_xlfn.XLOOKUP(D45,Data!$D$3:$D$36,Data!$E$3:$E$36)),"")</f>
        <v/>
      </c>
      <c r="L45" s="3" t="str">
        <f>IF(M45="",IF(I45,_xlfn.XLOOKUP(G45,Data!$L$3:$L$10,Data!$M$3:$M$10),IF(H45=0,"",IF(H45=1,E45,_xlfn.XLOOKUP(E45,Data!$L$3:$L$10,Data!$M$3:$M$10)))),"")</f>
        <v/>
      </c>
      <c r="M45" s="3" t="str">
        <f>IF(NOT(ISERROR(F45)),Data!$J$3,IF(ISERROR(G45),Data!$J$4,IF(AND(H45=0,NOT(ISERROR(E45))),Data!$J$5,IF(AND(H45=2,ISERROR(J45)),Data!$J$7,IF(AND(H45=1,ISERROR(E45)),Data!$J$6,"")))))</f>
        <v>I don't know that verb.</v>
      </c>
      <c r="N45" s="3" t="e">
        <f>_xlfn.XLOOKUP(K45,Data!$D$3:$D$36,Data!$H$3:$H$36)</f>
        <v>#N/A</v>
      </c>
      <c r="O45" s="3" t="e">
        <f>_xlfn.XLOOKUP(L45,Data!$X$3:$X$29,Data!$W$3:$W$29)</f>
        <v>#N/A</v>
      </c>
      <c r="P45" s="3" t="b">
        <f>OR(_xlfn.XLOOKUP(CK44,Data!$O$3:$O$25,Data!$U$3:$U$25),AND(CL44,OR(DC44=CK44,DC44=1)))</f>
        <v>1</v>
      </c>
      <c r="Q45" s="3" t="e" cm="1">
        <f t="array" ref="Q45">INDEX(CO44:DN44,1,O45)</f>
        <v>#N/A</v>
      </c>
      <c r="R45" s="3" t="e">
        <f t="shared" si="4"/>
        <v>#N/A</v>
      </c>
      <c r="S45" s="3" t="e">
        <f t="shared" si="56"/>
        <v>#N/A</v>
      </c>
      <c r="T45" s="3" t="str">
        <f t="shared" si="57"/>
        <v/>
      </c>
      <c r="U45" s="3" t="str">
        <f>IF(M45&lt;&gt;"",M45,IF(L45="","",IFERROR(IF(T45=0,IF(S45=FALSE,Data!$J$11,Data!$J$8),""),IF(K45=Data!$B$4,"",Data!$J$8))))</f>
        <v>I don't know that verb.</v>
      </c>
      <c r="V45" s="3" t="e" cm="1">
        <f t="array" ref="V45">INDEX(Data!$Q$3:$T$25,CK44,L45)</f>
        <v>#VALUE!</v>
      </c>
      <c r="W45" s="3" t="e">
        <f t="shared" si="5"/>
        <v>#VALUE!</v>
      </c>
      <c r="X45" s="3">
        <f t="shared" si="58"/>
        <v>0</v>
      </c>
      <c r="Y45" s="3" t="str">
        <f>IF(K45&lt;&gt;"Go","",IF(ISNUMBER(V45),IF(V45&gt;0,W45,Data!$J$9),Play!V45))</f>
        <v/>
      </c>
      <c r="Z45" s="3" t="b">
        <f t="shared" si="59"/>
        <v>0</v>
      </c>
      <c r="AA45" s="3" t="str">
        <f t="shared" si="60"/>
        <v/>
      </c>
      <c r="AB45" s="3">
        <f t="shared" si="6"/>
        <v>0</v>
      </c>
      <c r="AE45" s="5" t="str">
        <f t="shared" si="7"/>
        <v/>
      </c>
      <c r="AF45" s="5" t="str">
        <f>IF(AE45&lt;&gt;"",OR(_xlfn.XLOOKUP(AE45,Data!$O$3:$O$25,Data!$U$3:$U$25),AND(CL44,OR(DC44=1,DC44=CK44))),"")</f>
        <v/>
      </c>
      <c r="AG45" s="5" t="e" cm="1">
        <f t="array" ref="AG45">"Exits: " &amp; _xlfn.TEXTJOIN(", ", TRUE, IF(INDEX(Data!$Q$3:$T$25,AE45,0)&gt;0,Data!$Q$2:$T$2,""))&amp;"."</f>
        <v>#VALUE!</v>
      </c>
      <c r="AH45" s="5" t="str" cm="1">
        <f t="array" ref="AH45">_xlfn.TEXTJOIN(", ", TRUE, IF(CO44:DN44=AE45,_xlfn.XLOOKUP($CO$3:$DN$3,Data!$W$3:$W$28,Data!$X$3:$X$28),""))</f>
        <v/>
      </c>
      <c r="AI45" s="5" t="str">
        <f>IF(AF45="","",IF(AF45,_xlfn.XLOOKUP(AE45,Data!$O$3:$O$25,Data!$P$3:$P$25)&amp;" "&amp;AG45&amp;IF(AH45&lt;&gt;""," You see: " &amp;AH45&amp;".",""),Data!$J$10))</f>
        <v/>
      </c>
      <c r="AJ45" s="5" t="str">
        <f t="shared" si="61"/>
        <v/>
      </c>
      <c r="AK45" s="5" t="str">
        <f>IF(AND(K45="Talk",U45=""),_xlfn.XLOOKUP(T45,Data!$W$3:$W$28,Data!$AC$3:$AC$28),"")</f>
        <v/>
      </c>
      <c r="AL45" s="5" t="str">
        <f t="shared" si="62"/>
        <v/>
      </c>
      <c r="AM45" s="5" t="b">
        <f t="shared" si="63"/>
        <v>0</v>
      </c>
      <c r="AN45" s="5" t="str">
        <f>IF(AM45,IF(_xlfn.XLOOKUP(T45,Data!$W$3:$W$28,Data!$AA$3:$AA$28)=FALSE,"You can't take that.",IF(Q45=1,"You already have that.",IF(OR(CK44=CT44,CK44=CY44),"The unholy fiend prevents you!",""))),"")</f>
        <v/>
      </c>
      <c r="AO45" s="5" t="str">
        <f t="shared" si="64"/>
        <v/>
      </c>
      <c r="AP45" s="5" t="str">
        <f t="shared" si="65"/>
        <v/>
      </c>
      <c r="AQ45" s="5" t="b">
        <f t="shared" si="66"/>
        <v>0</v>
      </c>
      <c r="AR45" s="5" t="str">
        <f t="shared" si="67"/>
        <v/>
      </c>
      <c r="AS45" s="5" t="str">
        <f t="shared" si="68"/>
        <v/>
      </c>
      <c r="AT45" s="5" t="str">
        <f t="shared" si="2"/>
        <v/>
      </c>
      <c r="AU45" s="5" t="str">
        <f>IF(AND(K45="Examine",U45=""),_xlfn.XLOOKUP(T45,Data!$W$3:$W$28,Data!$Z$3:$Z$28)&amp;IF(T45=15,IF(CL44,IF(CM44&gt;=14,"burning brightly.",IF(CM44&gt;=9,"burning steadily.",IF(CM44&gt;=4,"burning weakly.","guttering."))),"unlit."),""),"")</f>
        <v/>
      </c>
      <c r="AV45" s="5" t="str" cm="1">
        <f t="array" ref="AV45">_xlfn.TEXTJOIN(", ", TRUE, IF(CO44:DN44=1,CO$1:DN$1,""))</f>
        <v/>
      </c>
      <c r="AW45" s="5" t="str">
        <f t="shared" si="69"/>
        <v/>
      </c>
      <c r="AX45" s="5" t="b">
        <f t="shared" si="70"/>
        <v>0</v>
      </c>
      <c r="AY45" s="5" t="str">
        <f>IF(AX45,IF(NOT(ISBLANK(_xlfn.XLOOKUP(T45,Data!$W$3:$W$28,Data!$AD$3:$AD$28))),IF(CK44=12,"","There's nowhere to pour it away here."),"You can't empty that!"),"")</f>
        <v/>
      </c>
      <c r="AZ45" s="5" t="str">
        <f t="shared" si="71"/>
        <v/>
      </c>
      <c r="BA45" s="5" t="b">
        <f t="shared" si="72"/>
        <v>0</v>
      </c>
      <c r="BB45" s="5" t="e">
        <f>_xlfn.XLOOKUP(T45,Data!$W$3:$W$28,Data!$AD$3:$AD$28)</f>
        <v>#N/A</v>
      </c>
      <c r="BC45" s="5" t="str">
        <f t="shared" si="73"/>
        <v/>
      </c>
      <c r="BD45" s="5" t="str">
        <f t="shared" si="74"/>
        <v/>
      </c>
      <c r="BE45" s="5" t="b">
        <f t="shared" si="75"/>
        <v>0</v>
      </c>
      <c r="BF45" s="5" t="str">
        <f t="shared" si="10"/>
        <v/>
      </c>
      <c r="BG45" s="5" t="str">
        <f t="shared" si="76"/>
        <v/>
      </c>
      <c r="BH45" s="5" t="b">
        <f t="shared" si="77"/>
        <v>0</v>
      </c>
      <c r="BI45" s="5" t="str">
        <f t="shared" si="78"/>
        <v/>
      </c>
      <c r="BJ45" s="5" t="str">
        <f t="shared" si="11"/>
        <v/>
      </c>
      <c r="BK45" s="5" t="str">
        <f>IF(BH45,IF(BI45="","You ring the bell. "&amp;IF(BJ45=0,"Nothing else happens.","The "&amp;_xlfn.XLOOKUP(BJ45,Data!$W$3:$W$28,Data!$X$3:$X$28)&amp;" is transformed!"),BI45),"")</f>
        <v/>
      </c>
      <c r="BL45" s="5" t="b">
        <f t="shared" si="79"/>
        <v>0</v>
      </c>
      <c r="BM45" s="5" t="b">
        <f t="shared" si="80"/>
        <v>0</v>
      </c>
      <c r="BN45" s="5" t="str">
        <f t="shared" si="12"/>
        <v/>
      </c>
      <c r="BO45" s="5" t="str">
        <f t="shared" si="13"/>
        <v/>
      </c>
      <c r="BP45" s="5" t="b">
        <f t="shared" si="81"/>
        <v>0</v>
      </c>
      <c r="BQ45" s="5" t="str">
        <f>IF(BP45,IF(_xlfn.XLOOKUP(T45,Data!$W$3:$W$28,Data!$AB$3:$AB$28),"That's much too precious to give away!",IF(OR(AND(T45=17,CK44=CQ44),AND(T45=21,CK44=CV44)),"","No-one here seems to want that.")),"")</f>
        <v/>
      </c>
      <c r="BR45" s="5" t="str">
        <f>IF(BP45,IF(BQ45&lt;&gt;"",BQ45,IF(T45=21,Data!$B$5,"The priest takes the water and it is transformed by heavenly radiance!")),"")</f>
        <v/>
      </c>
      <c r="BS45" s="5" t="b">
        <f t="shared" si="82"/>
        <v>0</v>
      </c>
      <c r="BT45" s="5" t="str">
        <f t="shared" si="14"/>
        <v/>
      </c>
      <c r="BU45" s="5" t="str">
        <f t="shared" si="83"/>
        <v/>
      </c>
      <c r="BV45" s="5" t="b">
        <f t="shared" si="84"/>
        <v>0</v>
      </c>
      <c r="BW45" s="5" t="str">
        <f t="shared" si="15"/>
        <v/>
      </c>
      <c r="BX45" s="5" t="str">
        <f t="shared" si="85"/>
        <v/>
      </c>
      <c r="BY45" s="5" t="b">
        <f t="shared" si="86"/>
        <v>0</v>
      </c>
      <c r="BZ45" s="5">
        <f t="shared" si="87"/>
        <v>0</v>
      </c>
      <c r="CA45" s="5" t="str">
        <f t="shared" si="16"/>
        <v/>
      </c>
      <c r="CB45" s="5" t="b">
        <f t="shared" si="17"/>
        <v>0</v>
      </c>
      <c r="CC45" s="5" t="str">
        <f t="shared" si="18"/>
        <v/>
      </c>
      <c r="CD45" s="5" t="b">
        <f t="shared" si="19"/>
        <v>0</v>
      </c>
      <c r="CE45" s="5" t="b">
        <f t="shared" si="20"/>
        <v>0</v>
      </c>
      <c r="CF45" s="5" t="b">
        <f t="shared" si="21"/>
        <v>0</v>
      </c>
      <c r="CG45" s="5" t="b">
        <f t="shared" si="22"/>
        <v>0</v>
      </c>
      <c r="CH45" s="5" t="b">
        <f t="shared" si="23"/>
        <v>0</v>
      </c>
      <c r="CI45" s="5">
        <f t="shared" si="24"/>
        <v>0</v>
      </c>
      <c r="CJ45" s="5" t="str">
        <f t="shared" si="25"/>
        <v>I don't know that verb.</v>
      </c>
      <c r="CK45" s="4">
        <f t="shared" si="26"/>
        <v>3</v>
      </c>
      <c r="CL45" s="4" t="b">
        <f t="shared" si="27"/>
        <v>0</v>
      </c>
      <c r="CM45" s="4">
        <f t="shared" si="88"/>
        <v>20</v>
      </c>
      <c r="CN45" s="4" t="b">
        <f t="shared" si="28"/>
        <v>0</v>
      </c>
      <c r="CO45" s="4">
        <f t="shared" si="29"/>
        <v>12</v>
      </c>
      <c r="CP45" s="4">
        <f t="shared" si="30"/>
        <v>10</v>
      </c>
      <c r="CQ45" s="4">
        <f t="shared" si="31"/>
        <v>2</v>
      </c>
      <c r="CR45" s="4">
        <f t="shared" si="32"/>
        <v>20</v>
      </c>
      <c r="CS45" s="4">
        <f t="shared" si="33"/>
        <v>2</v>
      </c>
      <c r="CT45" s="4">
        <f t="shared" si="34"/>
        <v>15</v>
      </c>
      <c r="CU45" s="4">
        <f t="shared" si="35"/>
        <v>16</v>
      </c>
      <c r="CV45" s="4">
        <f t="shared" si="36"/>
        <v>8</v>
      </c>
      <c r="CW45" s="4">
        <f t="shared" si="37"/>
        <v>8</v>
      </c>
      <c r="CX45" s="4">
        <f t="shared" si="38"/>
        <v>14</v>
      </c>
      <c r="CY45" s="4">
        <f t="shared" si="39"/>
        <v>19</v>
      </c>
      <c r="CZ45" s="4">
        <f t="shared" si="40"/>
        <v>9</v>
      </c>
      <c r="DA45" s="4">
        <f t="shared" si="41"/>
        <v>2</v>
      </c>
      <c r="DB45" s="4">
        <f t="shared" si="42"/>
        <v>12</v>
      </c>
      <c r="DC45" s="4">
        <f t="shared" si="89"/>
        <v>2</v>
      </c>
      <c r="DD45" s="4">
        <f t="shared" si="44"/>
        <v>2</v>
      </c>
      <c r="DE45" s="4">
        <f t="shared" si="45"/>
        <v>2</v>
      </c>
      <c r="DF45" s="4">
        <f t="shared" si="46"/>
        <v>10</v>
      </c>
      <c r="DG45" s="4">
        <f t="shared" si="47"/>
        <v>2</v>
      </c>
      <c r="DH45" s="4">
        <f t="shared" si="48"/>
        <v>17</v>
      </c>
      <c r="DI45" s="4">
        <f t="shared" si="49"/>
        <v>6</v>
      </c>
      <c r="DJ45" s="4">
        <f t="shared" si="50"/>
        <v>15</v>
      </c>
      <c r="DK45" s="4">
        <f t="shared" si="51"/>
        <v>19</v>
      </c>
      <c r="DL45" s="4">
        <f t="shared" si="52"/>
        <v>2</v>
      </c>
      <c r="DM45" s="4">
        <f t="shared" si="53"/>
        <v>22</v>
      </c>
      <c r="DN45" s="4">
        <f t="shared" si="54"/>
        <v>23</v>
      </c>
      <c r="DO45" s="3"/>
    </row>
    <row r="46" spans="1:119" x14ac:dyDescent="0.35">
      <c r="A46" s="3" t="str">
        <f t="shared" si="55"/>
        <v/>
      </c>
      <c r="B46" s="6"/>
      <c r="C46" s="3" t="str">
        <f t="shared" si="0"/>
        <v/>
      </c>
      <c r="D46" s="3" t="e" cm="1">
        <f t="array" ref="D46:F46">INDEX(_xlfn.TEXTSPLIT(B46," ",,TRUE),_xlfn.SEQUENCE(1,3))</f>
        <v>#VALUE!</v>
      </c>
      <c r="E46" s="3" t="e">
        <v>#VALUE!</v>
      </c>
      <c r="F46" s="3" t="e">
        <v>#VALUE!</v>
      </c>
      <c r="G46" s="3" t="e" cm="1">
        <f t="array" ref="G46">_xlfn.XLOOKUP(D46,Data!$D$3:$D$36,Data!$E$3:$G$36)</f>
        <v>#VALUE!</v>
      </c>
      <c r="H46" s="3"/>
      <c r="I46" s="3"/>
      <c r="J46" s="3" t="e">
        <f>_xlfn.XMATCH(E46,Data!$L$3:$L$10)</f>
        <v>#VALUE!</v>
      </c>
      <c r="K46" s="3" t="str">
        <f>IF(M46="",IF(I46,Data!$B$4,_xlfn.XLOOKUP(D46,Data!$D$3:$D$36,Data!$E$3:$E$36)),"")</f>
        <v/>
      </c>
      <c r="L46" s="3" t="str">
        <f>IF(M46="",IF(I46,_xlfn.XLOOKUP(G46,Data!$L$3:$L$10,Data!$M$3:$M$10),IF(H46=0,"",IF(H46=1,E46,_xlfn.XLOOKUP(E46,Data!$L$3:$L$10,Data!$M$3:$M$10)))),"")</f>
        <v/>
      </c>
      <c r="M46" s="3" t="str">
        <f>IF(NOT(ISERROR(F46)),Data!$J$3,IF(ISERROR(G46),Data!$J$4,IF(AND(H46=0,NOT(ISERROR(E46))),Data!$J$5,IF(AND(H46=2,ISERROR(J46)),Data!$J$7,IF(AND(H46=1,ISERROR(E46)),Data!$J$6,"")))))</f>
        <v>I don't know that verb.</v>
      </c>
      <c r="N46" s="3" t="e">
        <f>_xlfn.XLOOKUP(K46,Data!$D$3:$D$36,Data!$H$3:$H$36)</f>
        <v>#N/A</v>
      </c>
      <c r="O46" s="3" t="e">
        <f>_xlfn.XLOOKUP(L46,Data!$X$3:$X$29,Data!$W$3:$W$29)</f>
        <v>#N/A</v>
      </c>
      <c r="P46" s="3" t="b">
        <f>OR(_xlfn.XLOOKUP(CK45,Data!$O$3:$O$25,Data!$U$3:$U$25),AND(CL45,OR(DC45=CK45,DC45=1)))</f>
        <v>1</v>
      </c>
      <c r="Q46" s="3" t="e" cm="1">
        <f t="array" ref="Q46">INDEX(CO45:DN45,1,O46)</f>
        <v>#N/A</v>
      </c>
      <c r="R46" s="3" t="e">
        <f t="shared" si="4"/>
        <v>#N/A</v>
      </c>
      <c r="S46" s="3" t="e">
        <f t="shared" si="56"/>
        <v>#N/A</v>
      </c>
      <c r="T46" s="3" t="str">
        <f t="shared" si="57"/>
        <v/>
      </c>
      <c r="U46" s="3" t="str">
        <f>IF(M46&lt;&gt;"",M46,IF(L46="","",IFERROR(IF(T46=0,IF(S46=FALSE,Data!$J$11,Data!$J$8),""),IF(K46=Data!$B$4,"",Data!$J$8))))</f>
        <v>I don't know that verb.</v>
      </c>
      <c r="V46" s="3" t="e" cm="1">
        <f t="array" ref="V46">INDEX(Data!$Q$3:$T$25,CK45,L46)</f>
        <v>#VALUE!</v>
      </c>
      <c r="W46" s="3" t="e">
        <f t="shared" si="5"/>
        <v>#VALUE!</v>
      </c>
      <c r="X46" s="3">
        <f t="shared" si="58"/>
        <v>0</v>
      </c>
      <c r="Y46" s="3" t="str">
        <f>IF(K46&lt;&gt;"Go","",IF(ISNUMBER(V46),IF(V46&gt;0,W46,Data!$J$9),Play!V46))</f>
        <v/>
      </c>
      <c r="Z46" s="3" t="b">
        <f t="shared" si="59"/>
        <v>0</v>
      </c>
      <c r="AA46" s="3" t="str">
        <f t="shared" si="60"/>
        <v/>
      </c>
      <c r="AB46" s="3">
        <f t="shared" si="6"/>
        <v>0</v>
      </c>
      <c r="AE46" s="5" t="str">
        <f t="shared" si="7"/>
        <v/>
      </c>
      <c r="AF46" s="5" t="str">
        <f>IF(AE46&lt;&gt;"",OR(_xlfn.XLOOKUP(AE46,Data!$O$3:$O$25,Data!$U$3:$U$25),AND(CL45,OR(DC45=1,DC45=CK45))),"")</f>
        <v/>
      </c>
      <c r="AG46" s="5" t="e" cm="1">
        <f t="array" ref="AG46">"Exits: " &amp; _xlfn.TEXTJOIN(", ", TRUE, IF(INDEX(Data!$Q$3:$T$25,AE46,0)&gt;0,Data!$Q$2:$T$2,""))&amp;"."</f>
        <v>#VALUE!</v>
      </c>
      <c r="AH46" s="5" t="str" cm="1">
        <f t="array" ref="AH46">_xlfn.TEXTJOIN(", ", TRUE, IF(CO45:DN45=AE46,_xlfn.XLOOKUP($CO$3:$DN$3,Data!$W$3:$W$28,Data!$X$3:$X$28),""))</f>
        <v/>
      </c>
      <c r="AI46" s="5" t="str">
        <f>IF(AF46="","",IF(AF46,_xlfn.XLOOKUP(AE46,Data!$O$3:$O$25,Data!$P$3:$P$25)&amp;" "&amp;AG46&amp;IF(AH46&lt;&gt;""," You see: " &amp;AH46&amp;".",""),Data!$J$10))</f>
        <v/>
      </c>
      <c r="AJ46" s="5" t="str">
        <f t="shared" si="61"/>
        <v/>
      </c>
      <c r="AK46" s="5" t="str">
        <f>IF(AND(K46="Talk",U46=""),_xlfn.XLOOKUP(T46,Data!$W$3:$W$28,Data!$AC$3:$AC$28),"")</f>
        <v/>
      </c>
      <c r="AL46" s="5" t="str">
        <f t="shared" si="62"/>
        <v/>
      </c>
      <c r="AM46" s="5" t="b">
        <f t="shared" si="63"/>
        <v>0</v>
      </c>
      <c r="AN46" s="5" t="str">
        <f>IF(AM46,IF(_xlfn.XLOOKUP(T46,Data!$W$3:$W$28,Data!$AA$3:$AA$28)=FALSE,"You can't take that.",IF(Q46=1,"You already have that.",IF(OR(CK45=CT45,CK45=CY45),"The unholy fiend prevents you!",""))),"")</f>
        <v/>
      </c>
      <c r="AO46" s="5" t="str">
        <f t="shared" si="64"/>
        <v/>
      </c>
      <c r="AP46" s="5" t="str">
        <f t="shared" si="65"/>
        <v/>
      </c>
      <c r="AQ46" s="5" t="b">
        <f t="shared" si="66"/>
        <v>0</v>
      </c>
      <c r="AR46" s="5" t="str">
        <f t="shared" si="67"/>
        <v/>
      </c>
      <c r="AS46" s="5" t="str">
        <f t="shared" si="68"/>
        <v/>
      </c>
      <c r="AT46" s="5" t="str">
        <f t="shared" si="2"/>
        <v/>
      </c>
      <c r="AU46" s="5" t="str">
        <f>IF(AND(K46="Examine",U46=""),_xlfn.XLOOKUP(T46,Data!$W$3:$W$28,Data!$Z$3:$Z$28)&amp;IF(T46=15,IF(CL45,IF(CM45&gt;=14,"burning brightly.",IF(CM45&gt;=9,"burning steadily.",IF(CM45&gt;=4,"burning weakly.","guttering."))),"unlit."),""),"")</f>
        <v/>
      </c>
      <c r="AV46" s="5" t="str" cm="1">
        <f t="array" ref="AV46">_xlfn.TEXTJOIN(", ", TRUE, IF(CO45:DN45=1,CO$1:DN$1,""))</f>
        <v/>
      </c>
      <c r="AW46" s="5" t="str">
        <f t="shared" si="69"/>
        <v/>
      </c>
      <c r="AX46" s="5" t="b">
        <f t="shared" si="70"/>
        <v>0</v>
      </c>
      <c r="AY46" s="5" t="str">
        <f>IF(AX46,IF(NOT(ISBLANK(_xlfn.XLOOKUP(T46,Data!$W$3:$W$28,Data!$AD$3:$AD$28))),IF(CK45=12,"","There's nowhere to pour it away here."),"You can't empty that!"),"")</f>
        <v/>
      </c>
      <c r="AZ46" s="5" t="str">
        <f t="shared" si="71"/>
        <v/>
      </c>
      <c r="BA46" s="5" t="b">
        <f t="shared" si="72"/>
        <v>0</v>
      </c>
      <c r="BB46" s="5" t="e">
        <f>_xlfn.XLOOKUP(T46,Data!$W$3:$W$28,Data!$AD$3:$AD$28)</f>
        <v>#N/A</v>
      </c>
      <c r="BC46" s="5" t="str">
        <f t="shared" si="73"/>
        <v/>
      </c>
      <c r="BD46" s="5" t="str">
        <f t="shared" si="74"/>
        <v/>
      </c>
      <c r="BE46" s="5" t="b">
        <f t="shared" si="75"/>
        <v>0</v>
      </c>
      <c r="BF46" s="5" t="str">
        <f t="shared" si="10"/>
        <v/>
      </c>
      <c r="BG46" s="5" t="str">
        <f t="shared" si="76"/>
        <v/>
      </c>
      <c r="BH46" s="5" t="b">
        <f t="shared" si="77"/>
        <v>0</v>
      </c>
      <c r="BI46" s="5" t="str">
        <f t="shared" si="78"/>
        <v/>
      </c>
      <c r="BJ46" s="5" t="str">
        <f t="shared" si="11"/>
        <v/>
      </c>
      <c r="BK46" s="5" t="str">
        <f>IF(BH46,IF(BI46="","You ring the bell. "&amp;IF(BJ46=0,"Nothing else happens.","The "&amp;_xlfn.XLOOKUP(BJ46,Data!$W$3:$W$28,Data!$X$3:$X$28)&amp;" is transformed!"),BI46),"")</f>
        <v/>
      </c>
      <c r="BL46" s="5" t="b">
        <f t="shared" si="79"/>
        <v>0</v>
      </c>
      <c r="BM46" s="5" t="b">
        <f t="shared" si="80"/>
        <v>0</v>
      </c>
      <c r="BN46" s="5" t="str">
        <f t="shared" si="12"/>
        <v/>
      </c>
      <c r="BO46" s="5" t="str">
        <f t="shared" si="13"/>
        <v/>
      </c>
      <c r="BP46" s="5" t="b">
        <f t="shared" si="81"/>
        <v>0</v>
      </c>
      <c r="BQ46" s="5" t="str">
        <f>IF(BP46,IF(_xlfn.XLOOKUP(T46,Data!$W$3:$W$28,Data!$AB$3:$AB$28),"That's much too precious to give away!",IF(OR(AND(T46=17,CK45=CQ45),AND(T46=21,CK45=CV45)),"","No-one here seems to want that.")),"")</f>
        <v/>
      </c>
      <c r="BR46" s="5" t="str">
        <f>IF(BP46,IF(BQ46&lt;&gt;"",BQ46,IF(T46=21,Data!$B$5,"The priest takes the water and it is transformed by heavenly radiance!")),"")</f>
        <v/>
      </c>
      <c r="BS46" s="5" t="b">
        <f t="shared" si="82"/>
        <v>0</v>
      </c>
      <c r="BT46" s="5" t="str">
        <f t="shared" si="14"/>
        <v/>
      </c>
      <c r="BU46" s="5" t="str">
        <f t="shared" si="83"/>
        <v/>
      </c>
      <c r="BV46" s="5" t="b">
        <f t="shared" si="84"/>
        <v>0</v>
      </c>
      <c r="BW46" s="5" t="str">
        <f t="shared" si="15"/>
        <v/>
      </c>
      <c r="BX46" s="5" t="str">
        <f t="shared" si="85"/>
        <v/>
      </c>
      <c r="BY46" s="5" t="b">
        <f t="shared" si="86"/>
        <v>0</v>
      </c>
      <c r="BZ46" s="5">
        <f t="shared" si="87"/>
        <v>0</v>
      </c>
      <c r="CA46" s="5" t="str">
        <f t="shared" si="16"/>
        <v/>
      </c>
      <c r="CB46" s="5" t="b">
        <f t="shared" si="17"/>
        <v>0</v>
      </c>
      <c r="CC46" s="5" t="str">
        <f t="shared" si="18"/>
        <v/>
      </c>
      <c r="CD46" s="5" t="b">
        <f t="shared" si="19"/>
        <v>0</v>
      </c>
      <c r="CE46" s="5" t="b">
        <f t="shared" si="20"/>
        <v>0</v>
      </c>
      <c r="CF46" s="5" t="b">
        <f t="shared" si="21"/>
        <v>0</v>
      </c>
      <c r="CG46" s="5" t="b">
        <f t="shared" si="22"/>
        <v>0</v>
      </c>
      <c r="CH46" s="5" t="b">
        <f t="shared" si="23"/>
        <v>0</v>
      </c>
      <c r="CI46" s="5">
        <f t="shared" si="24"/>
        <v>0</v>
      </c>
      <c r="CJ46" s="5" t="str">
        <f t="shared" si="25"/>
        <v>I don't know that verb.</v>
      </c>
      <c r="CK46" s="4">
        <f t="shared" si="26"/>
        <v>3</v>
      </c>
      <c r="CL46" s="4" t="b">
        <f t="shared" si="27"/>
        <v>0</v>
      </c>
      <c r="CM46" s="4">
        <f t="shared" si="88"/>
        <v>20</v>
      </c>
      <c r="CN46" s="4" t="b">
        <f t="shared" si="28"/>
        <v>0</v>
      </c>
      <c r="CO46" s="4">
        <f t="shared" si="29"/>
        <v>12</v>
      </c>
      <c r="CP46" s="4">
        <f t="shared" si="30"/>
        <v>10</v>
      </c>
      <c r="CQ46" s="4">
        <f t="shared" si="31"/>
        <v>2</v>
      </c>
      <c r="CR46" s="4">
        <f t="shared" si="32"/>
        <v>20</v>
      </c>
      <c r="CS46" s="4">
        <f t="shared" si="33"/>
        <v>2</v>
      </c>
      <c r="CT46" s="4">
        <f t="shared" si="34"/>
        <v>15</v>
      </c>
      <c r="CU46" s="4">
        <f t="shared" si="35"/>
        <v>16</v>
      </c>
      <c r="CV46" s="4">
        <f t="shared" si="36"/>
        <v>8</v>
      </c>
      <c r="CW46" s="4">
        <f t="shared" si="37"/>
        <v>8</v>
      </c>
      <c r="CX46" s="4">
        <f t="shared" si="38"/>
        <v>14</v>
      </c>
      <c r="CY46" s="4">
        <f t="shared" si="39"/>
        <v>19</v>
      </c>
      <c r="CZ46" s="4">
        <f t="shared" si="40"/>
        <v>9</v>
      </c>
      <c r="DA46" s="4">
        <f t="shared" si="41"/>
        <v>2</v>
      </c>
      <c r="DB46" s="4">
        <f t="shared" si="42"/>
        <v>12</v>
      </c>
      <c r="DC46" s="4">
        <f t="shared" si="89"/>
        <v>2</v>
      </c>
      <c r="DD46" s="4">
        <f t="shared" si="44"/>
        <v>2</v>
      </c>
      <c r="DE46" s="4">
        <f t="shared" si="45"/>
        <v>2</v>
      </c>
      <c r="DF46" s="4">
        <f t="shared" si="46"/>
        <v>10</v>
      </c>
      <c r="DG46" s="4">
        <f t="shared" si="47"/>
        <v>2</v>
      </c>
      <c r="DH46" s="4">
        <f t="shared" si="48"/>
        <v>17</v>
      </c>
      <c r="DI46" s="4">
        <f t="shared" si="49"/>
        <v>6</v>
      </c>
      <c r="DJ46" s="4">
        <f t="shared" si="50"/>
        <v>15</v>
      </c>
      <c r="DK46" s="4">
        <f t="shared" si="51"/>
        <v>19</v>
      </c>
      <c r="DL46" s="4">
        <f t="shared" si="52"/>
        <v>2</v>
      </c>
      <c r="DM46" s="4">
        <f t="shared" si="53"/>
        <v>22</v>
      </c>
      <c r="DN46" s="4">
        <f t="shared" si="54"/>
        <v>23</v>
      </c>
      <c r="DO46" s="3"/>
    </row>
    <row r="47" spans="1:119" x14ac:dyDescent="0.35">
      <c r="A47" s="3" t="str">
        <f t="shared" si="55"/>
        <v/>
      </c>
      <c r="B47" s="6"/>
      <c r="C47" s="3" t="str">
        <f t="shared" si="0"/>
        <v/>
      </c>
      <c r="D47" s="3" t="e" cm="1">
        <f t="array" ref="D47:F47">INDEX(_xlfn.TEXTSPLIT(B47," ",,TRUE),_xlfn.SEQUENCE(1,3))</f>
        <v>#VALUE!</v>
      </c>
      <c r="E47" s="3" t="e">
        <v>#VALUE!</v>
      </c>
      <c r="F47" s="3" t="e">
        <v>#VALUE!</v>
      </c>
      <c r="G47" s="3" t="e" cm="1">
        <f t="array" ref="G47">_xlfn.XLOOKUP(D47,Data!$D$3:$D$36,Data!$E$3:$G$36)</f>
        <v>#VALUE!</v>
      </c>
      <c r="H47" s="3"/>
      <c r="I47" s="3"/>
      <c r="J47" s="3" t="e">
        <f>_xlfn.XMATCH(E47,Data!$L$3:$L$10)</f>
        <v>#VALUE!</v>
      </c>
      <c r="K47" s="3" t="str">
        <f>IF(M47="",IF(I47,Data!$B$4,_xlfn.XLOOKUP(D47,Data!$D$3:$D$36,Data!$E$3:$E$36)),"")</f>
        <v/>
      </c>
      <c r="L47" s="3" t="str">
        <f>IF(M47="",IF(I47,_xlfn.XLOOKUP(G47,Data!$L$3:$L$10,Data!$M$3:$M$10),IF(H47=0,"",IF(H47=1,E47,_xlfn.XLOOKUP(E47,Data!$L$3:$L$10,Data!$M$3:$M$10)))),"")</f>
        <v/>
      </c>
      <c r="M47" s="3" t="str">
        <f>IF(NOT(ISERROR(F47)),Data!$J$3,IF(ISERROR(G47),Data!$J$4,IF(AND(H47=0,NOT(ISERROR(E47))),Data!$J$5,IF(AND(H47=2,ISERROR(J47)),Data!$J$7,IF(AND(H47=1,ISERROR(E47)),Data!$J$6,"")))))</f>
        <v>I don't know that verb.</v>
      </c>
      <c r="N47" s="3" t="e">
        <f>_xlfn.XLOOKUP(K47,Data!$D$3:$D$36,Data!$H$3:$H$36)</f>
        <v>#N/A</v>
      </c>
      <c r="O47" s="3" t="e">
        <f>_xlfn.XLOOKUP(L47,Data!$X$3:$X$29,Data!$W$3:$W$29)</f>
        <v>#N/A</v>
      </c>
      <c r="P47" s="3" t="b">
        <f>OR(_xlfn.XLOOKUP(CK46,Data!$O$3:$O$25,Data!$U$3:$U$25),AND(CL46,OR(DC46=CK46,DC46=1)))</f>
        <v>1</v>
      </c>
      <c r="Q47" s="3" t="e" cm="1">
        <f t="array" ref="Q47">INDEX(CO46:DN46,1,O47)</f>
        <v>#N/A</v>
      </c>
      <c r="R47" s="3" t="e">
        <f t="shared" si="4"/>
        <v>#N/A</v>
      </c>
      <c r="S47" s="3" t="e">
        <f t="shared" si="56"/>
        <v>#N/A</v>
      </c>
      <c r="T47" s="3" t="str">
        <f t="shared" si="57"/>
        <v/>
      </c>
      <c r="U47" s="3" t="str">
        <f>IF(M47&lt;&gt;"",M47,IF(L47="","",IFERROR(IF(T47=0,IF(S47=FALSE,Data!$J$11,Data!$J$8),""),IF(K47=Data!$B$4,"",Data!$J$8))))</f>
        <v>I don't know that verb.</v>
      </c>
      <c r="V47" s="3" t="e" cm="1">
        <f t="array" ref="V47">INDEX(Data!$Q$3:$T$25,CK46,L47)</f>
        <v>#VALUE!</v>
      </c>
      <c r="W47" s="3" t="e">
        <f t="shared" si="5"/>
        <v>#VALUE!</v>
      </c>
      <c r="X47" s="3">
        <f t="shared" si="58"/>
        <v>0</v>
      </c>
      <c r="Y47" s="3" t="str">
        <f>IF(K47&lt;&gt;"Go","",IF(ISNUMBER(V47),IF(V47&gt;0,W47,Data!$J$9),Play!V47))</f>
        <v/>
      </c>
      <c r="Z47" s="3" t="b">
        <f t="shared" si="59"/>
        <v>0</v>
      </c>
      <c r="AA47" s="3" t="str">
        <f t="shared" si="60"/>
        <v/>
      </c>
      <c r="AB47" s="3">
        <f t="shared" si="6"/>
        <v>0</v>
      </c>
      <c r="AE47" s="5" t="str">
        <f t="shared" si="7"/>
        <v/>
      </c>
      <c r="AF47" s="5" t="str">
        <f>IF(AE47&lt;&gt;"",OR(_xlfn.XLOOKUP(AE47,Data!$O$3:$O$25,Data!$U$3:$U$25),AND(CL46,OR(DC46=1,DC46=CK46))),"")</f>
        <v/>
      </c>
      <c r="AG47" s="5" t="e" cm="1">
        <f t="array" ref="AG47">"Exits: " &amp; _xlfn.TEXTJOIN(", ", TRUE, IF(INDEX(Data!$Q$3:$T$25,AE47,0)&gt;0,Data!$Q$2:$T$2,""))&amp;"."</f>
        <v>#VALUE!</v>
      </c>
      <c r="AH47" s="5" t="str" cm="1">
        <f t="array" ref="AH47">_xlfn.TEXTJOIN(", ", TRUE, IF(CO46:DN46=AE47,_xlfn.XLOOKUP($CO$3:$DN$3,Data!$W$3:$W$28,Data!$X$3:$X$28),""))</f>
        <v/>
      </c>
      <c r="AI47" s="5" t="str">
        <f>IF(AF47="","",IF(AF47,_xlfn.XLOOKUP(AE47,Data!$O$3:$O$25,Data!$P$3:$P$25)&amp;" "&amp;AG47&amp;IF(AH47&lt;&gt;""," You see: " &amp;AH47&amp;".",""),Data!$J$10))</f>
        <v/>
      </c>
      <c r="AJ47" s="5" t="str">
        <f t="shared" si="61"/>
        <v/>
      </c>
      <c r="AK47" s="5" t="str">
        <f>IF(AND(K47="Talk",U47=""),_xlfn.XLOOKUP(T47,Data!$W$3:$W$28,Data!$AC$3:$AC$28),"")</f>
        <v/>
      </c>
      <c r="AL47" s="5" t="str">
        <f t="shared" si="62"/>
        <v/>
      </c>
      <c r="AM47" s="5" t="b">
        <f t="shared" si="63"/>
        <v>0</v>
      </c>
      <c r="AN47" s="5" t="str">
        <f>IF(AM47,IF(_xlfn.XLOOKUP(T47,Data!$W$3:$W$28,Data!$AA$3:$AA$28)=FALSE,"You can't take that.",IF(Q47=1,"You already have that.",IF(OR(CK46=CT46,CK46=CY46),"The unholy fiend prevents you!",""))),"")</f>
        <v/>
      </c>
      <c r="AO47" s="5" t="str">
        <f t="shared" si="64"/>
        <v/>
      </c>
      <c r="AP47" s="5" t="str">
        <f t="shared" si="65"/>
        <v/>
      </c>
      <c r="AQ47" s="5" t="b">
        <f t="shared" si="66"/>
        <v>0</v>
      </c>
      <c r="AR47" s="5" t="str">
        <f t="shared" si="67"/>
        <v/>
      </c>
      <c r="AS47" s="5" t="str">
        <f t="shared" si="68"/>
        <v/>
      </c>
      <c r="AT47" s="5" t="str">
        <f t="shared" si="2"/>
        <v/>
      </c>
      <c r="AU47" s="5" t="str">
        <f>IF(AND(K47="Examine",U47=""),_xlfn.XLOOKUP(T47,Data!$W$3:$W$28,Data!$Z$3:$Z$28)&amp;IF(T47=15,IF(CL46,IF(CM46&gt;=14,"burning brightly.",IF(CM46&gt;=9,"burning steadily.",IF(CM46&gt;=4,"burning weakly.","guttering."))),"unlit."),""),"")</f>
        <v/>
      </c>
      <c r="AV47" s="5" t="str" cm="1">
        <f t="array" ref="AV47">_xlfn.TEXTJOIN(", ", TRUE, IF(CO46:DN46=1,CO$1:DN$1,""))</f>
        <v/>
      </c>
      <c r="AW47" s="5" t="str">
        <f t="shared" si="69"/>
        <v/>
      </c>
      <c r="AX47" s="5" t="b">
        <f t="shared" si="70"/>
        <v>0</v>
      </c>
      <c r="AY47" s="5" t="str">
        <f>IF(AX47,IF(NOT(ISBLANK(_xlfn.XLOOKUP(T47,Data!$W$3:$W$28,Data!$AD$3:$AD$28))),IF(CK46=12,"","There's nowhere to pour it away here."),"You can't empty that!"),"")</f>
        <v/>
      </c>
      <c r="AZ47" s="5" t="str">
        <f t="shared" si="71"/>
        <v/>
      </c>
      <c r="BA47" s="5" t="b">
        <f t="shared" si="72"/>
        <v>0</v>
      </c>
      <c r="BB47" s="5" t="e">
        <f>_xlfn.XLOOKUP(T47,Data!$W$3:$W$28,Data!$AD$3:$AD$28)</f>
        <v>#N/A</v>
      </c>
      <c r="BC47" s="5" t="str">
        <f t="shared" si="73"/>
        <v/>
      </c>
      <c r="BD47" s="5" t="str">
        <f t="shared" si="74"/>
        <v/>
      </c>
      <c r="BE47" s="5" t="b">
        <f t="shared" si="75"/>
        <v>0</v>
      </c>
      <c r="BF47" s="5" t="str">
        <f t="shared" si="10"/>
        <v/>
      </c>
      <c r="BG47" s="5" t="str">
        <f t="shared" si="76"/>
        <v/>
      </c>
      <c r="BH47" s="5" t="b">
        <f t="shared" si="77"/>
        <v>0</v>
      </c>
      <c r="BI47" s="5" t="str">
        <f t="shared" si="78"/>
        <v/>
      </c>
      <c r="BJ47" s="5" t="str">
        <f t="shared" si="11"/>
        <v/>
      </c>
      <c r="BK47" s="5" t="str">
        <f>IF(BH47,IF(BI47="","You ring the bell. "&amp;IF(BJ47=0,"Nothing else happens.","The "&amp;_xlfn.XLOOKUP(BJ47,Data!$W$3:$W$28,Data!$X$3:$X$28)&amp;" is transformed!"),BI47),"")</f>
        <v/>
      </c>
      <c r="BL47" s="5" t="b">
        <f t="shared" si="79"/>
        <v>0</v>
      </c>
      <c r="BM47" s="5" t="b">
        <f t="shared" si="80"/>
        <v>0</v>
      </c>
      <c r="BN47" s="5" t="str">
        <f t="shared" si="12"/>
        <v/>
      </c>
      <c r="BO47" s="5" t="str">
        <f t="shared" si="13"/>
        <v/>
      </c>
      <c r="BP47" s="5" t="b">
        <f t="shared" si="81"/>
        <v>0</v>
      </c>
      <c r="BQ47" s="5" t="str">
        <f>IF(BP47,IF(_xlfn.XLOOKUP(T47,Data!$W$3:$W$28,Data!$AB$3:$AB$28),"That's much too precious to give away!",IF(OR(AND(T47=17,CK46=CQ46),AND(T47=21,CK46=CV46)),"","No-one here seems to want that.")),"")</f>
        <v/>
      </c>
      <c r="BR47" s="5" t="str">
        <f>IF(BP47,IF(BQ47&lt;&gt;"",BQ47,IF(T47=21,Data!$B$5,"The priest takes the water and it is transformed by heavenly radiance!")),"")</f>
        <v/>
      </c>
      <c r="BS47" s="5" t="b">
        <f t="shared" si="82"/>
        <v>0</v>
      </c>
      <c r="BT47" s="5" t="str">
        <f t="shared" si="14"/>
        <v/>
      </c>
      <c r="BU47" s="5" t="str">
        <f t="shared" si="83"/>
        <v/>
      </c>
      <c r="BV47" s="5" t="b">
        <f t="shared" si="84"/>
        <v>0</v>
      </c>
      <c r="BW47" s="5" t="str">
        <f t="shared" si="15"/>
        <v/>
      </c>
      <c r="BX47" s="5" t="str">
        <f t="shared" si="85"/>
        <v/>
      </c>
      <c r="BY47" s="5" t="b">
        <f t="shared" si="86"/>
        <v>0</v>
      </c>
      <c r="BZ47" s="5">
        <f t="shared" si="87"/>
        <v>0</v>
      </c>
      <c r="CA47" s="5" t="str">
        <f t="shared" si="16"/>
        <v/>
      </c>
      <c r="CB47" s="5" t="b">
        <f t="shared" si="17"/>
        <v>0</v>
      </c>
      <c r="CC47" s="5" t="str">
        <f t="shared" si="18"/>
        <v/>
      </c>
      <c r="CD47" s="5" t="b">
        <f t="shared" si="19"/>
        <v>0</v>
      </c>
      <c r="CE47" s="5" t="b">
        <f t="shared" si="20"/>
        <v>0</v>
      </c>
      <c r="CF47" s="5" t="b">
        <f t="shared" si="21"/>
        <v>0</v>
      </c>
      <c r="CG47" s="5" t="b">
        <f t="shared" si="22"/>
        <v>0</v>
      </c>
      <c r="CH47" s="5" t="b">
        <f t="shared" si="23"/>
        <v>0</v>
      </c>
      <c r="CI47" s="5">
        <f t="shared" si="24"/>
        <v>0</v>
      </c>
      <c r="CJ47" s="5" t="str">
        <f t="shared" si="25"/>
        <v>I don't know that verb.</v>
      </c>
      <c r="CK47" s="4">
        <f t="shared" si="26"/>
        <v>3</v>
      </c>
      <c r="CL47" s="4" t="b">
        <f t="shared" si="27"/>
        <v>0</v>
      </c>
      <c r="CM47" s="4">
        <f t="shared" si="88"/>
        <v>20</v>
      </c>
      <c r="CN47" s="4" t="b">
        <f t="shared" si="28"/>
        <v>0</v>
      </c>
      <c r="CO47" s="4">
        <f t="shared" si="29"/>
        <v>12</v>
      </c>
      <c r="CP47" s="4">
        <f t="shared" si="30"/>
        <v>10</v>
      </c>
      <c r="CQ47" s="4">
        <f t="shared" si="31"/>
        <v>2</v>
      </c>
      <c r="CR47" s="4">
        <f t="shared" si="32"/>
        <v>20</v>
      </c>
      <c r="CS47" s="4">
        <f t="shared" si="33"/>
        <v>2</v>
      </c>
      <c r="CT47" s="4">
        <f t="shared" si="34"/>
        <v>15</v>
      </c>
      <c r="CU47" s="4">
        <f t="shared" si="35"/>
        <v>16</v>
      </c>
      <c r="CV47" s="4">
        <f t="shared" si="36"/>
        <v>8</v>
      </c>
      <c r="CW47" s="4">
        <f t="shared" si="37"/>
        <v>8</v>
      </c>
      <c r="CX47" s="4">
        <f t="shared" si="38"/>
        <v>14</v>
      </c>
      <c r="CY47" s="4">
        <f t="shared" si="39"/>
        <v>19</v>
      </c>
      <c r="CZ47" s="4">
        <f t="shared" si="40"/>
        <v>9</v>
      </c>
      <c r="DA47" s="4">
        <f t="shared" si="41"/>
        <v>2</v>
      </c>
      <c r="DB47" s="4">
        <f t="shared" si="42"/>
        <v>12</v>
      </c>
      <c r="DC47" s="4">
        <f t="shared" si="89"/>
        <v>2</v>
      </c>
      <c r="DD47" s="4">
        <f t="shared" si="44"/>
        <v>2</v>
      </c>
      <c r="DE47" s="4">
        <f t="shared" si="45"/>
        <v>2</v>
      </c>
      <c r="DF47" s="4">
        <f t="shared" si="46"/>
        <v>10</v>
      </c>
      <c r="DG47" s="4">
        <f t="shared" si="47"/>
        <v>2</v>
      </c>
      <c r="DH47" s="4">
        <f t="shared" si="48"/>
        <v>17</v>
      </c>
      <c r="DI47" s="4">
        <f t="shared" si="49"/>
        <v>6</v>
      </c>
      <c r="DJ47" s="4">
        <f t="shared" si="50"/>
        <v>15</v>
      </c>
      <c r="DK47" s="4">
        <f t="shared" si="51"/>
        <v>19</v>
      </c>
      <c r="DL47" s="4">
        <f t="shared" si="52"/>
        <v>2</v>
      </c>
      <c r="DM47" s="4">
        <f t="shared" si="53"/>
        <v>22</v>
      </c>
      <c r="DN47" s="4">
        <f t="shared" si="54"/>
        <v>23</v>
      </c>
      <c r="DO47" s="3"/>
    </row>
    <row r="48" spans="1:119" x14ac:dyDescent="0.35">
      <c r="A48" s="3" t="str">
        <f t="shared" si="55"/>
        <v/>
      </c>
      <c r="B48" s="6"/>
      <c r="C48" s="3" t="str">
        <f t="shared" si="0"/>
        <v/>
      </c>
      <c r="D48" s="3" t="e" cm="1">
        <f t="array" ref="D48:F48">INDEX(_xlfn.TEXTSPLIT(B48," ",,TRUE),_xlfn.SEQUENCE(1,3))</f>
        <v>#VALUE!</v>
      </c>
      <c r="E48" s="3" t="e">
        <v>#VALUE!</v>
      </c>
      <c r="F48" s="3" t="e">
        <v>#VALUE!</v>
      </c>
      <c r="G48" s="3" t="e" cm="1">
        <f t="array" ref="G48">_xlfn.XLOOKUP(D48,Data!$D$3:$D$36,Data!$E$3:$G$36)</f>
        <v>#VALUE!</v>
      </c>
      <c r="H48" s="3"/>
      <c r="I48" s="3"/>
      <c r="J48" s="3" t="e">
        <f>_xlfn.XMATCH(E48,Data!$L$3:$L$10)</f>
        <v>#VALUE!</v>
      </c>
      <c r="K48" s="3" t="str">
        <f>IF(M48="",IF(I48,Data!$B$4,_xlfn.XLOOKUP(D48,Data!$D$3:$D$36,Data!$E$3:$E$36)),"")</f>
        <v/>
      </c>
      <c r="L48" s="3" t="str">
        <f>IF(M48="",IF(I48,_xlfn.XLOOKUP(G48,Data!$L$3:$L$10,Data!$M$3:$M$10),IF(H48=0,"",IF(H48=1,E48,_xlfn.XLOOKUP(E48,Data!$L$3:$L$10,Data!$M$3:$M$10)))),"")</f>
        <v/>
      </c>
      <c r="M48" s="3" t="str">
        <f>IF(NOT(ISERROR(F48)),Data!$J$3,IF(ISERROR(G48),Data!$J$4,IF(AND(H48=0,NOT(ISERROR(E48))),Data!$J$5,IF(AND(H48=2,ISERROR(J48)),Data!$J$7,IF(AND(H48=1,ISERROR(E48)),Data!$J$6,"")))))</f>
        <v>I don't know that verb.</v>
      </c>
      <c r="N48" s="3" t="e">
        <f>_xlfn.XLOOKUP(K48,Data!$D$3:$D$36,Data!$H$3:$H$36)</f>
        <v>#N/A</v>
      </c>
      <c r="O48" s="3" t="e">
        <f>_xlfn.XLOOKUP(L48,Data!$X$3:$X$29,Data!$W$3:$W$29)</f>
        <v>#N/A</v>
      </c>
      <c r="P48" s="3" t="b">
        <f>OR(_xlfn.XLOOKUP(CK47,Data!$O$3:$O$25,Data!$U$3:$U$25),AND(CL47,OR(DC47=CK47,DC47=1)))</f>
        <v>1</v>
      </c>
      <c r="Q48" s="3" t="e" cm="1">
        <f t="array" ref="Q48">INDEX(CO47:DN47,1,O48)</f>
        <v>#N/A</v>
      </c>
      <c r="R48" s="3" t="e">
        <f t="shared" si="4"/>
        <v>#N/A</v>
      </c>
      <c r="S48" s="3" t="e">
        <f t="shared" si="56"/>
        <v>#N/A</v>
      </c>
      <c r="T48" s="3" t="str">
        <f t="shared" si="57"/>
        <v/>
      </c>
      <c r="U48" s="3" t="str">
        <f>IF(M48&lt;&gt;"",M48,IF(L48="","",IFERROR(IF(T48=0,IF(S48=FALSE,Data!$J$11,Data!$J$8),""),IF(K48=Data!$B$4,"",Data!$J$8))))</f>
        <v>I don't know that verb.</v>
      </c>
      <c r="V48" s="3" t="e" cm="1">
        <f t="array" ref="V48">INDEX(Data!$Q$3:$T$25,CK47,L48)</f>
        <v>#VALUE!</v>
      </c>
      <c r="W48" s="3" t="e">
        <f t="shared" si="5"/>
        <v>#VALUE!</v>
      </c>
      <c r="X48" s="3">
        <f t="shared" si="58"/>
        <v>0</v>
      </c>
      <c r="Y48" s="3" t="str">
        <f>IF(K48&lt;&gt;"Go","",IF(ISNUMBER(V48),IF(V48&gt;0,W48,Data!$J$9),Play!V48))</f>
        <v/>
      </c>
      <c r="Z48" s="3" t="b">
        <f t="shared" si="59"/>
        <v>0</v>
      </c>
      <c r="AA48" s="3" t="str">
        <f t="shared" si="60"/>
        <v/>
      </c>
      <c r="AB48" s="3">
        <f t="shared" si="6"/>
        <v>0</v>
      </c>
      <c r="AE48" s="5" t="str">
        <f t="shared" si="7"/>
        <v/>
      </c>
      <c r="AF48" s="5" t="str">
        <f>IF(AE48&lt;&gt;"",OR(_xlfn.XLOOKUP(AE48,Data!$O$3:$O$25,Data!$U$3:$U$25),AND(CL47,OR(DC47=1,DC47=CK47))),"")</f>
        <v/>
      </c>
      <c r="AG48" s="5" t="e" cm="1">
        <f t="array" ref="AG48">"Exits: " &amp; _xlfn.TEXTJOIN(", ", TRUE, IF(INDEX(Data!$Q$3:$T$25,AE48,0)&gt;0,Data!$Q$2:$T$2,""))&amp;"."</f>
        <v>#VALUE!</v>
      </c>
      <c r="AH48" s="5" t="str" cm="1">
        <f t="array" ref="AH48">_xlfn.TEXTJOIN(", ", TRUE, IF(CO47:DN47=AE48,_xlfn.XLOOKUP($CO$3:$DN$3,Data!$W$3:$W$28,Data!$X$3:$X$28),""))</f>
        <v/>
      </c>
      <c r="AI48" s="5" t="str">
        <f>IF(AF48="","",IF(AF48,_xlfn.XLOOKUP(AE48,Data!$O$3:$O$25,Data!$P$3:$P$25)&amp;" "&amp;AG48&amp;IF(AH48&lt;&gt;""," You see: " &amp;AH48&amp;".",""),Data!$J$10))</f>
        <v/>
      </c>
      <c r="AJ48" s="5" t="str">
        <f t="shared" si="61"/>
        <v/>
      </c>
      <c r="AK48" s="5" t="str">
        <f>IF(AND(K48="Talk",U48=""),_xlfn.XLOOKUP(T48,Data!$W$3:$W$28,Data!$AC$3:$AC$28),"")</f>
        <v/>
      </c>
      <c r="AL48" s="5" t="str">
        <f t="shared" si="62"/>
        <v/>
      </c>
      <c r="AM48" s="5" t="b">
        <f t="shared" si="63"/>
        <v>0</v>
      </c>
      <c r="AN48" s="5" t="str">
        <f>IF(AM48,IF(_xlfn.XLOOKUP(T48,Data!$W$3:$W$28,Data!$AA$3:$AA$28)=FALSE,"You can't take that.",IF(Q48=1,"You already have that.",IF(OR(CK47=CT47,CK47=CY47),"The unholy fiend prevents you!",""))),"")</f>
        <v/>
      </c>
      <c r="AO48" s="5" t="str">
        <f t="shared" si="64"/>
        <v/>
      </c>
      <c r="AP48" s="5" t="str">
        <f t="shared" si="65"/>
        <v/>
      </c>
      <c r="AQ48" s="5" t="b">
        <f t="shared" si="66"/>
        <v>0</v>
      </c>
      <c r="AR48" s="5" t="str">
        <f t="shared" si="67"/>
        <v/>
      </c>
      <c r="AS48" s="5" t="str">
        <f t="shared" si="68"/>
        <v/>
      </c>
      <c r="AT48" s="5" t="str">
        <f t="shared" si="2"/>
        <v/>
      </c>
      <c r="AU48" s="5" t="str">
        <f>IF(AND(K48="Examine",U48=""),_xlfn.XLOOKUP(T48,Data!$W$3:$W$28,Data!$Z$3:$Z$28)&amp;IF(T48=15,IF(CL47,IF(CM47&gt;=14,"burning brightly.",IF(CM47&gt;=9,"burning steadily.",IF(CM47&gt;=4,"burning weakly.","guttering."))),"unlit."),""),"")</f>
        <v/>
      </c>
      <c r="AV48" s="5" t="str" cm="1">
        <f t="array" ref="AV48">_xlfn.TEXTJOIN(", ", TRUE, IF(CO47:DN47=1,CO$1:DN$1,""))</f>
        <v/>
      </c>
      <c r="AW48" s="5" t="str">
        <f t="shared" si="69"/>
        <v/>
      </c>
      <c r="AX48" s="5" t="b">
        <f t="shared" si="70"/>
        <v>0</v>
      </c>
      <c r="AY48" s="5" t="str">
        <f>IF(AX48,IF(NOT(ISBLANK(_xlfn.XLOOKUP(T48,Data!$W$3:$W$28,Data!$AD$3:$AD$28))),IF(CK47=12,"","There's nowhere to pour it away here."),"You can't empty that!"),"")</f>
        <v/>
      </c>
      <c r="AZ48" s="5" t="str">
        <f t="shared" si="71"/>
        <v/>
      </c>
      <c r="BA48" s="5" t="b">
        <f t="shared" si="72"/>
        <v>0</v>
      </c>
      <c r="BB48" s="5" t="e">
        <f>_xlfn.XLOOKUP(T48,Data!$W$3:$W$28,Data!$AD$3:$AD$28)</f>
        <v>#N/A</v>
      </c>
      <c r="BC48" s="5" t="str">
        <f t="shared" si="73"/>
        <v/>
      </c>
      <c r="BD48" s="5" t="str">
        <f t="shared" si="74"/>
        <v/>
      </c>
      <c r="BE48" s="5" t="b">
        <f t="shared" si="75"/>
        <v>0</v>
      </c>
      <c r="BF48" s="5" t="str">
        <f t="shared" si="10"/>
        <v/>
      </c>
      <c r="BG48" s="5" t="str">
        <f t="shared" si="76"/>
        <v/>
      </c>
      <c r="BH48" s="5" t="b">
        <f t="shared" si="77"/>
        <v>0</v>
      </c>
      <c r="BI48" s="5" t="str">
        <f t="shared" si="78"/>
        <v/>
      </c>
      <c r="BJ48" s="5" t="str">
        <f t="shared" si="11"/>
        <v/>
      </c>
      <c r="BK48" s="5" t="str">
        <f>IF(BH48,IF(BI48="","You ring the bell. "&amp;IF(BJ48=0,"Nothing else happens.","The "&amp;_xlfn.XLOOKUP(BJ48,Data!$W$3:$W$28,Data!$X$3:$X$28)&amp;" is transformed!"),BI48),"")</f>
        <v/>
      </c>
      <c r="BL48" s="5" t="b">
        <f t="shared" si="79"/>
        <v>0</v>
      </c>
      <c r="BM48" s="5" t="b">
        <f t="shared" si="80"/>
        <v>0</v>
      </c>
      <c r="BN48" s="5" t="str">
        <f t="shared" si="12"/>
        <v/>
      </c>
      <c r="BO48" s="5" t="str">
        <f t="shared" si="13"/>
        <v/>
      </c>
      <c r="BP48" s="5" t="b">
        <f t="shared" si="81"/>
        <v>0</v>
      </c>
      <c r="BQ48" s="5" t="str">
        <f>IF(BP48,IF(_xlfn.XLOOKUP(T48,Data!$W$3:$W$28,Data!$AB$3:$AB$28),"That's much too precious to give away!",IF(OR(AND(T48=17,CK47=CQ47),AND(T48=21,CK47=CV47)),"","No-one here seems to want that.")),"")</f>
        <v/>
      </c>
      <c r="BR48" s="5" t="str">
        <f>IF(BP48,IF(BQ48&lt;&gt;"",BQ48,IF(T48=21,Data!$B$5,"The priest takes the water and it is transformed by heavenly radiance!")),"")</f>
        <v/>
      </c>
      <c r="BS48" s="5" t="b">
        <f t="shared" si="82"/>
        <v>0</v>
      </c>
      <c r="BT48" s="5" t="str">
        <f t="shared" si="14"/>
        <v/>
      </c>
      <c r="BU48" s="5" t="str">
        <f t="shared" si="83"/>
        <v/>
      </c>
      <c r="BV48" s="5" t="b">
        <f t="shared" si="84"/>
        <v>0</v>
      </c>
      <c r="BW48" s="5" t="str">
        <f t="shared" si="15"/>
        <v/>
      </c>
      <c r="BX48" s="5" t="str">
        <f t="shared" si="85"/>
        <v/>
      </c>
      <c r="BY48" s="5" t="b">
        <f t="shared" si="86"/>
        <v>0</v>
      </c>
      <c r="BZ48" s="5">
        <f t="shared" si="87"/>
        <v>0</v>
      </c>
      <c r="CA48" s="5" t="str">
        <f t="shared" si="16"/>
        <v/>
      </c>
      <c r="CB48" s="5" t="b">
        <f t="shared" si="17"/>
        <v>0</v>
      </c>
      <c r="CC48" s="5" t="str">
        <f t="shared" si="18"/>
        <v/>
      </c>
      <c r="CD48" s="5" t="b">
        <f t="shared" si="19"/>
        <v>0</v>
      </c>
      <c r="CE48" s="5" t="b">
        <f t="shared" si="20"/>
        <v>0</v>
      </c>
      <c r="CF48" s="5" t="b">
        <f t="shared" si="21"/>
        <v>0</v>
      </c>
      <c r="CG48" s="5" t="b">
        <f t="shared" si="22"/>
        <v>0</v>
      </c>
      <c r="CH48" s="5" t="b">
        <f t="shared" si="23"/>
        <v>0</v>
      </c>
      <c r="CI48" s="5">
        <f t="shared" si="24"/>
        <v>0</v>
      </c>
      <c r="CJ48" s="5" t="str">
        <f t="shared" si="25"/>
        <v>I don't know that verb.</v>
      </c>
      <c r="CK48" s="4">
        <f t="shared" si="26"/>
        <v>3</v>
      </c>
      <c r="CL48" s="4" t="b">
        <f t="shared" si="27"/>
        <v>0</v>
      </c>
      <c r="CM48" s="4">
        <f t="shared" si="88"/>
        <v>20</v>
      </c>
      <c r="CN48" s="4" t="b">
        <f t="shared" si="28"/>
        <v>0</v>
      </c>
      <c r="CO48" s="4">
        <f t="shared" si="29"/>
        <v>12</v>
      </c>
      <c r="CP48" s="4">
        <f t="shared" si="30"/>
        <v>10</v>
      </c>
      <c r="CQ48" s="4">
        <f t="shared" si="31"/>
        <v>2</v>
      </c>
      <c r="CR48" s="4">
        <f t="shared" si="32"/>
        <v>20</v>
      </c>
      <c r="CS48" s="4">
        <f t="shared" si="33"/>
        <v>2</v>
      </c>
      <c r="CT48" s="4">
        <f t="shared" si="34"/>
        <v>15</v>
      </c>
      <c r="CU48" s="4">
        <f t="shared" si="35"/>
        <v>16</v>
      </c>
      <c r="CV48" s="4">
        <f t="shared" si="36"/>
        <v>8</v>
      </c>
      <c r="CW48" s="4">
        <f t="shared" si="37"/>
        <v>8</v>
      </c>
      <c r="CX48" s="4">
        <f t="shared" si="38"/>
        <v>14</v>
      </c>
      <c r="CY48" s="4">
        <f t="shared" si="39"/>
        <v>19</v>
      </c>
      <c r="CZ48" s="4">
        <f t="shared" si="40"/>
        <v>9</v>
      </c>
      <c r="DA48" s="4">
        <f t="shared" si="41"/>
        <v>2</v>
      </c>
      <c r="DB48" s="4">
        <f t="shared" si="42"/>
        <v>12</v>
      </c>
      <c r="DC48" s="4">
        <f t="shared" si="89"/>
        <v>2</v>
      </c>
      <c r="DD48" s="4">
        <f t="shared" si="44"/>
        <v>2</v>
      </c>
      <c r="DE48" s="4">
        <f t="shared" si="45"/>
        <v>2</v>
      </c>
      <c r="DF48" s="4">
        <f t="shared" si="46"/>
        <v>10</v>
      </c>
      <c r="DG48" s="4">
        <f t="shared" si="47"/>
        <v>2</v>
      </c>
      <c r="DH48" s="4">
        <f t="shared" si="48"/>
        <v>17</v>
      </c>
      <c r="DI48" s="4">
        <f t="shared" si="49"/>
        <v>6</v>
      </c>
      <c r="DJ48" s="4">
        <f t="shared" si="50"/>
        <v>15</v>
      </c>
      <c r="DK48" s="4">
        <f t="shared" si="51"/>
        <v>19</v>
      </c>
      <c r="DL48" s="4">
        <f t="shared" si="52"/>
        <v>2</v>
      </c>
      <c r="DM48" s="4">
        <f t="shared" si="53"/>
        <v>22</v>
      </c>
      <c r="DN48" s="4">
        <f t="shared" si="54"/>
        <v>23</v>
      </c>
      <c r="DO48" s="3"/>
    </row>
    <row r="49" spans="1:119" x14ac:dyDescent="0.35">
      <c r="A49" s="3" t="str">
        <f t="shared" si="55"/>
        <v/>
      </c>
      <c r="B49" s="6"/>
      <c r="C49" s="3" t="str">
        <f t="shared" si="0"/>
        <v/>
      </c>
      <c r="D49" s="3" t="e" cm="1">
        <f t="array" ref="D49:F49">INDEX(_xlfn.TEXTSPLIT(B49," ",,TRUE),_xlfn.SEQUENCE(1,3))</f>
        <v>#VALUE!</v>
      </c>
      <c r="E49" s="3" t="e">
        <v>#VALUE!</v>
      </c>
      <c r="F49" s="3" t="e">
        <v>#VALUE!</v>
      </c>
      <c r="G49" s="3" t="e" cm="1">
        <f t="array" ref="G49">_xlfn.XLOOKUP(D49,Data!$D$3:$D$36,Data!$E$3:$G$36)</f>
        <v>#VALUE!</v>
      </c>
      <c r="H49" s="3"/>
      <c r="I49" s="3"/>
      <c r="J49" s="3" t="e">
        <f>_xlfn.XMATCH(E49,Data!$L$3:$L$10)</f>
        <v>#VALUE!</v>
      </c>
      <c r="K49" s="3" t="str">
        <f>IF(M49="",IF(I49,Data!$B$4,_xlfn.XLOOKUP(D49,Data!$D$3:$D$36,Data!$E$3:$E$36)),"")</f>
        <v/>
      </c>
      <c r="L49" s="3" t="str">
        <f>IF(M49="",IF(I49,_xlfn.XLOOKUP(G49,Data!$L$3:$L$10,Data!$M$3:$M$10),IF(H49=0,"",IF(H49=1,E49,_xlfn.XLOOKUP(E49,Data!$L$3:$L$10,Data!$M$3:$M$10)))),"")</f>
        <v/>
      </c>
      <c r="M49" s="3" t="str">
        <f>IF(NOT(ISERROR(F49)),Data!$J$3,IF(ISERROR(G49),Data!$J$4,IF(AND(H49=0,NOT(ISERROR(E49))),Data!$J$5,IF(AND(H49=2,ISERROR(J49)),Data!$J$7,IF(AND(H49=1,ISERROR(E49)),Data!$J$6,"")))))</f>
        <v>I don't know that verb.</v>
      </c>
      <c r="N49" s="3" t="e">
        <f>_xlfn.XLOOKUP(K49,Data!$D$3:$D$36,Data!$H$3:$H$36)</f>
        <v>#N/A</v>
      </c>
      <c r="O49" s="3" t="e">
        <f>_xlfn.XLOOKUP(L49,Data!$X$3:$X$29,Data!$W$3:$W$29)</f>
        <v>#N/A</v>
      </c>
      <c r="P49" s="3" t="b">
        <f>OR(_xlfn.XLOOKUP(CK48,Data!$O$3:$O$25,Data!$U$3:$U$25),AND(CL48,OR(DC48=CK48,DC48=1)))</f>
        <v>1</v>
      </c>
      <c r="Q49" s="3" t="e" cm="1">
        <f t="array" ref="Q49">INDEX(CO48:DN48,1,O49)</f>
        <v>#N/A</v>
      </c>
      <c r="R49" s="3" t="e">
        <f t="shared" si="4"/>
        <v>#N/A</v>
      </c>
      <c r="S49" s="3" t="e">
        <f t="shared" si="56"/>
        <v>#N/A</v>
      </c>
      <c r="T49" s="3" t="str">
        <f t="shared" si="57"/>
        <v/>
      </c>
      <c r="U49" s="3" t="str">
        <f>IF(M49&lt;&gt;"",M49,IF(L49="","",IFERROR(IF(T49=0,IF(S49=FALSE,Data!$J$11,Data!$J$8),""),IF(K49=Data!$B$4,"",Data!$J$8))))</f>
        <v>I don't know that verb.</v>
      </c>
      <c r="V49" s="3" t="e" cm="1">
        <f t="array" ref="V49">INDEX(Data!$Q$3:$T$25,CK48,L49)</f>
        <v>#VALUE!</v>
      </c>
      <c r="W49" s="3" t="e">
        <f t="shared" si="5"/>
        <v>#VALUE!</v>
      </c>
      <c r="X49" s="3">
        <f t="shared" si="58"/>
        <v>0</v>
      </c>
      <c r="Y49" s="3" t="str">
        <f>IF(K49&lt;&gt;"Go","",IF(ISNUMBER(V49),IF(V49&gt;0,W49,Data!$J$9),Play!V49))</f>
        <v/>
      </c>
      <c r="Z49" s="3" t="b">
        <f t="shared" si="59"/>
        <v>0</v>
      </c>
      <c r="AA49" s="3" t="str">
        <f t="shared" si="60"/>
        <v/>
      </c>
      <c r="AB49" s="3">
        <f t="shared" si="6"/>
        <v>0</v>
      </c>
      <c r="AE49" s="5" t="str">
        <f t="shared" si="7"/>
        <v/>
      </c>
      <c r="AF49" s="5" t="str">
        <f>IF(AE49&lt;&gt;"",OR(_xlfn.XLOOKUP(AE49,Data!$O$3:$O$25,Data!$U$3:$U$25),AND(CL48,OR(DC48=1,DC48=CK48))),"")</f>
        <v/>
      </c>
      <c r="AG49" s="5" t="e" cm="1">
        <f t="array" ref="AG49">"Exits: " &amp; _xlfn.TEXTJOIN(", ", TRUE, IF(INDEX(Data!$Q$3:$T$25,AE49,0)&gt;0,Data!$Q$2:$T$2,""))&amp;"."</f>
        <v>#VALUE!</v>
      </c>
      <c r="AH49" s="5" t="str" cm="1">
        <f t="array" ref="AH49">_xlfn.TEXTJOIN(", ", TRUE, IF(CO48:DN48=AE49,_xlfn.XLOOKUP($CO$3:$DN$3,Data!$W$3:$W$28,Data!$X$3:$X$28),""))</f>
        <v/>
      </c>
      <c r="AI49" s="5" t="str">
        <f>IF(AF49="","",IF(AF49,_xlfn.XLOOKUP(AE49,Data!$O$3:$O$25,Data!$P$3:$P$25)&amp;" "&amp;AG49&amp;IF(AH49&lt;&gt;""," You see: " &amp;AH49&amp;".",""),Data!$J$10))</f>
        <v/>
      </c>
      <c r="AJ49" s="5" t="str">
        <f t="shared" si="61"/>
        <v/>
      </c>
      <c r="AK49" s="5" t="str">
        <f>IF(AND(K49="Talk",U49=""),_xlfn.XLOOKUP(T49,Data!$W$3:$W$28,Data!$AC$3:$AC$28),"")</f>
        <v/>
      </c>
      <c r="AL49" s="5" t="str">
        <f t="shared" si="62"/>
        <v/>
      </c>
      <c r="AM49" s="5" t="b">
        <f t="shared" si="63"/>
        <v>0</v>
      </c>
      <c r="AN49" s="5" t="str">
        <f>IF(AM49,IF(_xlfn.XLOOKUP(T49,Data!$W$3:$W$28,Data!$AA$3:$AA$28)=FALSE,"You can't take that.",IF(Q49=1,"You already have that.",IF(OR(CK48=CT48,CK48=CY48),"The unholy fiend prevents you!",""))),"")</f>
        <v/>
      </c>
      <c r="AO49" s="5" t="str">
        <f t="shared" si="64"/>
        <v/>
      </c>
      <c r="AP49" s="5" t="str">
        <f t="shared" si="65"/>
        <v/>
      </c>
      <c r="AQ49" s="5" t="b">
        <f t="shared" si="66"/>
        <v>0</v>
      </c>
      <c r="AR49" s="5" t="str">
        <f t="shared" si="67"/>
        <v/>
      </c>
      <c r="AS49" s="5" t="str">
        <f t="shared" si="68"/>
        <v/>
      </c>
      <c r="AT49" s="5" t="str">
        <f t="shared" si="2"/>
        <v/>
      </c>
      <c r="AU49" s="5" t="str">
        <f>IF(AND(K49="Examine",U49=""),_xlfn.XLOOKUP(T49,Data!$W$3:$W$28,Data!$Z$3:$Z$28)&amp;IF(T49=15,IF(CL48,IF(CM48&gt;=14,"burning brightly.",IF(CM48&gt;=9,"burning steadily.",IF(CM48&gt;=4,"burning weakly.","guttering."))),"unlit."),""),"")</f>
        <v/>
      </c>
      <c r="AV49" s="5" t="str" cm="1">
        <f t="array" ref="AV49">_xlfn.TEXTJOIN(", ", TRUE, IF(CO48:DN48=1,CO$1:DN$1,""))</f>
        <v/>
      </c>
      <c r="AW49" s="5" t="str">
        <f t="shared" si="69"/>
        <v/>
      </c>
      <c r="AX49" s="5" t="b">
        <f t="shared" si="70"/>
        <v>0</v>
      </c>
      <c r="AY49" s="5" t="str">
        <f>IF(AX49,IF(NOT(ISBLANK(_xlfn.XLOOKUP(T49,Data!$W$3:$W$28,Data!$AD$3:$AD$28))),IF(CK48=12,"","There's nowhere to pour it away here."),"You can't empty that!"),"")</f>
        <v/>
      </c>
      <c r="AZ49" s="5" t="str">
        <f t="shared" si="71"/>
        <v/>
      </c>
      <c r="BA49" s="5" t="b">
        <f t="shared" si="72"/>
        <v>0</v>
      </c>
      <c r="BB49" s="5" t="e">
        <f>_xlfn.XLOOKUP(T49,Data!$W$3:$W$28,Data!$AD$3:$AD$28)</f>
        <v>#N/A</v>
      </c>
      <c r="BC49" s="5" t="str">
        <f t="shared" si="73"/>
        <v/>
      </c>
      <c r="BD49" s="5" t="str">
        <f t="shared" si="74"/>
        <v/>
      </c>
      <c r="BE49" s="5" t="b">
        <f t="shared" si="75"/>
        <v>0</v>
      </c>
      <c r="BF49" s="5" t="str">
        <f t="shared" si="10"/>
        <v/>
      </c>
      <c r="BG49" s="5" t="str">
        <f t="shared" si="76"/>
        <v/>
      </c>
      <c r="BH49" s="5" t="b">
        <f t="shared" si="77"/>
        <v>0</v>
      </c>
      <c r="BI49" s="5" t="str">
        <f t="shared" si="78"/>
        <v/>
      </c>
      <c r="BJ49" s="5" t="str">
        <f t="shared" si="11"/>
        <v/>
      </c>
      <c r="BK49" s="5" t="str">
        <f>IF(BH49,IF(BI49="","You ring the bell. "&amp;IF(BJ49=0,"Nothing else happens.","The "&amp;_xlfn.XLOOKUP(BJ49,Data!$W$3:$W$28,Data!$X$3:$X$28)&amp;" is transformed!"),BI49),"")</f>
        <v/>
      </c>
      <c r="BL49" s="5" t="b">
        <f t="shared" si="79"/>
        <v>0</v>
      </c>
      <c r="BM49" s="5" t="b">
        <f t="shared" si="80"/>
        <v>0</v>
      </c>
      <c r="BN49" s="5" t="str">
        <f t="shared" si="12"/>
        <v/>
      </c>
      <c r="BO49" s="5" t="str">
        <f t="shared" si="13"/>
        <v/>
      </c>
      <c r="BP49" s="5" t="b">
        <f t="shared" si="81"/>
        <v>0</v>
      </c>
      <c r="BQ49" s="5" t="str">
        <f>IF(BP49,IF(_xlfn.XLOOKUP(T49,Data!$W$3:$W$28,Data!$AB$3:$AB$28),"That's much too precious to give away!",IF(OR(AND(T49=17,CK48=CQ48),AND(T49=21,CK48=CV48)),"","No-one here seems to want that.")),"")</f>
        <v/>
      </c>
      <c r="BR49" s="5" t="str">
        <f>IF(BP49,IF(BQ49&lt;&gt;"",BQ49,IF(T49=21,Data!$B$5,"The priest takes the water and it is transformed by heavenly radiance!")),"")</f>
        <v/>
      </c>
      <c r="BS49" s="5" t="b">
        <f t="shared" si="82"/>
        <v>0</v>
      </c>
      <c r="BT49" s="5" t="str">
        <f t="shared" si="14"/>
        <v/>
      </c>
      <c r="BU49" s="5" t="str">
        <f t="shared" si="83"/>
        <v/>
      </c>
      <c r="BV49" s="5" t="b">
        <f t="shared" si="84"/>
        <v>0</v>
      </c>
      <c r="BW49" s="5" t="str">
        <f t="shared" si="15"/>
        <v/>
      </c>
      <c r="BX49" s="5" t="str">
        <f t="shared" si="85"/>
        <v/>
      </c>
      <c r="BY49" s="5" t="b">
        <f t="shared" si="86"/>
        <v>0</v>
      </c>
      <c r="BZ49" s="5">
        <f t="shared" si="87"/>
        <v>0</v>
      </c>
      <c r="CA49" s="5" t="str">
        <f t="shared" si="16"/>
        <v/>
      </c>
      <c r="CB49" s="5" t="b">
        <f t="shared" si="17"/>
        <v>0</v>
      </c>
      <c r="CC49" s="5" t="str">
        <f t="shared" si="18"/>
        <v/>
      </c>
      <c r="CD49" s="5" t="b">
        <f t="shared" si="19"/>
        <v>0</v>
      </c>
      <c r="CE49" s="5" t="b">
        <f t="shared" si="20"/>
        <v>0</v>
      </c>
      <c r="CF49" s="5" t="b">
        <f t="shared" si="21"/>
        <v>0</v>
      </c>
      <c r="CG49" s="5" t="b">
        <f t="shared" si="22"/>
        <v>0</v>
      </c>
      <c r="CH49" s="5" t="b">
        <f t="shared" si="23"/>
        <v>0</v>
      </c>
      <c r="CI49" s="5">
        <f t="shared" si="24"/>
        <v>0</v>
      </c>
      <c r="CJ49" s="5" t="str">
        <f t="shared" si="25"/>
        <v>I don't know that verb.</v>
      </c>
      <c r="CK49" s="4">
        <f t="shared" si="26"/>
        <v>3</v>
      </c>
      <c r="CL49" s="4" t="b">
        <f t="shared" si="27"/>
        <v>0</v>
      </c>
      <c r="CM49" s="4">
        <f t="shared" si="88"/>
        <v>20</v>
      </c>
      <c r="CN49" s="4" t="b">
        <f t="shared" si="28"/>
        <v>0</v>
      </c>
      <c r="CO49" s="4">
        <f t="shared" si="29"/>
        <v>12</v>
      </c>
      <c r="CP49" s="4">
        <f t="shared" si="30"/>
        <v>10</v>
      </c>
      <c r="CQ49" s="4">
        <f t="shared" si="31"/>
        <v>2</v>
      </c>
      <c r="CR49" s="4">
        <f t="shared" si="32"/>
        <v>20</v>
      </c>
      <c r="CS49" s="4">
        <f t="shared" si="33"/>
        <v>2</v>
      </c>
      <c r="CT49" s="4">
        <f t="shared" si="34"/>
        <v>15</v>
      </c>
      <c r="CU49" s="4">
        <f t="shared" si="35"/>
        <v>16</v>
      </c>
      <c r="CV49" s="4">
        <f t="shared" si="36"/>
        <v>8</v>
      </c>
      <c r="CW49" s="4">
        <f t="shared" si="37"/>
        <v>8</v>
      </c>
      <c r="CX49" s="4">
        <f t="shared" si="38"/>
        <v>14</v>
      </c>
      <c r="CY49" s="4">
        <f t="shared" si="39"/>
        <v>19</v>
      </c>
      <c r="CZ49" s="4">
        <f t="shared" si="40"/>
        <v>9</v>
      </c>
      <c r="DA49" s="4">
        <f t="shared" si="41"/>
        <v>2</v>
      </c>
      <c r="DB49" s="4">
        <f t="shared" si="42"/>
        <v>12</v>
      </c>
      <c r="DC49" s="4">
        <f t="shared" si="89"/>
        <v>2</v>
      </c>
      <c r="DD49" s="4">
        <f t="shared" si="44"/>
        <v>2</v>
      </c>
      <c r="DE49" s="4">
        <f t="shared" si="45"/>
        <v>2</v>
      </c>
      <c r="DF49" s="4">
        <f t="shared" si="46"/>
        <v>10</v>
      </c>
      <c r="DG49" s="4">
        <f t="shared" si="47"/>
        <v>2</v>
      </c>
      <c r="DH49" s="4">
        <f t="shared" si="48"/>
        <v>17</v>
      </c>
      <c r="DI49" s="4">
        <f t="shared" si="49"/>
        <v>6</v>
      </c>
      <c r="DJ49" s="4">
        <f t="shared" si="50"/>
        <v>15</v>
      </c>
      <c r="DK49" s="4">
        <f t="shared" si="51"/>
        <v>19</v>
      </c>
      <c r="DL49" s="4">
        <f t="shared" si="52"/>
        <v>2</v>
      </c>
      <c r="DM49" s="4">
        <f t="shared" si="53"/>
        <v>22</v>
      </c>
      <c r="DN49" s="4">
        <f t="shared" si="54"/>
        <v>23</v>
      </c>
      <c r="DO49" s="3"/>
    </row>
    <row r="50" spans="1:119" x14ac:dyDescent="0.35">
      <c r="A50" s="3" t="str">
        <f t="shared" si="55"/>
        <v/>
      </c>
      <c r="B50" s="6"/>
      <c r="C50" s="3" t="str">
        <f t="shared" si="0"/>
        <v/>
      </c>
      <c r="D50" s="3" t="e" cm="1">
        <f t="array" ref="D50:F50">INDEX(_xlfn.TEXTSPLIT(B50," ",,TRUE),_xlfn.SEQUENCE(1,3))</f>
        <v>#VALUE!</v>
      </c>
      <c r="E50" s="3" t="e">
        <v>#VALUE!</v>
      </c>
      <c r="F50" s="3" t="e">
        <v>#VALUE!</v>
      </c>
      <c r="G50" s="3" t="e" cm="1">
        <f t="array" ref="G50">_xlfn.XLOOKUP(D50,Data!$D$3:$D$36,Data!$E$3:$G$36)</f>
        <v>#VALUE!</v>
      </c>
      <c r="H50" s="3"/>
      <c r="I50" s="3"/>
      <c r="J50" s="3" t="e">
        <f>_xlfn.XMATCH(E50,Data!$L$3:$L$10)</f>
        <v>#VALUE!</v>
      </c>
      <c r="K50" s="3" t="str">
        <f>IF(M50="",IF(I50,Data!$B$4,_xlfn.XLOOKUP(D50,Data!$D$3:$D$36,Data!$E$3:$E$36)),"")</f>
        <v/>
      </c>
      <c r="L50" s="3" t="str">
        <f>IF(M50="",IF(I50,_xlfn.XLOOKUP(G50,Data!$L$3:$L$10,Data!$M$3:$M$10),IF(H50=0,"",IF(H50=1,E50,_xlfn.XLOOKUP(E50,Data!$L$3:$L$10,Data!$M$3:$M$10)))),"")</f>
        <v/>
      </c>
      <c r="M50" s="3" t="str">
        <f>IF(NOT(ISERROR(F50)),Data!$J$3,IF(ISERROR(G50),Data!$J$4,IF(AND(H50=0,NOT(ISERROR(E50))),Data!$J$5,IF(AND(H50=2,ISERROR(J50)),Data!$J$7,IF(AND(H50=1,ISERROR(E50)),Data!$J$6,"")))))</f>
        <v>I don't know that verb.</v>
      </c>
      <c r="N50" s="3" t="e">
        <f>_xlfn.XLOOKUP(K50,Data!$D$3:$D$36,Data!$H$3:$H$36)</f>
        <v>#N/A</v>
      </c>
      <c r="O50" s="3" t="e">
        <f>_xlfn.XLOOKUP(L50,Data!$X$3:$X$29,Data!$W$3:$W$29)</f>
        <v>#N/A</v>
      </c>
      <c r="P50" s="3" t="b">
        <f>OR(_xlfn.XLOOKUP(CK49,Data!$O$3:$O$25,Data!$U$3:$U$25),AND(CL49,OR(DC49=CK49,DC49=1)))</f>
        <v>1</v>
      </c>
      <c r="Q50" s="3" t="e" cm="1">
        <f t="array" ref="Q50">INDEX(CO49:DN49,1,O50)</f>
        <v>#N/A</v>
      </c>
      <c r="R50" s="3" t="e">
        <f t="shared" si="4"/>
        <v>#N/A</v>
      </c>
      <c r="S50" s="3" t="e">
        <f t="shared" si="56"/>
        <v>#N/A</v>
      </c>
      <c r="T50" s="3" t="str">
        <f t="shared" si="57"/>
        <v/>
      </c>
      <c r="U50" s="3" t="str">
        <f>IF(M50&lt;&gt;"",M50,IF(L50="","",IFERROR(IF(T50=0,IF(S50=FALSE,Data!$J$11,Data!$J$8),""),IF(K50=Data!$B$4,"",Data!$J$8))))</f>
        <v>I don't know that verb.</v>
      </c>
      <c r="V50" s="3" t="e" cm="1">
        <f t="array" ref="V50">INDEX(Data!$Q$3:$T$25,CK49,L50)</f>
        <v>#VALUE!</v>
      </c>
      <c r="W50" s="3" t="e">
        <f t="shared" si="5"/>
        <v>#VALUE!</v>
      </c>
      <c r="X50" s="3">
        <f t="shared" si="58"/>
        <v>0</v>
      </c>
      <c r="Y50" s="3" t="str">
        <f>IF(K50&lt;&gt;"Go","",IF(ISNUMBER(V50),IF(V50&gt;0,W50,Data!$J$9),Play!V50))</f>
        <v/>
      </c>
      <c r="Z50" s="3" t="b">
        <f t="shared" si="59"/>
        <v>0</v>
      </c>
      <c r="AA50" s="3" t="str">
        <f t="shared" si="60"/>
        <v/>
      </c>
      <c r="AB50" s="3">
        <f t="shared" si="6"/>
        <v>0</v>
      </c>
      <c r="AE50" s="5" t="str">
        <f t="shared" si="7"/>
        <v/>
      </c>
      <c r="AF50" s="5" t="str">
        <f>IF(AE50&lt;&gt;"",OR(_xlfn.XLOOKUP(AE50,Data!$O$3:$O$25,Data!$U$3:$U$25),AND(CL49,OR(DC49=1,DC49=CK49))),"")</f>
        <v/>
      </c>
      <c r="AG50" s="5" t="e" cm="1">
        <f t="array" ref="AG50">"Exits: " &amp; _xlfn.TEXTJOIN(", ", TRUE, IF(INDEX(Data!$Q$3:$T$25,AE50,0)&gt;0,Data!$Q$2:$T$2,""))&amp;"."</f>
        <v>#VALUE!</v>
      </c>
      <c r="AH50" s="5" t="str" cm="1">
        <f t="array" ref="AH50">_xlfn.TEXTJOIN(", ", TRUE, IF(CO49:DN49=AE50,_xlfn.XLOOKUP($CO$3:$DN$3,Data!$W$3:$W$28,Data!$X$3:$X$28),""))</f>
        <v/>
      </c>
      <c r="AI50" s="5" t="str">
        <f>IF(AF50="","",IF(AF50,_xlfn.XLOOKUP(AE50,Data!$O$3:$O$25,Data!$P$3:$P$25)&amp;" "&amp;AG50&amp;IF(AH50&lt;&gt;""," You see: " &amp;AH50&amp;".",""),Data!$J$10))</f>
        <v/>
      </c>
      <c r="AJ50" s="5" t="str">
        <f t="shared" si="61"/>
        <v/>
      </c>
      <c r="AK50" s="5" t="str">
        <f>IF(AND(K50="Talk",U50=""),_xlfn.XLOOKUP(T50,Data!$W$3:$W$28,Data!$AC$3:$AC$28),"")</f>
        <v/>
      </c>
      <c r="AL50" s="5" t="str">
        <f t="shared" si="62"/>
        <v/>
      </c>
      <c r="AM50" s="5" t="b">
        <f t="shared" si="63"/>
        <v>0</v>
      </c>
      <c r="AN50" s="5" t="str">
        <f>IF(AM50,IF(_xlfn.XLOOKUP(T50,Data!$W$3:$W$28,Data!$AA$3:$AA$28)=FALSE,"You can't take that.",IF(Q50=1,"You already have that.",IF(OR(CK49=CT49,CK49=CY49),"The unholy fiend prevents you!",""))),"")</f>
        <v/>
      </c>
      <c r="AO50" s="5" t="str">
        <f t="shared" si="64"/>
        <v/>
      </c>
      <c r="AP50" s="5" t="str">
        <f t="shared" si="65"/>
        <v/>
      </c>
      <c r="AQ50" s="5" t="b">
        <f t="shared" si="66"/>
        <v>0</v>
      </c>
      <c r="AR50" s="5" t="str">
        <f t="shared" si="67"/>
        <v/>
      </c>
      <c r="AS50" s="5" t="str">
        <f t="shared" si="68"/>
        <v/>
      </c>
      <c r="AT50" s="5" t="str">
        <f t="shared" si="2"/>
        <v/>
      </c>
      <c r="AU50" s="5" t="str">
        <f>IF(AND(K50="Examine",U50=""),_xlfn.XLOOKUP(T50,Data!$W$3:$W$28,Data!$Z$3:$Z$28)&amp;IF(T50=15,IF(CL49,IF(CM49&gt;=14,"burning brightly.",IF(CM49&gt;=9,"burning steadily.",IF(CM49&gt;=4,"burning weakly.","guttering."))),"unlit."),""),"")</f>
        <v/>
      </c>
      <c r="AV50" s="5" t="str" cm="1">
        <f t="array" ref="AV50">_xlfn.TEXTJOIN(", ", TRUE, IF(CO49:DN49=1,CO$1:DN$1,""))</f>
        <v/>
      </c>
      <c r="AW50" s="5" t="str">
        <f t="shared" si="69"/>
        <v/>
      </c>
      <c r="AX50" s="5" t="b">
        <f t="shared" si="70"/>
        <v>0</v>
      </c>
      <c r="AY50" s="5" t="str">
        <f>IF(AX50,IF(NOT(ISBLANK(_xlfn.XLOOKUP(T50,Data!$W$3:$W$28,Data!$AD$3:$AD$28))),IF(CK49=12,"","There's nowhere to pour it away here."),"You can't empty that!"),"")</f>
        <v/>
      </c>
      <c r="AZ50" s="5" t="str">
        <f t="shared" si="71"/>
        <v/>
      </c>
      <c r="BA50" s="5" t="b">
        <f t="shared" si="72"/>
        <v>0</v>
      </c>
      <c r="BB50" s="5" t="e">
        <f>_xlfn.XLOOKUP(T50,Data!$W$3:$W$28,Data!$AD$3:$AD$28)</f>
        <v>#N/A</v>
      </c>
      <c r="BC50" s="5" t="str">
        <f t="shared" si="73"/>
        <v/>
      </c>
      <c r="BD50" s="5" t="str">
        <f t="shared" si="74"/>
        <v/>
      </c>
      <c r="BE50" s="5" t="b">
        <f t="shared" si="75"/>
        <v>0</v>
      </c>
      <c r="BF50" s="5" t="str">
        <f t="shared" si="10"/>
        <v/>
      </c>
      <c r="BG50" s="5" t="str">
        <f t="shared" si="76"/>
        <v/>
      </c>
      <c r="BH50" s="5" t="b">
        <f t="shared" si="77"/>
        <v>0</v>
      </c>
      <c r="BI50" s="5" t="str">
        <f t="shared" si="78"/>
        <v/>
      </c>
      <c r="BJ50" s="5" t="str">
        <f t="shared" si="11"/>
        <v/>
      </c>
      <c r="BK50" s="5" t="str">
        <f>IF(BH50,IF(BI50="","You ring the bell. "&amp;IF(BJ50=0,"Nothing else happens.","The "&amp;_xlfn.XLOOKUP(BJ50,Data!$W$3:$W$28,Data!$X$3:$X$28)&amp;" is transformed!"),BI50),"")</f>
        <v/>
      </c>
      <c r="BL50" s="5" t="b">
        <f t="shared" si="79"/>
        <v>0</v>
      </c>
      <c r="BM50" s="5" t="b">
        <f t="shared" si="80"/>
        <v>0</v>
      </c>
      <c r="BN50" s="5" t="str">
        <f t="shared" si="12"/>
        <v/>
      </c>
      <c r="BO50" s="5" t="str">
        <f t="shared" si="13"/>
        <v/>
      </c>
      <c r="BP50" s="5" t="b">
        <f t="shared" si="81"/>
        <v>0</v>
      </c>
      <c r="BQ50" s="5" t="str">
        <f>IF(BP50,IF(_xlfn.XLOOKUP(T50,Data!$W$3:$W$28,Data!$AB$3:$AB$28),"That's much too precious to give away!",IF(OR(AND(T50=17,CK49=CQ49),AND(T50=21,CK49=CV49)),"","No-one here seems to want that.")),"")</f>
        <v/>
      </c>
      <c r="BR50" s="5" t="str">
        <f>IF(BP50,IF(BQ50&lt;&gt;"",BQ50,IF(T50=21,Data!$B$5,"The priest takes the water and it is transformed by heavenly radiance!")),"")</f>
        <v/>
      </c>
      <c r="BS50" s="5" t="b">
        <f t="shared" si="82"/>
        <v>0</v>
      </c>
      <c r="BT50" s="5" t="str">
        <f t="shared" si="14"/>
        <v/>
      </c>
      <c r="BU50" s="5" t="str">
        <f t="shared" si="83"/>
        <v/>
      </c>
      <c r="BV50" s="5" t="b">
        <f t="shared" si="84"/>
        <v>0</v>
      </c>
      <c r="BW50" s="5" t="str">
        <f t="shared" si="15"/>
        <v/>
      </c>
      <c r="BX50" s="5" t="str">
        <f t="shared" si="85"/>
        <v/>
      </c>
      <c r="BY50" s="5" t="b">
        <f t="shared" si="86"/>
        <v>0</v>
      </c>
      <c r="BZ50" s="5">
        <f t="shared" si="87"/>
        <v>0</v>
      </c>
      <c r="CA50" s="5" t="str">
        <f t="shared" si="16"/>
        <v/>
      </c>
      <c r="CB50" s="5" t="b">
        <f t="shared" si="17"/>
        <v>0</v>
      </c>
      <c r="CC50" s="5" t="str">
        <f t="shared" si="18"/>
        <v/>
      </c>
      <c r="CD50" s="5" t="b">
        <f t="shared" si="19"/>
        <v>0</v>
      </c>
      <c r="CE50" s="5" t="b">
        <f t="shared" si="20"/>
        <v>0</v>
      </c>
      <c r="CF50" s="5" t="b">
        <f t="shared" si="21"/>
        <v>0</v>
      </c>
      <c r="CG50" s="5" t="b">
        <f t="shared" si="22"/>
        <v>0</v>
      </c>
      <c r="CH50" s="5" t="b">
        <f t="shared" si="23"/>
        <v>0</v>
      </c>
      <c r="CI50" s="5">
        <f t="shared" si="24"/>
        <v>0</v>
      </c>
      <c r="CJ50" s="5" t="str">
        <f t="shared" si="25"/>
        <v>I don't know that verb.</v>
      </c>
      <c r="CK50" s="4">
        <f t="shared" si="26"/>
        <v>3</v>
      </c>
      <c r="CL50" s="4" t="b">
        <f t="shared" si="27"/>
        <v>0</v>
      </c>
      <c r="CM50" s="4">
        <f t="shared" si="88"/>
        <v>20</v>
      </c>
      <c r="CN50" s="4" t="b">
        <f t="shared" si="28"/>
        <v>0</v>
      </c>
      <c r="CO50" s="4">
        <f t="shared" si="29"/>
        <v>12</v>
      </c>
      <c r="CP50" s="4">
        <f t="shared" si="30"/>
        <v>10</v>
      </c>
      <c r="CQ50" s="4">
        <f t="shared" si="31"/>
        <v>2</v>
      </c>
      <c r="CR50" s="4">
        <f t="shared" si="32"/>
        <v>20</v>
      </c>
      <c r="CS50" s="4">
        <f t="shared" si="33"/>
        <v>2</v>
      </c>
      <c r="CT50" s="4">
        <f t="shared" si="34"/>
        <v>15</v>
      </c>
      <c r="CU50" s="4">
        <f t="shared" si="35"/>
        <v>16</v>
      </c>
      <c r="CV50" s="4">
        <f t="shared" si="36"/>
        <v>8</v>
      </c>
      <c r="CW50" s="4">
        <f t="shared" si="37"/>
        <v>8</v>
      </c>
      <c r="CX50" s="4">
        <f t="shared" si="38"/>
        <v>14</v>
      </c>
      <c r="CY50" s="4">
        <f t="shared" si="39"/>
        <v>19</v>
      </c>
      <c r="CZ50" s="4">
        <f t="shared" si="40"/>
        <v>9</v>
      </c>
      <c r="DA50" s="4">
        <f t="shared" si="41"/>
        <v>2</v>
      </c>
      <c r="DB50" s="4">
        <f t="shared" si="42"/>
        <v>12</v>
      </c>
      <c r="DC50" s="4">
        <f t="shared" si="89"/>
        <v>2</v>
      </c>
      <c r="DD50" s="4">
        <f t="shared" si="44"/>
        <v>2</v>
      </c>
      <c r="DE50" s="4">
        <f t="shared" si="45"/>
        <v>2</v>
      </c>
      <c r="DF50" s="4">
        <f t="shared" si="46"/>
        <v>10</v>
      </c>
      <c r="DG50" s="4">
        <f t="shared" si="47"/>
        <v>2</v>
      </c>
      <c r="DH50" s="4">
        <f t="shared" si="48"/>
        <v>17</v>
      </c>
      <c r="DI50" s="4">
        <f t="shared" si="49"/>
        <v>6</v>
      </c>
      <c r="DJ50" s="4">
        <f t="shared" si="50"/>
        <v>15</v>
      </c>
      <c r="DK50" s="4">
        <f t="shared" si="51"/>
        <v>19</v>
      </c>
      <c r="DL50" s="4">
        <f t="shared" si="52"/>
        <v>2</v>
      </c>
      <c r="DM50" s="4">
        <f t="shared" si="53"/>
        <v>22</v>
      </c>
      <c r="DN50" s="4">
        <f t="shared" si="54"/>
        <v>23</v>
      </c>
      <c r="DO50" s="3"/>
    </row>
    <row r="51" spans="1:119" x14ac:dyDescent="0.35">
      <c r="A51" s="3" t="str">
        <f t="shared" si="55"/>
        <v/>
      </c>
      <c r="B51" s="6"/>
      <c r="C51" s="3" t="str">
        <f t="shared" si="0"/>
        <v/>
      </c>
      <c r="D51" s="3" t="e" cm="1">
        <f t="array" ref="D51:F51">INDEX(_xlfn.TEXTSPLIT(B51," ",,TRUE),_xlfn.SEQUENCE(1,3))</f>
        <v>#VALUE!</v>
      </c>
      <c r="E51" s="3" t="e">
        <v>#VALUE!</v>
      </c>
      <c r="F51" s="3" t="e">
        <v>#VALUE!</v>
      </c>
      <c r="G51" s="3" t="e" cm="1">
        <f t="array" ref="G51">_xlfn.XLOOKUP(D51,Data!$D$3:$D$36,Data!$E$3:$G$36)</f>
        <v>#VALUE!</v>
      </c>
      <c r="H51" s="3"/>
      <c r="I51" s="3"/>
      <c r="J51" s="3" t="e">
        <f>_xlfn.XMATCH(E51,Data!$L$3:$L$10)</f>
        <v>#VALUE!</v>
      </c>
      <c r="K51" s="3" t="str">
        <f>IF(M51="",IF(I51,Data!$B$4,_xlfn.XLOOKUP(D51,Data!$D$3:$D$36,Data!$E$3:$E$36)),"")</f>
        <v/>
      </c>
      <c r="L51" s="3" t="str">
        <f>IF(M51="",IF(I51,_xlfn.XLOOKUP(G51,Data!$L$3:$L$10,Data!$M$3:$M$10),IF(H51=0,"",IF(H51=1,E51,_xlfn.XLOOKUP(E51,Data!$L$3:$L$10,Data!$M$3:$M$10)))),"")</f>
        <v/>
      </c>
      <c r="M51" s="3" t="str">
        <f>IF(NOT(ISERROR(F51)),Data!$J$3,IF(ISERROR(G51),Data!$J$4,IF(AND(H51=0,NOT(ISERROR(E51))),Data!$J$5,IF(AND(H51=2,ISERROR(J51)),Data!$J$7,IF(AND(H51=1,ISERROR(E51)),Data!$J$6,"")))))</f>
        <v>I don't know that verb.</v>
      </c>
      <c r="N51" s="3" t="e">
        <f>_xlfn.XLOOKUP(K51,Data!$D$3:$D$36,Data!$H$3:$H$36)</f>
        <v>#N/A</v>
      </c>
      <c r="O51" s="3" t="e">
        <f>_xlfn.XLOOKUP(L51,Data!$X$3:$X$29,Data!$W$3:$W$29)</f>
        <v>#N/A</v>
      </c>
      <c r="P51" s="3" t="b">
        <f>OR(_xlfn.XLOOKUP(CK50,Data!$O$3:$O$25,Data!$U$3:$U$25),AND(CL50,OR(DC50=CK50,DC50=1)))</f>
        <v>1</v>
      </c>
      <c r="Q51" s="3" t="e" cm="1">
        <f t="array" ref="Q51">INDEX(CO50:DN50,1,O51)</f>
        <v>#N/A</v>
      </c>
      <c r="R51" s="3" t="e">
        <f t="shared" si="4"/>
        <v>#N/A</v>
      </c>
      <c r="S51" s="3" t="e">
        <f t="shared" si="56"/>
        <v>#N/A</v>
      </c>
      <c r="T51" s="3" t="str">
        <f t="shared" si="57"/>
        <v/>
      </c>
      <c r="U51" s="3" t="str">
        <f>IF(M51&lt;&gt;"",M51,IF(L51="","",IFERROR(IF(T51=0,IF(S51=FALSE,Data!$J$11,Data!$J$8),""),IF(K51=Data!$B$4,"",Data!$J$8))))</f>
        <v>I don't know that verb.</v>
      </c>
      <c r="V51" s="3" t="e" cm="1">
        <f t="array" ref="V51">INDEX(Data!$Q$3:$T$25,CK50,L51)</f>
        <v>#VALUE!</v>
      </c>
      <c r="W51" s="3" t="e">
        <f t="shared" si="5"/>
        <v>#VALUE!</v>
      </c>
      <c r="X51" s="3">
        <f t="shared" si="58"/>
        <v>0</v>
      </c>
      <c r="Y51" s="3" t="str">
        <f>IF(K51&lt;&gt;"Go","",IF(ISNUMBER(V51),IF(V51&gt;0,W51,Data!$J$9),Play!V51))</f>
        <v/>
      </c>
      <c r="Z51" s="3" t="b">
        <f t="shared" si="59"/>
        <v>0</v>
      </c>
      <c r="AA51" s="3" t="str">
        <f t="shared" si="60"/>
        <v/>
      </c>
      <c r="AB51" s="3">
        <f t="shared" si="6"/>
        <v>0</v>
      </c>
      <c r="AE51" s="5" t="str">
        <f t="shared" si="7"/>
        <v/>
      </c>
      <c r="AF51" s="5" t="str">
        <f>IF(AE51&lt;&gt;"",OR(_xlfn.XLOOKUP(AE51,Data!$O$3:$O$25,Data!$U$3:$U$25),AND(CL50,OR(DC50=1,DC50=CK50))),"")</f>
        <v/>
      </c>
      <c r="AG51" s="5" t="e" cm="1">
        <f t="array" ref="AG51">"Exits: " &amp; _xlfn.TEXTJOIN(", ", TRUE, IF(INDEX(Data!$Q$3:$T$25,AE51,0)&gt;0,Data!$Q$2:$T$2,""))&amp;"."</f>
        <v>#VALUE!</v>
      </c>
      <c r="AH51" s="5" t="str" cm="1">
        <f t="array" ref="AH51">_xlfn.TEXTJOIN(", ", TRUE, IF(CO50:DN50=AE51,_xlfn.XLOOKUP($CO$3:$DN$3,Data!$W$3:$W$28,Data!$X$3:$X$28),""))</f>
        <v/>
      </c>
      <c r="AI51" s="5" t="str">
        <f>IF(AF51="","",IF(AF51,_xlfn.XLOOKUP(AE51,Data!$O$3:$O$25,Data!$P$3:$P$25)&amp;" "&amp;AG51&amp;IF(AH51&lt;&gt;""," You see: " &amp;AH51&amp;".",""),Data!$J$10))</f>
        <v/>
      </c>
      <c r="AJ51" s="5" t="str">
        <f t="shared" si="61"/>
        <v/>
      </c>
      <c r="AK51" s="5" t="str">
        <f>IF(AND(K51="Talk",U51=""),_xlfn.XLOOKUP(T51,Data!$W$3:$W$28,Data!$AC$3:$AC$28),"")</f>
        <v/>
      </c>
      <c r="AL51" s="5" t="str">
        <f t="shared" si="62"/>
        <v/>
      </c>
      <c r="AM51" s="5" t="b">
        <f t="shared" si="63"/>
        <v>0</v>
      </c>
      <c r="AN51" s="5" t="str">
        <f>IF(AM51,IF(_xlfn.XLOOKUP(T51,Data!$W$3:$W$28,Data!$AA$3:$AA$28)=FALSE,"You can't take that.",IF(Q51=1,"You already have that.",IF(OR(CK50=CT50,CK50=CY50),"The unholy fiend prevents you!",""))),"")</f>
        <v/>
      </c>
      <c r="AO51" s="5" t="str">
        <f t="shared" si="64"/>
        <v/>
      </c>
      <c r="AP51" s="5" t="str">
        <f t="shared" si="65"/>
        <v/>
      </c>
      <c r="AQ51" s="5" t="b">
        <f t="shared" si="66"/>
        <v>0</v>
      </c>
      <c r="AR51" s="5" t="str">
        <f t="shared" si="67"/>
        <v/>
      </c>
      <c r="AS51" s="5" t="str">
        <f t="shared" si="68"/>
        <v/>
      </c>
      <c r="AT51" s="5" t="str">
        <f t="shared" si="2"/>
        <v/>
      </c>
      <c r="AU51" s="5" t="str">
        <f>IF(AND(K51="Examine",U51=""),_xlfn.XLOOKUP(T51,Data!$W$3:$W$28,Data!$Z$3:$Z$28)&amp;IF(T51=15,IF(CL50,IF(CM50&gt;=14,"burning brightly.",IF(CM50&gt;=9,"burning steadily.",IF(CM50&gt;=4,"burning weakly.","guttering."))),"unlit."),""),"")</f>
        <v/>
      </c>
      <c r="AV51" s="5" t="str" cm="1">
        <f t="array" ref="AV51">_xlfn.TEXTJOIN(", ", TRUE, IF(CO50:DN50=1,CO$1:DN$1,""))</f>
        <v/>
      </c>
      <c r="AW51" s="5" t="str">
        <f t="shared" si="69"/>
        <v/>
      </c>
      <c r="AX51" s="5" t="b">
        <f t="shared" si="70"/>
        <v>0</v>
      </c>
      <c r="AY51" s="5" t="str">
        <f>IF(AX51,IF(NOT(ISBLANK(_xlfn.XLOOKUP(T51,Data!$W$3:$W$28,Data!$AD$3:$AD$28))),IF(CK50=12,"","There's nowhere to pour it away here."),"You can't empty that!"),"")</f>
        <v/>
      </c>
      <c r="AZ51" s="5" t="str">
        <f t="shared" si="71"/>
        <v/>
      </c>
      <c r="BA51" s="5" t="b">
        <f t="shared" si="72"/>
        <v>0</v>
      </c>
      <c r="BB51" s="5" t="e">
        <f>_xlfn.XLOOKUP(T51,Data!$W$3:$W$28,Data!$AD$3:$AD$28)</f>
        <v>#N/A</v>
      </c>
      <c r="BC51" s="5" t="str">
        <f t="shared" si="73"/>
        <v/>
      </c>
      <c r="BD51" s="5" t="str">
        <f t="shared" si="74"/>
        <v/>
      </c>
      <c r="BE51" s="5" t="b">
        <f t="shared" si="75"/>
        <v>0</v>
      </c>
      <c r="BF51" s="5" t="str">
        <f t="shared" si="10"/>
        <v/>
      </c>
      <c r="BG51" s="5" t="str">
        <f t="shared" si="76"/>
        <v/>
      </c>
      <c r="BH51" s="5" t="b">
        <f t="shared" si="77"/>
        <v>0</v>
      </c>
      <c r="BI51" s="5" t="str">
        <f t="shared" si="78"/>
        <v/>
      </c>
      <c r="BJ51" s="5" t="str">
        <f t="shared" si="11"/>
        <v/>
      </c>
      <c r="BK51" s="5" t="str">
        <f>IF(BH51,IF(BI51="","You ring the bell. "&amp;IF(BJ51=0,"Nothing else happens.","The "&amp;_xlfn.XLOOKUP(BJ51,Data!$W$3:$W$28,Data!$X$3:$X$28)&amp;" is transformed!"),BI51),"")</f>
        <v/>
      </c>
      <c r="BL51" s="5" t="b">
        <f t="shared" si="79"/>
        <v>0</v>
      </c>
      <c r="BM51" s="5" t="b">
        <f t="shared" si="80"/>
        <v>0</v>
      </c>
      <c r="BN51" s="5" t="str">
        <f t="shared" si="12"/>
        <v/>
      </c>
      <c r="BO51" s="5" t="str">
        <f t="shared" si="13"/>
        <v/>
      </c>
      <c r="BP51" s="5" t="b">
        <f t="shared" si="81"/>
        <v>0</v>
      </c>
      <c r="BQ51" s="5" t="str">
        <f>IF(BP51,IF(_xlfn.XLOOKUP(T51,Data!$W$3:$W$28,Data!$AB$3:$AB$28),"That's much too precious to give away!",IF(OR(AND(T51=17,CK50=CQ50),AND(T51=21,CK50=CV50)),"","No-one here seems to want that.")),"")</f>
        <v/>
      </c>
      <c r="BR51" s="5" t="str">
        <f>IF(BP51,IF(BQ51&lt;&gt;"",BQ51,IF(T51=21,Data!$B$5,"The priest takes the water and it is transformed by heavenly radiance!")),"")</f>
        <v/>
      </c>
      <c r="BS51" s="5" t="b">
        <f t="shared" si="82"/>
        <v>0</v>
      </c>
      <c r="BT51" s="5" t="str">
        <f t="shared" si="14"/>
        <v/>
      </c>
      <c r="BU51" s="5" t="str">
        <f t="shared" si="83"/>
        <v/>
      </c>
      <c r="BV51" s="5" t="b">
        <f t="shared" si="84"/>
        <v>0</v>
      </c>
      <c r="BW51" s="5" t="str">
        <f t="shared" si="15"/>
        <v/>
      </c>
      <c r="BX51" s="5" t="str">
        <f t="shared" si="85"/>
        <v/>
      </c>
      <c r="BY51" s="5" t="b">
        <f t="shared" si="86"/>
        <v>0</v>
      </c>
      <c r="BZ51" s="5">
        <f t="shared" si="87"/>
        <v>0</v>
      </c>
      <c r="CA51" s="5" t="str">
        <f t="shared" si="16"/>
        <v/>
      </c>
      <c r="CB51" s="5" t="b">
        <f t="shared" si="17"/>
        <v>0</v>
      </c>
      <c r="CC51" s="5" t="str">
        <f t="shared" si="18"/>
        <v/>
      </c>
      <c r="CD51" s="5" t="b">
        <f t="shared" si="19"/>
        <v>0</v>
      </c>
      <c r="CE51" s="5" t="b">
        <f t="shared" si="20"/>
        <v>0</v>
      </c>
      <c r="CF51" s="5" t="b">
        <f t="shared" si="21"/>
        <v>0</v>
      </c>
      <c r="CG51" s="5" t="b">
        <f t="shared" si="22"/>
        <v>0</v>
      </c>
      <c r="CH51" s="5" t="b">
        <f t="shared" si="23"/>
        <v>0</v>
      </c>
      <c r="CI51" s="5">
        <f t="shared" si="24"/>
        <v>0</v>
      </c>
      <c r="CJ51" s="5" t="str">
        <f t="shared" si="25"/>
        <v>I don't know that verb.</v>
      </c>
      <c r="CK51" s="4">
        <f t="shared" si="26"/>
        <v>3</v>
      </c>
      <c r="CL51" s="4" t="b">
        <f t="shared" si="27"/>
        <v>0</v>
      </c>
      <c r="CM51" s="4">
        <f t="shared" si="88"/>
        <v>20</v>
      </c>
      <c r="CN51" s="4" t="b">
        <f t="shared" si="28"/>
        <v>0</v>
      </c>
      <c r="CO51" s="4">
        <f t="shared" si="29"/>
        <v>12</v>
      </c>
      <c r="CP51" s="4">
        <f t="shared" si="30"/>
        <v>10</v>
      </c>
      <c r="CQ51" s="4">
        <f t="shared" si="31"/>
        <v>2</v>
      </c>
      <c r="CR51" s="4">
        <f t="shared" si="32"/>
        <v>20</v>
      </c>
      <c r="CS51" s="4">
        <f t="shared" si="33"/>
        <v>2</v>
      </c>
      <c r="CT51" s="4">
        <f t="shared" si="34"/>
        <v>15</v>
      </c>
      <c r="CU51" s="4">
        <f t="shared" si="35"/>
        <v>16</v>
      </c>
      <c r="CV51" s="4">
        <f t="shared" si="36"/>
        <v>8</v>
      </c>
      <c r="CW51" s="4">
        <f t="shared" si="37"/>
        <v>8</v>
      </c>
      <c r="CX51" s="4">
        <f t="shared" si="38"/>
        <v>14</v>
      </c>
      <c r="CY51" s="4">
        <f t="shared" si="39"/>
        <v>19</v>
      </c>
      <c r="CZ51" s="4">
        <f t="shared" si="40"/>
        <v>9</v>
      </c>
      <c r="DA51" s="4">
        <f t="shared" si="41"/>
        <v>2</v>
      </c>
      <c r="DB51" s="4">
        <f t="shared" si="42"/>
        <v>12</v>
      </c>
      <c r="DC51" s="4">
        <f t="shared" si="89"/>
        <v>2</v>
      </c>
      <c r="DD51" s="4">
        <f t="shared" si="44"/>
        <v>2</v>
      </c>
      <c r="DE51" s="4">
        <f t="shared" si="45"/>
        <v>2</v>
      </c>
      <c r="DF51" s="4">
        <f t="shared" si="46"/>
        <v>10</v>
      </c>
      <c r="DG51" s="4">
        <f t="shared" si="47"/>
        <v>2</v>
      </c>
      <c r="DH51" s="4">
        <f t="shared" si="48"/>
        <v>17</v>
      </c>
      <c r="DI51" s="4">
        <f t="shared" si="49"/>
        <v>6</v>
      </c>
      <c r="DJ51" s="4">
        <f t="shared" si="50"/>
        <v>15</v>
      </c>
      <c r="DK51" s="4">
        <f t="shared" si="51"/>
        <v>19</v>
      </c>
      <c r="DL51" s="4">
        <f t="shared" si="52"/>
        <v>2</v>
      </c>
      <c r="DM51" s="4">
        <f t="shared" si="53"/>
        <v>22</v>
      </c>
      <c r="DN51" s="4">
        <f t="shared" si="54"/>
        <v>23</v>
      </c>
      <c r="DO51" s="3"/>
    </row>
    <row r="52" spans="1:119" x14ac:dyDescent="0.35">
      <c r="A52" s="3" t="str">
        <f t="shared" si="55"/>
        <v/>
      </c>
      <c r="B52" s="6"/>
      <c r="C52" s="3" t="str">
        <f t="shared" si="0"/>
        <v/>
      </c>
      <c r="D52" s="3" t="e" cm="1">
        <f t="array" ref="D52:F52">INDEX(_xlfn.TEXTSPLIT(B52," ",,TRUE),_xlfn.SEQUENCE(1,3))</f>
        <v>#VALUE!</v>
      </c>
      <c r="E52" s="3" t="e">
        <v>#VALUE!</v>
      </c>
      <c r="F52" s="3" t="e">
        <v>#VALUE!</v>
      </c>
      <c r="G52" s="3" t="e" cm="1">
        <f t="array" ref="G52">_xlfn.XLOOKUP(D52,Data!$D$3:$D$36,Data!$E$3:$G$36)</f>
        <v>#VALUE!</v>
      </c>
      <c r="H52" s="3"/>
      <c r="I52" s="3"/>
      <c r="J52" s="3" t="e">
        <f>_xlfn.XMATCH(E52,Data!$L$3:$L$10)</f>
        <v>#VALUE!</v>
      </c>
      <c r="K52" s="3" t="str">
        <f>IF(M52="",IF(I52,Data!$B$4,_xlfn.XLOOKUP(D52,Data!$D$3:$D$36,Data!$E$3:$E$36)),"")</f>
        <v/>
      </c>
      <c r="L52" s="3" t="str">
        <f>IF(M52="",IF(I52,_xlfn.XLOOKUP(G52,Data!$L$3:$L$10,Data!$M$3:$M$10),IF(H52=0,"",IF(H52=1,E52,_xlfn.XLOOKUP(E52,Data!$L$3:$L$10,Data!$M$3:$M$10)))),"")</f>
        <v/>
      </c>
      <c r="M52" s="3" t="str">
        <f>IF(NOT(ISERROR(F52)),Data!$J$3,IF(ISERROR(G52),Data!$J$4,IF(AND(H52=0,NOT(ISERROR(E52))),Data!$J$5,IF(AND(H52=2,ISERROR(J52)),Data!$J$7,IF(AND(H52=1,ISERROR(E52)),Data!$J$6,"")))))</f>
        <v>I don't know that verb.</v>
      </c>
      <c r="N52" s="3" t="e">
        <f>_xlfn.XLOOKUP(K52,Data!$D$3:$D$36,Data!$H$3:$H$36)</f>
        <v>#N/A</v>
      </c>
      <c r="O52" s="3" t="e">
        <f>_xlfn.XLOOKUP(L52,Data!$X$3:$X$29,Data!$W$3:$W$29)</f>
        <v>#N/A</v>
      </c>
      <c r="P52" s="3" t="b">
        <f>OR(_xlfn.XLOOKUP(CK51,Data!$O$3:$O$25,Data!$U$3:$U$25),AND(CL51,OR(DC51=CK51,DC51=1)))</f>
        <v>1</v>
      </c>
      <c r="Q52" s="3" t="e" cm="1">
        <f t="array" ref="Q52">INDEX(CO51:DN51,1,O52)</f>
        <v>#N/A</v>
      </c>
      <c r="R52" s="3" t="e">
        <f t="shared" si="4"/>
        <v>#N/A</v>
      </c>
      <c r="S52" s="3" t="e">
        <f t="shared" si="56"/>
        <v>#N/A</v>
      </c>
      <c r="T52" s="3" t="str">
        <f t="shared" si="57"/>
        <v/>
      </c>
      <c r="U52" s="3" t="str">
        <f>IF(M52&lt;&gt;"",M52,IF(L52="","",IFERROR(IF(T52=0,IF(S52=FALSE,Data!$J$11,Data!$J$8),""),IF(K52=Data!$B$4,"",Data!$J$8))))</f>
        <v>I don't know that verb.</v>
      </c>
      <c r="V52" s="3" t="e" cm="1">
        <f t="array" ref="V52">INDEX(Data!$Q$3:$T$25,CK51,L52)</f>
        <v>#VALUE!</v>
      </c>
      <c r="W52" s="3" t="e">
        <f t="shared" si="5"/>
        <v>#VALUE!</v>
      </c>
      <c r="X52" s="3">
        <f t="shared" si="58"/>
        <v>0</v>
      </c>
      <c r="Y52" s="3" t="str">
        <f>IF(K52&lt;&gt;"Go","",IF(ISNUMBER(V52),IF(V52&gt;0,W52,Data!$J$9),Play!V52))</f>
        <v/>
      </c>
      <c r="Z52" s="3" t="b">
        <f t="shared" si="59"/>
        <v>0</v>
      </c>
      <c r="AA52" s="3" t="str">
        <f t="shared" si="60"/>
        <v/>
      </c>
      <c r="AB52" s="3">
        <f t="shared" si="6"/>
        <v>0</v>
      </c>
      <c r="AE52" s="5" t="str">
        <f t="shared" si="7"/>
        <v/>
      </c>
      <c r="AF52" s="5" t="str">
        <f>IF(AE52&lt;&gt;"",OR(_xlfn.XLOOKUP(AE52,Data!$O$3:$O$25,Data!$U$3:$U$25),AND(CL51,OR(DC51=1,DC51=CK51))),"")</f>
        <v/>
      </c>
      <c r="AG52" s="5" t="e" cm="1">
        <f t="array" ref="AG52">"Exits: " &amp; _xlfn.TEXTJOIN(", ", TRUE, IF(INDEX(Data!$Q$3:$T$25,AE52,0)&gt;0,Data!$Q$2:$T$2,""))&amp;"."</f>
        <v>#VALUE!</v>
      </c>
      <c r="AH52" s="5" t="str" cm="1">
        <f t="array" ref="AH52">_xlfn.TEXTJOIN(", ", TRUE, IF(CO51:DN51=AE52,_xlfn.XLOOKUP($CO$3:$DN$3,Data!$W$3:$W$28,Data!$X$3:$X$28),""))</f>
        <v/>
      </c>
      <c r="AI52" s="5" t="str">
        <f>IF(AF52="","",IF(AF52,_xlfn.XLOOKUP(AE52,Data!$O$3:$O$25,Data!$P$3:$P$25)&amp;" "&amp;AG52&amp;IF(AH52&lt;&gt;""," You see: " &amp;AH52&amp;".",""),Data!$J$10))</f>
        <v/>
      </c>
      <c r="AJ52" s="5" t="str">
        <f t="shared" si="61"/>
        <v/>
      </c>
      <c r="AK52" s="5" t="str">
        <f>IF(AND(K52="Talk",U52=""),_xlfn.XLOOKUP(T52,Data!$W$3:$W$28,Data!$AC$3:$AC$28),"")</f>
        <v/>
      </c>
      <c r="AL52" s="5" t="str">
        <f t="shared" si="62"/>
        <v/>
      </c>
      <c r="AM52" s="5" t="b">
        <f t="shared" si="63"/>
        <v>0</v>
      </c>
      <c r="AN52" s="5" t="str">
        <f>IF(AM52,IF(_xlfn.XLOOKUP(T52,Data!$W$3:$W$28,Data!$AA$3:$AA$28)=FALSE,"You can't take that.",IF(Q52=1,"You already have that.",IF(OR(CK51=CT51,CK51=CY51),"The unholy fiend prevents you!",""))),"")</f>
        <v/>
      </c>
      <c r="AO52" s="5" t="str">
        <f t="shared" si="64"/>
        <v/>
      </c>
      <c r="AP52" s="5" t="str">
        <f t="shared" si="65"/>
        <v/>
      </c>
      <c r="AQ52" s="5" t="b">
        <f t="shared" si="66"/>
        <v>0</v>
      </c>
      <c r="AR52" s="5" t="str">
        <f t="shared" si="67"/>
        <v/>
      </c>
      <c r="AS52" s="5" t="str">
        <f t="shared" si="68"/>
        <v/>
      </c>
      <c r="AT52" s="5" t="str">
        <f t="shared" si="2"/>
        <v/>
      </c>
      <c r="AU52" s="5" t="str">
        <f>IF(AND(K52="Examine",U52=""),_xlfn.XLOOKUP(T52,Data!$W$3:$W$28,Data!$Z$3:$Z$28)&amp;IF(T52=15,IF(CL51,IF(CM51&gt;=14,"burning brightly.",IF(CM51&gt;=9,"burning steadily.",IF(CM51&gt;=4,"burning weakly.","guttering."))),"unlit."),""),"")</f>
        <v/>
      </c>
      <c r="AV52" s="5" t="str" cm="1">
        <f t="array" ref="AV52">_xlfn.TEXTJOIN(", ", TRUE, IF(CO51:DN51=1,CO$1:DN$1,""))</f>
        <v/>
      </c>
      <c r="AW52" s="5" t="str">
        <f t="shared" si="69"/>
        <v/>
      </c>
      <c r="AX52" s="5" t="b">
        <f t="shared" si="70"/>
        <v>0</v>
      </c>
      <c r="AY52" s="5" t="str">
        <f>IF(AX52,IF(NOT(ISBLANK(_xlfn.XLOOKUP(T52,Data!$W$3:$W$28,Data!$AD$3:$AD$28))),IF(CK51=12,"","There's nowhere to pour it away here."),"You can't empty that!"),"")</f>
        <v/>
      </c>
      <c r="AZ52" s="5" t="str">
        <f t="shared" si="71"/>
        <v/>
      </c>
      <c r="BA52" s="5" t="b">
        <f t="shared" si="72"/>
        <v>0</v>
      </c>
      <c r="BB52" s="5" t="e">
        <f>_xlfn.XLOOKUP(T52,Data!$W$3:$W$28,Data!$AD$3:$AD$28)</f>
        <v>#N/A</v>
      </c>
      <c r="BC52" s="5" t="str">
        <f t="shared" si="73"/>
        <v/>
      </c>
      <c r="BD52" s="5" t="str">
        <f t="shared" si="74"/>
        <v/>
      </c>
      <c r="BE52" s="5" t="b">
        <f t="shared" si="75"/>
        <v>0</v>
      </c>
      <c r="BF52" s="5" t="str">
        <f t="shared" si="10"/>
        <v/>
      </c>
      <c r="BG52" s="5" t="str">
        <f t="shared" si="76"/>
        <v/>
      </c>
      <c r="BH52" s="5" t="b">
        <f t="shared" si="77"/>
        <v>0</v>
      </c>
      <c r="BI52" s="5" t="str">
        <f t="shared" si="78"/>
        <v/>
      </c>
      <c r="BJ52" s="5" t="str">
        <f t="shared" si="11"/>
        <v/>
      </c>
      <c r="BK52" s="5" t="str">
        <f>IF(BH52,IF(BI52="","You ring the bell. "&amp;IF(BJ52=0,"Nothing else happens.","The "&amp;_xlfn.XLOOKUP(BJ52,Data!$W$3:$W$28,Data!$X$3:$X$28)&amp;" is transformed!"),BI52),"")</f>
        <v/>
      </c>
      <c r="BL52" s="5" t="b">
        <f t="shared" si="79"/>
        <v>0</v>
      </c>
      <c r="BM52" s="5" t="b">
        <f t="shared" si="80"/>
        <v>0</v>
      </c>
      <c r="BN52" s="5" t="str">
        <f t="shared" si="12"/>
        <v/>
      </c>
      <c r="BO52" s="5" t="str">
        <f t="shared" si="13"/>
        <v/>
      </c>
      <c r="BP52" s="5" t="b">
        <f t="shared" si="81"/>
        <v>0</v>
      </c>
      <c r="BQ52" s="5" t="str">
        <f>IF(BP52,IF(_xlfn.XLOOKUP(T52,Data!$W$3:$W$28,Data!$AB$3:$AB$28),"That's much too precious to give away!",IF(OR(AND(T52=17,CK51=CQ51),AND(T52=21,CK51=CV51)),"","No-one here seems to want that.")),"")</f>
        <v/>
      </c>
      <c r="BR52" s="5" t="str">
        <f>IF(BP52,IF(BQ52&lt;&gt;"",BQ52,IF(T52=21,Data!$B$5,"The priest takes the water and it is transformed by heavenly radiance!")),"")</f>
        <v/>
      </c>
      <c r="BS52" s="5" t="b">
        <f t="shared" si="82"/>
        <v>0</v>
      </c>
      <c r="BT52" s="5" t="str">
        <f t="shared" si="14"/>
        <v/>
      </c>
      <c r="BU52" s="5" t="str">
        <f t="shared" si="83"/>
        <v/>
      </c>
      <c r="BV52" s="5" t="b">
        <f t="shared" si="84"/>
        <v>0</v>
      </c>
      <c r="BW52" s="5" t="str">
        <f t="shared" si="15"/>
        <v/>
      </c>
      <c r="BX52" s="5" t="str">
        <f t="shared" si="85"/>
        <v/>
      </c>
      <c r="BY52" s="5" t="b">
        <f t="shared" si="86"/>
        <v>0</v>
      </c>
      <c r="BZ52" s="5">
        <f t="shared" si="87"/>
        <v>0</v>
      </c>
      <c r="CA52" s="5" t="str">
        <f t="shared" si="16"/>
        <v/>
      </c>
      <c r="CB52" s="5" t="b">
        <f t="shared" si="17"/>
        <v>0</v>
      </c>
      <c r="CC52" s="5" t="str">
        <f t="shared" si="18"/>
        <v/>
      </c>
      <c r="CD52" s="5" t="b">
        <f t="shared" si="19"/>
        <v>0</v>
      </c>
      <c r="CE52" s="5" t="b">
        <f t="shared" si="20"/>
        <v>0</v>
      </c>
      <c r="CF52" s="5" t="b">
        <f t="shared" si="21"/>
        <v>0</v>
      </c>
      <c r="CG52" s="5" t="b">
        <f t="shared" si="22"/>
        <v>0</v>
      </c>
      <c r="CH52" s="5" t="b">
        <f t="shared" si="23"/>
        <v>0</v>
      </c>
      <c r="CI52" s="5">
        <f t="shared" si="24"/>
        <v>0</v>
      </c>
      <c r="CJ52" s="5" t="str">
        <f t="shared" si="25"/>
        <v>I don't know that verb.</v>
      </c>
      <c r="CK52" s="4">
        <f t="shared" si="26"/>
        <v>3</v>
      </c>
      <c r="CL52" s="4" t="b">
        <f t="shared" si="27"/>
        <v>0</v>
      </c>
      <c r="CM52" s="4">
        <f t="shared" si="88"/>
        <v>20</v>
      </c>
      <c r="CN52" s="4" t="b">
        <f t="shared" si="28"/>
        <v>0</v>
      </c>
      <c r="CO52" s="4">
        <f t="shared" si="29"/>
        <v>12</v>
      </c>
      <c r="CP52" s="4">
        <f t="shared" si="30"/>
        <v>10</v>
      </c>
      <c r="CQ52" s="4">
        <f t="shared" si="31"/>
        <v>2</v>
      </c>
      <c r="CR52" s="4">
        <f t="shared" si="32"/>
        <v>20</v>
      </c>
      <c r="CS52" s="4">
        <f t="shared" si="33"/>
        <v>2</v>
      </c>
      <c r="CT52" s="4">
        <f t="shared" si="34"/>
        <v>15</v>
      </c>
      <c r="CU52" s="4">
        <f t="shared" si="35"/>
        <v>16</v>
      </c>
      <c r="CV52" s="4">
        <f t="shared" si="36"/>
        <v>8</v>
      </c>
      <c r="CW52" s="4">
        <f t="shared" si="37"/>
        <v>8</v>
      </c>
      <c r="CX52" s="4">
        <f t="shared" si="38"/>
        <v>14</v>
      </c>
      <c r="CY52" s="4">
        <f t="shared" si="39"/>
        <v>19</v>
      </c>
      <c r="CZ52" s="4">
        <f t="shared" si="40"/>
        <v>9</v>
      </c>
      <c r="DA52" s="4">
        <f t="shared" si="41"/>
        <v>2</v>
      </c>
      <c r="DB52" s="4">
        <f t="shared" si="42"/>
        <v>12</v>
      </c>
      <c r="DC52" s="4">
        <f t="shared" si="89"/>
        <v>2</v>
      </c>
      <c r="DD52" s="4">
        <f t="shared" si="44"/>
        <v>2</v>
      </c>
      <c r="DE52" s="4">
        <f t="shared" si="45"/>
        <v>2</v>
      </c>
      <c r="DF52" s="4">
        <f t="shared" si="46"/>
        <v>10</v>
      </c>
      <c r="DG52" s="4">
        <f t="shared" si="47"/>
        <v>2</v>
      </c>
      <c r="DH52" s="4">
        <f t="shared" si="48"/>
        <v>17</v>
      </c>
      <c r="DI52" s="4">
        <f t="shared" si="49"/>
        <v>6</v>
      </c>
      <c r="DJ52" s="4">
        <f t="shared" si="50"/>
        <v>15</v>
      </c>
      <c r="DK52" s="4">
        <f t="shared" si="51"/>
        <v>19</v>
      </c>
      <c r="DL52" s="4">
        <f t="shared" si="52"/>
        <v>2</v>
      </c>
      <c r="DM52" s="4">
        <f t="shared" si="53"/>
        <v>22</v>
      </c>
      <c r="DN52" s="4">
        <f t="shared" si="54"/>
        <v>23</v>
      </c>
      <c r="DO52" s="3"/>
    </row>
    <row r="53" spans="1:119" x14ac:dyDescent="0.35">
      <c r="A53" s="3" t="str">
        <f t="shared" si="55"/>
        <v/>
      </c>
      <c r="B53" s="6"/>
      <c r="C53" s="3" t="str">
        <f t="shared" si="0"/>
        <v/>
      </c>
      <c r="D53" s="3" t="e" cm="1">
        <f t="array" ref="D53:F53">INDEX(_xlfn.TEXTSPLIT(B53," ",,TRUE),_xlfn.SEQUENCE(1,3))</f>
        <v>#VALUE!</v>
      </c>
      <c r="E53" s="3" t="e">
        <v>#VALUE!</v>
      </c>
      <c r="F53" s="3" t="e">
        <v>#VALUE!</v>
      </c>
      <c r="G53" s="3" t="e" cm="1">
        <f t="array" ref="G53">_xlfn.XLOOKUP(D53,Data!$D$3:$D$36,Data!$E$3:$G$36)</f>
        <v>#VALUE!</v>
      </c>
      <c r="H53" s="3"/>
      <c r="I53" s="3"/>
      <c r="J53" s="3" t="e">
        <f>_xlfn.XMATCH(E53,Data!$L$3:$L$10)</f>
        <v>#VALUE!</v>
      </c>
      <c r="K53" s="3" t="str">
        <f>IF(M53="",IF(I53,Data!$B$4,_xlfn.XLOOKUP(D53,Data!$D$3:$D$36,Data!$E$3:$E$36)),"")</f>
        <v/>
      </c>
      <c r="L53" s="3" t="str">
        <f>IF(M53="",IF(I53,_xlfn.XLOOKUP(G53,Data!$L$3:$L$10,Data!$M$3:$M$10),IF(H53=0,"",IF(H53=1,E53,_xlfn.XLOOKUP(E53,Data!$L$3:$L$10,Data!$M$3:$M$10)))),"")</f>
        <v/>
      </c>
      <c r="M53" s="3" t="str">
        <f>IF(NOT(ISERROR(F53)),Data!$J$3,IF(ISERROR(G53),Data!$J$4,IF(AND(H53=0,NOT(ISERROR(E53))),Data!$J$5,IF(AND(H53=2,ISERROR(J53)),Data!$J$7,IF(AND(H53=1,ISERROR(E53)),Data!$J$6,"")))))</f>
        <v>I don't know that verb.</v>
      </c>
      <c r="N53" s="3" t="e">
        <f>_xlfn.XLOOKUP(K53,Data!$D$3:$D$36,Data!$H$3:$H$36)</f>
        <v>#N/A</v>
      </c>
      <c r="O53" s="3" t="e">
        <f>_xlfn.XLOOKUP(L53,Data!$X$3:$X$29,Data!$W$3:$W$29)</f>
        <v>#N/A</v>
      </c>
      <c r="P53" s="3" t="b">
        <f>OR(_xlfn.XLOOKUP(CK52,Data!$O$3:$O$25,Data!$U$3:$U$25),AND(CL52,OR(DC52=CK52,DC52=1)))</f>
        <v>1</v>
      </c>
      <c r="Q53" s="3" t="e" cm="1">
        <f t="array" ref="Q53">INDEX(CO52:DN52,1,O53)</f>
        <v>#N/A</v>
      </c>
      <c r="R53" s="3" t="e">
        <f t="shared" si="4"/>
        <v>#N/A</v>
      </c>
      <c r="S53" s="3" t="e">
        <f t="shared" si="56"/>
        <v>#N/A</v>
      </c>
      <c r="T53" s="3" t="str">
        <f t="shared" si="57"/>
        <v/>
      </c>
      <c r="U53" s="3" t="str">
        <f>IF(M53&lt;&gt;"",M53,IF(L53="","",IFERROR(IF(T53=0,IF(S53=FALSE,Data!$J$11,Data!$J$8),""),IF(K53=Data!$B$4,"",Data!$J$8))))</f>
        <v>I don't know that verb.</v>
      </c>
      <c r="V53" s="3" t="e" cm="1">
        <f t="array" ref="V53">INDEX(Data!$Q$3:$T$25,CK52,L53)</f>
        <v>#VALUE!</v>
      </c>
      <c r="W53" s="3" t="e">
        <f t="shared" si="5"/>
        <v>#VALUE!</v>
      </c>
      <c r="X53" s="3">
        <f t="shared" si="58"/>
        <v>0</v>
      </c>
      <c r="Y53" s="3" t="str">
        <f>IF(K53&lt;&gt;"Go","",IF(ISNUMBER(V53),IF(V53&gt;0,W53,Data!$J$9),Play!V53))</f>
        <v/>
      </c>
      <c r="Z53" s="3" t="b">
        <f t="shared" si="59"/>
        <v>0</v>
      </c>
      <c r="AA53" s="3" t="str">
        <f t="shared" si="60"/>
        <v/>
      </c>
      <c r="AB53" s="3">
        <f t="shared" si="6"/>
        <v>0</v>
      </c>
      <c r="AE53" s="5" t="str">
        <f t="shared" si="7"/>
        <v/>
      </c>
      <c r="AF53" s="5" t="str">
        <f>IF(AE53&lt;&gt;"",OR(_xlfn.XLOOKUP(AE53,Data!$O$3:$O$25,Data!$U$3:$U$25),AND(CL52,OR(DC52=1,DC52=CK52))),"")</f>
        <v/>
      </c>
      <c r="AG53" s="5" t="e" cm="1">
        <f t="array" ref="AG53">"Exits: " &amp; _xlfn.TEXTJOIN(", ", TRUE, IF(INDEX(Data!$Q$3:$T$25,AE53,0)&gt;0,Data!$Q$2:$T$2,""))&amp;"."</f>
        <v>#VALUE!</v>
      </c>
      <c r="AH53" s="5" t="str" cm="1">
        <f t="array" ref="AH53">_xlfn.TEXTJOIN(", ", TRUE, IF(CO52:DN52=AE53,_xlfn.XLOOKUP($CO$3:$DN$3,Data!$W$3:$W$28,Data!$X$3:$X$28),""))</f>
        <v/>
      </c>
      <c r="AI53" s="5" t="str">
        <f>IF(AF53="","",IF(AF53,_xlfn.XLOOKUP(AE53,Data!$O$3:$O$25,Data!$P$3:$P$25)&amp;" "&amp;AG53&amp;IF(AH53&lt;&gt;""," You see: " &amp;AH53&amp;".",""),Data!$J$10))</f>
        <v/>
      </c>
      <c r="AJ53" s="5" t="str">
        <f t="shared" si="61"/>
        <v/>
      </c>
      <c r="AK53" s="5" t="str">
        <f>IF(AND(K53="Talk",U53=""),_xlfn.XLOOKUP(T53,Data!$W$3:$W$28,Data!$AC$3:$AC$28),"")</f>
        <v/>
      </c>
      <c r="AL53" s="5" t="str">
        <f t="shared" si="62"/>
        <v/>
      </c>
      <c r="AM53" s="5" t="b">
        <f t="shared" si="63"/>
        <v>0</v>
      </c>
      <c r="AN53" s="5" t="str">
        <f>IF(AM53,IF(_xlfn.XLOOKUP(T53,Data!$W$3:$W$28,Data!$AA$3:$AA$28)=FALSE,"You can't take that.",IF(Q53=1,"You already have that.",IF(OR(CK52=CT52,CK52=CY52),"The unholy fiend prevents you!",""))),"")</f>
        <v/>
      </c>
      <c r="AO53" s="5" t="str">
        <f t="shared" si="64"/>
        <v/>
      </c>
      <c r="AP53" s="5" t="str">
        <f t="shared" si="65"/>
        <v/>
      </c>
      <c r="AQ53" s="5" t="b">
        <f t="shared" si="66"/>
        <v>0</v>
      </c>
      <c r="AR53" s="5" t="str">
        <f t="shared" si="67"/>
        <v/>
      </c>
      <c r="AS53" s="5" t="str">
        <f t="shared" si="68"/>
        <v/>
      </c>
      <c r="AT53" s="5" t="str">
        <f t="shared" si="2"/>
        <v/>
      </c>
      <c r="AU53" s="5" t="str">
        <f>IF(AND(K53="Examine",U53=""),_xlfn.XLOOKUP(T53,Data!$W$3:$W$28,Data!$Z$3:$Z$28)&amp;IF(T53=15,IF(CL52,IF(CM52&gt;=14,"burning brightly.",IF(CM52&gt;=9,"burning steadily.",IF(CM52&gt;=4,"burning weakly.","guttering."))),"unlit."),""),"")</f>
        <v/>
      </c>
      <c r="AV53" s="5" t="str" cm="1">
        <f t="array" ref="AV53">_xlfn.TEXTJOIN(", ", TRUE, IF(CO52:DN52=1,CO$1:DN$1,""))</f>
        <v/>
      </c>
      <c r="AW53" s="5" t="str">
        <f t="shared" si="69"/>
        <v/>
      </c>
      <c r="AX53" s="5" t="b">
        <f t="shared" si="70"/>
        <v>0</v>
      </c>
      <c r="AY53" s="5" t="str">
        <f>IF(AX53,IF(NOT(ISBLANK(_xlfn.XLOOKUP(T53,Data!$W$3:$W$28,Data!$AD$3:$AD$28))),IF(CK52=12,"","There's nowhere to pour it away here."),"You can't empty that!"),"")</f>
        <v/>
      </c>
      <c r="AZ53" s="5" t="str">
        <f t="shared" si="71"/>
        <v/>
      </c>
      <c r="BA53" s="5" t="b">
        <f t="shared" si="72"/>
        <v>0</v>
      </c>
      <c r="BB53" s="5" t="e">
        <f>_xlfn.XLOOKUP(T53,Data!$W$3:$W$28,Data!$AD$3:$AD$28)</f>
        <v>#N/A</v>
      </c>
      <c r="BC53" s="5" t="str">
        <f t="shared" si="73"/>
        <v/>
      </c>
      <c r="BD53" s="5" t="str">
        <f t="shared" si="74"/>
        <v/>
      </c>
      <c r="BE53" s="5" t="b">
        <f t="shared" si="75"/>
        <v>0</v>
      </c>
      <c r="BF53" s="5" t="str">
        <f t="shared" si="10"/>
        <v/>
      </c>
      <c r="BG53" s="5" t="str">
        <f t="shared" si="76"/>
        <v/>
      </c>
      <c r="BH53" s="5" t="b">
        <f t="shared" si="77"/>
        <v>0</v>
      </c>
      <c r="BI53" s="5" t="str">
        <f t="shared" si="78"/>
        <v/>
      </c>
      <c r="BJ53" s="5" t="str">
        <f t="shared" si="11"/>
        <v/>
      </c>
      <c r="BK53" s="5" t="str">
        <f>IF(BH53,IF(BI53="","You ring the bell. "&amp;IF(BJ53=0,"Nothing else happens.","The "&amp;_xlfn.XLOOKUP(BJ53,Data!$W$3:$W$28,Data!$X$3:$X$28)&amp;" is transformed!"),BI53),"")</f>
        <v/>
      </c>
      <c r="BL53" s="5" t="b">
        <f t="shared" si="79"/>
        <v>0</v>
      </c>
      <c r="BM53" s="5" t="b">
        <f t="shared" si="80"/>
        <v>0</v>
      </c>
      <c r="BN53" s="5" t="str">
        <f t="shared" si="12"/>
        <v/>
      </c>
      <c r="BO53" s="5" t="str">
        <f t="shared" si="13"/>
        <v/>
      </c>
      <c r="BP53" s="5" t="b">
        <f t="shared" si="81"/>
        <v>0</v>
      </c>
      <c r="BQ53" s="5" t="str">
        <f>IF(BP53,IF(_xlfn.XLOOKUP(T53,Data!$W$3:$W$28,Data!$AB$3:$AB$28),"That's much too precious to give away!",IF(OR(AND(T53=17,CK52=CQ52),AND(T53=21,CK52=CV52)),"","No-one here seems to want that.")),"")</f>
        <v/>
      </c>
      <c r="BR53" s="5" t="str">
        <f>IF(BP53,IF(BQ53&lt;&gt;"",BQ53,IF(T53=21,Data!$B$5,"The priest takes the water and it is transformed by heavenly radiance!")),"")</f>
        <v/>
      </c>
      <c r="BS53" s="5" t="b">
        <f t="shared" si="82"/>
        <v>0</v>
      </c>
      <c r="BT53" s="5" t="str">
        <f t="shared" si="14"/>
        <v/>
      </c>
      <c r="BU53" s="5" t="str">
        <f t="shared" si="83"/>
        <v/>
      </c>
      <c r="BV53" s="5" t="b">
        <f t="shared" si="84"/>
        <v>0</v>
      </c>
      <c r="BW53" s="5" t="str">
        <f t="shared" si="15"/>
        <v/>
      </c>
      <c r="BX53" s="5" t="str">
        <f t="shared" si="85"/>
        <v/>
      </c>
      <c r="BY53" s="5" t="b">
        <f t="shared" si="86"/>
        <v>0</v>
      </c>
      <c r="BZ53" s="5">
        <f t="shared" si="87"/>
        <v>0</v>
      </c>
      <c r="CA53" s="5" t="str">
        <f t="shared" si="16"/>
        <v/>
      </c>
      <c r="CB53" s="5" t="b">
        <f t="shared" si="17"/>
        <v>0</v>
      </c>
      <c r="CC53" s="5" t="str">
        <f t="shared" si="18"/>
        <v/>
      </c>
      <c r="CD53" s="5" t="b">
        <f t="shared" si="19"/>
        <v>0</v>
      </c>
      <c r="CE53" s="5" t="b">
        <f t="shared" si="20"/>
        <v>0</v>
      </c>
      <c r="CF53" s="5" t="b">
        <f t="shared" si="21"/>
        <v>0</v>
      </c>
      <c r="CG53" s="5" t="b">
        <f t="shared" si="22"/>
        <v>0</v>
      </c>
      <c r="CH53" s="5" t="b">
        <f t="shared" si="23"/>
        <v>0</v>
      </c>
      <c r="CI53" s="5">
        <f t="shared" si="24"/>
        <v>0</v>
      </c>
      <c r="CJ53" s="5" t="str">
        <f t="shared" si="25"/>
        <v>I don't know that verb.</v>
      </c>
      <c r="CK53" s="4">
        <f t="shared" si="26"/>
        <v>3</v>
      </c>
      <c r="CL53" s="4" t="b">
        <f t="shared" si="27"/>
        <v>0</v>
      </c>
      <c r="CM53" s="4">
        <f t="shared" si="88"/>
        <v>20</v>
      </c>
      <c r="CN53" s="4" t="b">
        <f t="shared" si="28"/>
        <v>0</v>
      </c>
      <c r="CO53" s="4">
        <f t="shared" si="29"/>
        <v>12</v>
      </c>
      <c r="CP53" s="4">
        <f t="shared" si="30"/>
        <v>10</v>
      </c>
      <c r="CQ53" s="4">
        <f t="shared" si="31"/>
        <v>2</v>
      </c>
      <c r="CR53" s="4">
        <f t="shared" si="32"/>
        <v>20</v>
      </c>
      <c r="CS53" s="4">
        <f t="shared" si="33"/>
        <v>2</v>
      </c>
      <c r="CT53" s="4">
        <f t="shared" si="34"/>
        <v>15</v>
      </c>
      <c r="CU53" s="4">
        <f t="shared" si="35"/>
        <v>16</v>
      </c>
      <c r="CV53" s="4">
        <f t="shared" si="36"/>
        <v>8</v>
      </c>
      <c r="CW53" s="4">
        <f t="shared" si="37"/>
        <v>8</v>
      </c>
      <c r="CX53" s="4">
        <f t="shared" si="38"/>
        <v>14</v>
      </c>
      <c r="CY53" s="4">
        <f t="shared" si="39"/>
        <v>19</v>
      </c>
      <c r="CZ53" s="4">
        <f t="shared" si="40"/>
        <v>9</v>
      </c>
      <c r="DA53" s="4">
        <f t="shared" si="41"/>
        <v>2</v>
      </c>
      <c r="DB53" s="4">
        <f t="shared" si="42"/>
        <v>12</v>
      </c>
      <c r="DC53" s="4">
        <f t="shared" si="89"/>
        <v>2</v>
      </c>
      <c r="DD53" s="4">
        <f t="shared" si="44"/>
        <v>2</v>
      </c>
      <c r="DE53" s="4">
        <f t="shared" si="45"/>
        <v>2</v>
      </c>
      <c r="DF53" s="4">
        <f t="shared" si="46"/>
        <v>10</v>
      </c>
      <c r="DG53" s="4">
        <f t="shared" si="47"/>
        <v>2</v>
      </c>
      <c r="DH53" s="4">
        <f t="shared" si="48"/>
        <v>17</v>
      </c>
      <c r="DI53" s="4">
        <f t="shared" si="49"/>
        <v>6</v>
      </c>
      <c r="DJ53" s="4">
        <f t="shared" si="50"/>
        <v>15</v>
      </c>
      <c r="DK53" s="4">
        <f t="shared" si="51"/>
        <v>19</v>
      </c>
      <c r="DL53" s="4">
        <f t="shared" si="52"/>
        <v>2</v>
      </c>
      <c r="DM53" s="4">
        <f t="shared" si="53"/>
        <v>22</v>
      </c>
      <c r="DN53" s="4">
        <f t="shared" si="54"/>
        <v>23</v>
      </c>
      <c r="DO53" s="3"/>
    </row>
    <row r="54" spans="1:119" x14ac:dyDescent="0.35">
      <c r="A54" s="3" t="str">
        <f t="shared" si="55"/>
        <v/>
      </c>
      <c r="B54" s="6"/>
      <c r="C54" s="3" t="str">
        <f t="shared" si="0"/>
        <v/>
      </c>
      <c r="D54" s="3" t="e" cm="1">
        <f t="array" ref="D54:F54">INDEX(_xlfn.TEXTSPLIT(B54," ",,TRUE),_xlfn.SEQUENCE(1,3))</f>
        <v>#VALUE!</v>
      </c>
      <c r="E54" s="3" t="e">
        <v>#VALUE!</v>
      </c>
      <c r="F54" s="3" t="e">
        <v>#VALUE!</v>
      </c>
      <c r="G54" s="3" t="e" cm="1">
        <f t="array" ref="G54">_xlfn.XLOOKUP(D54,Data!$D$3:$D$36,Data!$E$3:$G$36)</f>
        <v>#VALUE!</v>
      </c>
      <c r="H54" s="3"/>
      <c r="I54" s="3"/>
      <c r="J54" s="3" t="e">
        <f>_xlfn.XMATCH(E54,Data!$L$3:$L$10)</f>
        <v>#VALUE!</v>
      </c>
      <c r="K54" s="3" t="str">
        <f>IF(M54="",IF(I54,Data!$B$4,_xlfn.XLOOKUP(D54,Data!$D$3:$D$36,Data!$E$3:$E$36)),"")</f>
        <v/>
      </c>
      <c r="L54" s="3" t="str">
        <f>IF(M54="",IF(I54,_xlfn.XLOOKUP(G54,Data!$L$3:$L$10,Data!$M$3:$M$10),IF(H54=0,"",IF(H54=1,E54,_xlfn.XLOOKUP(E54,Data!$L$3:$L$10,Data!$M$3:$M$10)))),"")</f>
        <v/>
      </c>
      <c r="M54" s="3" t="str">
        <f>IF(NOT(ISERROR(F54)),Data!$J$3,IF(ISERROR(G54),Data!$J$4,IF(AND(H54=0,NOT(ISERROR(E54))),Data!$J$5,IF(AND(H54=2,ISERROR(J54)),Data!$J$7,IF(AND(H54=1,ISERROR(E54)),Data!$J$6,"")))))</f>
        <v>I don't know that verb.</v>
      </c>
      <c r="N54" s="3" t="e">
        <f>_xlfn.XLOOKUP(K54,Data!$D$3:$D$36,Data!$H$3:$H$36)</f>
        <v>#N/A</v>
      </c>
      <c r="O54" s="3" t="e">
        <f>_xlfn.XLOOKUP(L54,Data!$X$3:$X$29,Data!$W$3:$W$29)</f>
        <v>#N/A</v>
      </c>
      <c r="P54" s="3" t="b">
        <f>OR(_xlfn.XLOOKUP(CK53,Data!$O$3:$O$25,Data!$U$3:$U$25),AND(CL53,OR(DC53=CK53,DC53=1)))</f>
        <v>1</v>
      </c>
      <c r="Q54" s="3" t="e" cm="1">
        <f t="array" ref="Q54">INDEX(CO53:DN53,1,O54)</f>
        <v>#N/A</v>
      </c>
      <c r="R54" s="3" t="e">
        <f t="shared" si="4"/>
        <v>#N/A</v>
      </c>
      <c r="S54" s="3" t="e">
        <f t="shared" si="56"/>
        <v>#N/A</v>
      </c>
      <c r="T54" s="3" t="str">
        <f t="shared" si="57"/>
        <v/>
      </c>
      <c r="U54" s="3" t="str">
        <f>IF(M54&lt;&gt;"",M54,IF(L54="","",IFERROR(IF(T54=0,IF(S54=FALSE,Data!$J$11,Data!$J$8),""),IF(K54=Data!$B$4,"",Data!$J$8))))</f>
        <v>I don't know that verb.</v>
      </c>
      <c r="V54" s="3" t="e" cm="1">
        <f t="array" ref="V54">INDEX(Data!$Q$3:$T$25,CK53,L54)</f>
        <v>#VALUE!</v>
      </c>
      <c r="W54" s="3" t="e">
        <f t="shared" si="5"/>
        <v>#VALUE!</v>
      </c>
      <c r="X54" s="3">
        <f t="shared" si="58"/>
        <v>0</v>
      </c>
      <c r="Y54" s="3" t="str">
        <f>IF(K54&lt;&gt;"Go","",IF(ISNUMBER(V54),IF(V54&gt;0,W54,Data!$J$9),Play!V54))</f>
        <v/>
      </c>
      <c r="Z54" s="3" t="b">
        <f t="shared" si="59"/>
        <v>0</v>
      </c>
      <c r="AA54" s="3" t="str">
        <f t="shared" si="60"/>
        <v/>
      </c>
      <c r="AB54" s="3">
        <f t="shared" si="6"/>
        <v>0</v>
      </c>
      <c r="AE54" s="5" t="str">
        <f t="shared" si="7"/>
        <v/>
      </c>
      <c r="AF54" s="5" t="str">
        <f>IF(AE54&lt;&gt;"",OR(_xlfn.XLOOKUP(AE54,Data!$O$3:$O$25,Data!$U$3:$U$25),AND(CL53,OR(DC53=1,DC53=CK53))),"")</f>
        <v/>
      </c>
      <c r="AG54" s="5" t="e" cm="1">
        <f t="array" ref="AG54">"Exits: " &amp; _xlfn.TEXTJOIN(", ", TRUE, IF(INDEX(Data!$Q$3:$T$25,AE54,0)&gt;0,Data!$Q$2:$T$2,""))&amp;"."</f>
        <v>#VALUE!</v>
      </c>
      <c r="AH54" s="5" t="str" cm="1">
        <f t="array" ref="AH54">_xlfn.TEXTJOIN(", ", TRUE, IF(CO53:DN53=AE54,_xlfn.XLOOKUP($CO$3:$DN$3,Data!$W$3:$W$28,Data!$X$3:$X$28),""))</f>
        <v/>
      </c>
      <c r="AI54" s="5" t="str">
        <f>IF(AF54="","",IF(AF54,_xlfn.XLOOKUP(AE54,Data!$O$3:$O$25,Data!$P$3:$P$25)&amp;" "&amp;AG54&amp;IF(AH54&lt;&gt;""," You see: " &amp;AH54&amp;".",""),Data!$J$10))</f>
        <v/>
      </c>
      <c r="AJ54" s="5" t="str">
        <f t="shared" si="61"/>
        <v/>
      </c>
      <c r="AK54" s="5" t="str">
        <f>IF(AND(K54="Talk",U54=""),_xlfn.XLOOKUP(T54,Data!$W$3:$W$28,Data!$AC$3:$AC$28),"")</f>
        <v/>
      </c>
      <c r="AL54" s="5" t="str">
        <f t="shared" si="62"/>
        <v/>
      </c>
      <c r="AM54" s="5" t="b">
        <f t="shared" si="63"/>
        <v>0</v>
      </c>
      <c r="AN54" s="5" t="str">
        <f>IF(AM54,IF(_xlfn.XLOOKUP(T54,Data!$W$3:$W$28,Data!$AA$3:$AA$28)=FALSE,"You can't take that.",IF(Q54=1,"You already have that.",IF(OR(CK53=CT53,CK53=CY53),"The unholy fiend prevents you!",""))),"")</f>
        <v/>
      </c>
      <c r="AO54" s="5" t="str">
        <f t="shared" si="64"/>
        <v/>
      </c>
      <c r="AP54" s="5" t="str">
        <f t="shared" si="65"/>
        <v/>
      </c>
      <c r="AQ54" s="5" t="b">
        <f t="shared" si="66"/>
        <v>0</v>
      </c>
      <c r="AR54" s="5" t="str">
        <f t="shared" si="67"/>
        <v/>
      </c>
      <c r="AS54" s="5" t="str">
        <f t="shared" si="68"/>
        <v/>
      </c>
      <c r="AT54" s="5" t="str">
        <f t="shared" si="2"/>
        <v/>
      </c>
      <c r="AU54" s="5" t="str">
        <f>IF(AND(K54="Examine",U54=""),_xlfn.XLOOKUP(T54,Data!$W$3:$W$28,Data!$Z$3:$Z$28)&amp;IF(T54=15,IF(CL53,IF(CM53&gt;=14,"burning brightly.",IF(CM53&gt;=9,"burning steadily.",IF(CM53&gt;=4,"burning weakly.","guttering."))),"unlit."),""),"")</f>
        <v/>
      </c>
      <c r="AV54" s="5" t="str" cm="1">
        <f t="array" ref="AV54">_xlfn.TEXTJOIN(", ", TRUE, IF(CO53:DN53=1,CO$1:DN$1,""))</f>
        <v/>
      </c>
      <c r="AW54" s="5" t="str">
        <f t="shared" si="69"/>
        <v/>
      </c>
      <c r="AX54" s="5" t="b">
        <f t="shared" si="70"/>
        <v>0</v>
      </c>
      <c r="AY54" s="5" t="str">
        <f>IF(AX54,IF(NOT(ISBLANK(_xlfn.XLOOKUP(T54,Data!$W$3:$W$28,Data!$AD$3:$AD$28))),IF(CK53=12,"","There's nowhere to pour it away here."),"You can't empty that!"),"")</f>
        <v/>
      </c>
      <c r="AZ54" s="5" t="str">
        <f t="shared" si="71"/>
        <v/>
      </c>
      <c r="BA54" s="5" t="b">
        <f t="shared" si="72"/>
        <v>0</v>
      </c>
      <c r="BB54" s="5" t="e">
        <f>_xlfn.XLOOKUP(T54,Data!$W$3:$W$28,Data!$AD$3:$AD$28)</f>
        <v>#N/A</v>
      </c>
      <c r="BC54" s="5" t="str">
        <f t="shared" si="73"/>
        <v/>
      </c>
      <c r="BD54" s="5" t="str">
        <f t="shared" si="74"/>
        <v/>
      </c>
      <c r="BE54" s="5" t="b">
        <f t="shared" si="75"/>
        <v>0</v>
      </c>
      <c r="BF54" s="5" t="str">
        <f t="shared" si="10"/>
        <v/>
      </c>
      <c r="BG54" s="5" t="str">
        <f t="shared" si="76"/>
        <v/>
      </c>
      <c r="BH54" s="5" t="b">
        <f t="shared" si="77"/>
        <v>0</v>
      </c>
      <c r="BI54" s="5" t="str">
        <f t="shared" si="78"/>
        <v/>
      </c>
      <c r="BJ54" s="5" t="str">
        <f t="shared" si="11"/>
        <v/>
      </c>
      <c r="BK54" s="5" t="str">
        <f>IF(BH54,IF(BI54="","You ring the bell. "&amp;IF(BJ54=0,"Nothing else happens.","The "&amp;_xlfn.XLOOKUP(BJ54,Data!$W$3:$W$28,Data!$X$3:$X$28)&amp;" is transformed!"),BI54),"")</f>
        <v/>
      </c>
      <c r="BL54" s="5" t="b">
        <f t="shared" si="79"/>
        <v>0</v>
      </c>
      <c r="BM54" s="5" t="b">
        <f t="shared" si="80"/>
        <v>0</v>
      </c>
      <c r="BN54" s="5" t="str">
        <f t="shared" si="12"/>
        <v/>
      </c>
      <c r="BO54" s="5" t="str">
        <f t="shared" si="13"/>
        <v/>
      </c>
      <c r="BP54" s="5" t="b">
        <f t="shared" si="81"/>
        <v>0</v>
      </c>
      <c r="BQ54" s="5" t="str">
        <f>IF(BP54,IF(_xlfn.XLOOKUP(T54,Data!$W$3:$W$28,Data!$AB$3:$AB$28),"That's much too precious to give away!",IF(OR(AND(T54=17,CK53=CQ53),AND(T54=21,CK53=CV53)),"","No-one here seems to want that.")),"")</f>
        <v/>
      </c>
      <c r="BR54" s="5" t="str">
        <f>IF(BP54,IF(BQ54&lt;&gt;"",BQ54,IF(T54=21,Data!$B$5,"The priest takes the water and it is transformed by heavenly radiance!")),"")</f>
        <v/>
      </c>
      <c r="BS54" s="5" t="b">
        <f t="shared" si="82"/>
        <v>0</v>
      </c>
      <c r="BT54" s="5" t="str">
        <f t="shared" si="14"/>
        <v/>
      </c>
      <c r="BU54" s="5" t="str">
        <f t="shared" si="83"/>
        <v/>
      </c>
      <c r="BV54" s="5" t="b">
        <f t="shared" si="84"/>
        <v>0</v>
      </c>
      <c r="BW54" s="5" t="str">
        <f t="shared" si="15"/>
        <v/>
      </c>
      <c r="BX54" s="5" t="str">
        <f t="shared" si="85"/>
        <v/>
      </c>
      <c r="BY54" s="5" t="b">
        <f t="shared" si="86"/>
        <v>0</v>
      </c>
      <c r="BZ54" s="5">
        <f t="shared" si="87"/>
        <v>0</v>
      </c>
      <c r="CA54" s="5" t="str">
        <f t="shared" si="16"/>
        <v/>
      </c>
      <c r="CB54" s="5" t="b">
        <f t="shared" si="17"/>
        <v>0</v>
      </c>
      <c r="CC54" s="5" t="str">
        <f t="shared" si="18"/>
        <v/>
      </c>
      <c r="CD54" s="5" t="b">
        <f t="shared" si="19"/>
        <v>0</v>
      </c>
      <c r="CE54" s="5" t="b">
        <f t="shared" si="20"/>
        <v>0</v>
      </c>
      <c r="CF54" s="5" t="b">
        <f t="shared" si="21"/>
        <v>0</v>
      </c>
      <c r="CG54" s="5" t="b">
        <f t="shared" si="22"/>
        <v>0</v>
      </c>
      <c r="CH54" s="5" t="b">
        <f t="shared" si="23"/>
        <v>0</v>
      </c>
      <c r="CI54" s="5">
        <f t="shared" si="24"/>
        <v>0</v>
      </c>
      <c r="CJ54" s="5" t="str">
        <f t="shared" si="25"/>
        <v>I don't know that verb.</v>
      </c>
      <c r="CK54" s="4">
        <f t="shared" si="26"/>
        <v>3</v>
      </c>
      <c r="CL54" s="4" t="b">
        <f t="shared" si="27"/>
        <v>0</v>
      </c>
      <c r="CM54" s="4">
        <f t="shared" si="88"/>
        <v>20</v>
      </c>
      <c r="CN54" s="4" t="b">
        <f t="shared" si="28"/>
        <v>0</v>
      </c>
      <c r="CO54" s="4">
        <f t="shared" si="29"/>
        <v>12</v>
      </c>
      <c r="CP54" s="4">
        <f t="shared" si="30"/>
        <v>10</v>
      </c>
      <c r="CQ54" s="4">
        <f t="shared" si="31"/>
        <v>2</v>
      </c>
      <c r="CR54" s="4">
        <f t="shared" si="32"/>
        <v>20</v>
      </c>
      <c r="CS54" s="4">
        <f t="shared" si="33"/>
        <v>2</v>
      </c>
      <c r="CT54" s="4">
        <f t="shared" si="34"/>
        <v>15</v>
      </c>
      <c r="CU54" s="4">
        <f t="shared" si="35"/>
        <v>16</v>
      </c>
      <c r="CV54" s="4">
        <f t="shared" si="36"/>
        <v>8</v>
      </c>
      <c r="CW54" s="4">
        <f t="shared" si="37"/>
        <v>8</v>
      </c>
      <c r="CX54" s="4">
        <f t="shared" si="38"/>
        <v>14</v>
      </c>
      <c r="CY54" s="4">
        <f t="shared" si="39"/>
        <v>19</v>
      </c>
      <c r="CZ54" s="4">
        <f t="shared" si="40"/>
        <v>9</v>
      </c>
      <c r="DA54" s="4">
        <f t="shared" si="41"/>
        <v>2</v>
      </c>
      <c r="DB54" s="4">
        <f t="shared" si="42"/>
        <v>12</v>
      </c>
      <c r="DC54" s="4">
        <f t="shared" si="89"/>
        <v>2</v>
      </c>
      <c r="DD54" s="4">
        <f t="shared" si="44"/>
        <v>2</v>
      </c>
      <c r="DE54" s="4">
        <f t="shared" si="45"/>
        <v>2</v>
      </c>
      <c r="DF54" s="4">
        <f t="shared" si="46"/>
        <v>10</v>
      </c>
      <c r="DG54" s="4">
        <f t="shared" si="47"/>
        <v>2</v>
      </c>
      <c r="DH54" s="4">
        <f t="shared" si="48"/>
        <v>17</v>
      </c>
      <c r="DI54" s="4">
        <f t="shared" si="49"/>
        <v>6</v>
      </c>
      <c r="DJ54" s="4">
        <f t="shared" si="50"/>
        <v>15</v>
      </c>
      <c r="DK54" s="4">
        <f t="shared" si="51"/>
        <v>19</v>
      </c>
      <c r="DL54" s="4">
        <f t="shared" si="52"/>
        <v>2</v>
      </c>
      <c r="DM54" s="4">
        <f t="shared" si="53"/>
        <v>22</v>
      </c>
      <c r="DN54" s="4">
        <f t="shared" si="54"/>
        <v>23</v>
      </c>
      <c r="DO54" s="3"/>
    </row>
    <row r="55" spans="1:119" x14ac:dyDescent="0.35">
      <c r="A55" s="3" t="str">
        <f t="shared" si="55"/>
        <v/>
      </c>
      <c r="B55" s="6"/>
      <c r="C55" s="3" t="str">
        <f t="shared" si="0"/>
        <v/>
      </c>
      <c r="D55" s="3" t="e" cm="1">
        <f t="array" ref="D55:F55">INDEX(_xlfn.TEXTSPLIT(B55," ",,TRUE),_xlfn.SEQUENCE(1,3))</f>
        <v>#VALUE!</v>
      </c>
      <c r="E55" s="3" t="e">
        <v>#VALUE!</v>
      </c>
      <c r="F55" s="3" t="e">
        <v>#VALUE!</v>
      </c>
      <c r="G55" s="3" t="e" cm="1">
        <f t="array" ref="G55">_xlfn.XLOOKUP(D55,Data!$D$3:$D$36,Data!$E$3:$G$36)</f>
        <v>#VALUE!</v>
      </c>
      <c r="H55" s="3"/>
      <c r="I55" s="3"/>
      <c r="J55" s="3" t="e">
        <f>_xlfn.XMATCH(E55,Data!$L$3:$L$10)</f>
        <v>#VALUE!</v>
      </c>
      <c r="K55" s="3" t="str">
        <f>IF(M55="",IF(I55,Data!$B$4,_xlfn.XLOOKUP(D55,Data!$D$3:$D$36,Data!$E$3:$E$36)),"")</f>
        <v/>
      </c>
      <c r="L55" s="3" t="str">
        <f>IF(M55="",IF(I55,_xlfn.XLOOKUP(G55,Data!$L$3:$L$10,Data!$M$3:$M$10),IF(H55=0,"",IF(H55=1,E55,_xlfn.XLOOKUP(E55,Data!$L$3:$L$10,Data!$M$3:$M$10)))),"")</f>
        <v/>
      </c>
      <c r="M55" s="3" t="str">
        <f>IF(NOT(ISERROR(F55)),Data!$J$3,IF(ISERROR(G55),Data!$J$4,IF(AND(H55=0,NOT(ISERROR(E55))),Data!$J$5,IF(AND(H55=2,ISERROR(J55)),Data!$J$7,IF(AND(H55=1,ISERROR(E55)),Data!$J$6,"")))))</f>
        <v>I don't know that verb.</v>
      </c>
      <c r="N55" s="3" t="e">
        <f>_xlfn.XLOOKUP(K55,Data!$D$3:$D$36,Data!$H$3:$H$36)</f>
        <v>#N/A</v>
      </c>
      <c r="O55" s="3" t="e">
        <f>_xlfn.XLOOKUP(L55,Data!$X$3:$X$29,Data!$W$3:$W$29)</f>
        <v>#N/A</v>
      </c>
      <c r="P55" s="3" t="b">
        <f>OR(_xlfn.XLOOKUP(CK54,Data!$O$3:$O$25,Data!$U$3:$U$25),AND(CL54,OR(DC54=CK54,DC54=1)))</f>
        <v>1</v>
      </c>
      <c r="Q55" s="3" t="e" cm="1">
        <f t="array" ref="Q55">INDEX(CO54:DN54,1,O55)</f>
        <v>#N/A</v>
      </c>
      <c r="R55" s="3" t="e">
        <f t="shared" si="4"/>
        <v>#N/A</v>
      </c>
      <c r="S55" s="3" t="e">
        <f t="shared" si="56"/>
        <v>#N/A</v>
      </c>
      <c r="T55" s="3" t="str">
        <f t="shared" si="57"/>
        <v/>
      </c>
      <c r="U55" s="3" t="str">
        <f>IF(M55&lt;&gt;"",M55,IF(L55="","",IFERROR(IF(T55=0,IF(S55=FALSE,Data!$J$11,Data!$J$8),""),IF(K55=Data!$B$4,"",Data!$J$8))))</f>
        <v>I don't know that verb.</v>
      </c>
      <c r="V55" s="3" t="e" cm="1">
        <f t="array" ref="V55">INDEX(Data!$Q$3:$T$25,CK54,L55)</f>
        <v>#VALUE!</v>
      </c>
      <c r="W55" s="3" t="e">
        <f t="shared" si="5"/>
        <v>#VALUE!</v>
      </c>
      <c r="X55" s="3">
        <f t="shared" si="58"/>
        <v>0</v>
      </c>
      <c r="Y55" s="3" t="str">
        <f>IF(K55&lt;&gt;"Go","",IF(ISNUMBER(V55),IF(V55&gt;0,W55,Data!$J$9),Play!V55))</f>
        <v/>
      </c>
      <c r="Z55" s="3" t="b">
        <f t="shared" si="59"/>
        <v>0</v>
      </c>
      <c r="AA55" s="3" t="str">
        <f t="shared" si="60"/>
        <v/>
      </c>
      <c r="AB55" s="3">
        <f t="shared" si="6"/>
        <v>0</v>
      </c>
      <c r="AE55" s="5" t="str">
        <f t="shared" si="7"/>
        <v/>
      </c>
      <c r="AF55" s="5" t="str">
        <f>IF(AE55&lt;&gt;"",OR(_xlfn.XLOOKUP(AE55,Data!$O$3:$O$25,Data!$U$3:$U$25),AND(CL54,OR(DC54=1,DC54=CK54))),"")</f>
        <v/>
      </c>
      <c r="AG55" s="5" t="e" cm="1">
        <f t="array" ref="AG55">"Exits: " &amp; _xlfn.TEXTJOIN(", ", TRUE, IF(INDEX(Data!$Q$3:$T$25,AE55,0)&gt;0,Data!$Q$2:$T$2,""))&amp;"."</f>
        <v>#VALUE!</v>
      </c>
      <c r="AH55" s="5" t="str" cm="1">
        <f t="array" ref="AH55">_xlfn.TEXTJOIN(", ", TRUE, IF(CO54:DN54=AE55,_xlfn.XLOOKUP($CO$3:$DN$3,Data!$W$3:$W$28,Data!$X$3:$X$28),""))</f>
        <v/>
      </c>
      <c r="AI55" s="5" t="str">
        <f>IF(AF55="","",IF(AF55,_xlfn.XLOOKUP(AE55,Data!$O$3:$O$25,Data!$P$3:$P$25)&amp;" "&amp;AG55&amp;IF(AH55&lt;&gt;""," You see: " &amp;AH55&amp;".",""),Data!$J$10))</f>
        <v/>
      </c>
      <c r="AJ55" s="5" t="str">
        <f t="shared" si="61"/>
        <v/>
      </c>
      <c r="AK55" s="5" t="str">
        <f>IF(AND(K55="Talk",U55=""),_xlfn.XLOOKUP(T55,Data!$W$3:$W$28,Data!$AC$3:$AC$28),"")</f>
        <v/>
      </c>
      <c r="AL55" s="5" t="str">
        <f t="shared" si="62"/>
        <v/>
      </c>
      <c r="AM55" s="5" t="b">
        <f t="shared" si="63"/>
        <v>0</v>
      </c>
      <c r="AN55" s="5" t="str">
        <f>IF(AM55,IF(_xlfn.XLOOKUP(T55,Data!$W$3:$W$28,Data!$AA$3:$AA$28)=FALSE,"You can't take that.",IF(Q55=1,"You already have that.",IF(OR(CK54=CT54,CK54=CY54),"The unholy fiend prevents you!",""))),"")</f>
        <v/>
      </c>
      <c r="AO55" s="5" t="str">
        <f t="shared" si="64"/>
        <v/>
      </c>
      <c r="AP55" s="5" t="str">
        <f t="shared" si="65"/>
        <v/>
      </c>
      <c r="AQ55" s="5" t="b">
        <f t="shared" si="66"/>
        <v>0</v>
      </c>
      <c r="AR55" s="5" t="str">
        <f t="shared" si="67"/>
        <v/>
      </c>
      <c r="AS55" s="5" t="str">
        <f t="shared" si="68"/>
        <v/>
      </c>
      <c r="AT55" s="5" t="str">
        <f t="shared" si="2"/>
        <v/>
      </c>
      <c r="AU55" s="5" t="str">
        <f>IF(AND(K55="Examine",U55=""),_xlfn.XLOOKUP(T55,Data!$W$3:$W$28,Data!$Z$3:$Z$28)&amp;IF(T55=15,IF(CL54,IF(CM54&gt;=14,"burning brightly.",IF(CM54&gt;=9,"burning steadily.",IF(CM54&gt;=4,"burning weakly.","guttering."))),"unlit."),""),"")</f>
        <v/>
      </c>
      <c r="AV55" s="5" t="str" cm="1">
        <f t="array" ref="AV55">_xlfn.TEXTJOIN(", ", TRUE, IF(CO54:DN54=1,CO$1:DN$1,""))</f>
        <v/>
      </c>
      <c r="AW55" s="5" t="str">
        <f t="shared" si="69"/>
        <v/>
      </c>
      <c r="AX55" s="5" t="b">
        <f t="shared" si="70"/>
        <v>0</v>
      </c>
      <c r="AY55" s="5" t="str">
        <f>IF(AX55,IF(NOT(ISBLANK(_xlfn.XLOOKUP(T55,Data!$W$3:$W$28,Data!$AD$3:$AD$28))),IF(CK54=12,"","There's nowhere to pour it away here."),"You can't empty that!"),"")</f>
        <v/>
      </c>
      <c r="AZ55" s="5" t="str">
        <f t="shared" si="71"/>
        <v/>
      </c>
      <c r="BA55" s="5" t="b">
        <f t="shared" si="72"/>
        <v>0</v>
      </c>
      <c r="BB55" s="5" t="e">
        <f>_xlfn.XLOOKUP(T55,Data!$W$3:$W$28,Data!$AD$3:$AD$28)</f>
        <v>#N/A</v>
      </c>
      <c r="BC55" s="5" t="str">
        <f t="shared" si="73"/>
        <v/>
      </c>
      <c r="BD55" s="5" t="str">
        <f t="shared" si="74"/>
        <v/>
      </c>
      <c r="BE55" s="5" t="b">
        <f t="shared" si="75"/>
        <v>0</v>
      </c>
      <c r="BF55" s="5" t="str">
        <f t="shared" si="10"/>
        <v/>
      </c>
      <c r="BG55" s="5" t="str">
        <f t="shared" si="76"/>
        <v/>
      </c>
      <c r="BH55" s="5" t="b">
        <f t="shared" si="77"/>
        <v>0</v>
      </c>
      <c r="BI55" s="5" t="str">
        <f t="shared" si="78"/>
        <v/>
      </c>
      <c r="BJ55" s="5" t="str">
        <f t="shared" si="11"/>
        <v/>
      </c>
      <c r="BK55" s="5" t="str">
        <f>IF(BH55,IF(BI55="","You ring the bell. "&amp;IF(BJ55=0,"Nothing else happens.","The "&amp;_xlfn.XLOOKUP(BJ55,Data!$W$3:$W$28,Data!$X$3:$X$28)&amp;" is transformed!"),BI55),"")</f>
        <v/>
      </c>
      <c r="BL55" s="5" t="b">
        <f t="shared" si="79"/>
        <v>0</v>
      </c>
      <c r="BM55" s="5" t="b">
        <f t="shared" si="80"/>
        <v>0</v>
      </c>
      <c r="BN55" s="5" t="str">
        <f t="shared" si="12"/>
        <v/>
      </c>
      <c r="BO55" s="5" t="str">
        <f t="shared" si="13"/>
        <v/>
      </c>
      <c r="BP55" s="5" t="b">
        <f t="shared" si="81"/>
        <v>0</v>
      </c>
      <c r="BQ55" s="5" t="str">
        <f>IF(BP55,IF(_xlfn.XLOOKUP(T55,Data!$W$3:$W$28,Data!$AB$3:$AB$28),"That's much too precious to give away!",IF(OR(AND(T55=17,CK54=CQ54),AND(T55=21,CK54=CV54)),"","No-one here seems to want that.")),"")</f>
        <v/>
      </c>
      <c r="BR55" s="5" t="str">
        <f>IF(BP55,IF(BQ55&lt;&gt;"",BQ55,IF(T55=21,Data!$B$5,"The priest takes the water and it is transformed by heavenly radiance!")),"")</f>
        <v/>
      </c>
      <c r="BS55" s="5" t="b">
        <f t="shared" si="82"/>
        <v>0</v>
      </c>
      <c r="BT55" s="5" t="str">
        <f t="shared" si="14"/>
        <v/>
      </c>
      <c r="BU55" s="5" t="str">
        <f t="shared" si="83"/>
        <v/>
      </c>
      <c r="BV55" s="5" t="b">
        <f t="shared" si="84"/>
        <v>0</v>
      </c>
      <c r="BW55" s="5" t="str">
        <f t="shared" si="15"/>
        <v/>
      </c>
      <c r="BX55" s="5" t="str">
        <f t="shared" si="85"/>
        <v/>
      </c>
      <c r="BY55" s="5" t="b">
        <f t="shared" si="86"/>
        <v>0</v>
      </c>
      <c r="BZ55" s="5">
        <f t="shared" si="87"/>
        <v>0</v>
      </c>
      <c r="CA55" s="5" t="str">
        <f t="shared" si="16"/>
        <v/>
      </c>
      <c r="CB55" s="5" t="b">
        <f t="shared" si="17"/>
        <v>0</v>
      </c>
      <c r="CC55" s="5" t="str">
        <f t="shared" si="18"/>
        <v/>
      </c>
      <c r="CD55" s="5" t="b">
        <f t="shared" si="19"/>
        <v>0</v>
      </c>
      <c r="CE55" s="5" t="b">
        <f t="shared" si="20"/>
        <v>0</v>
      </c>
      <c r="CF55" s="5" t="b">
        <f t="shared" si="21"/>
        <v>0</v>
      </c>
      <c r="CG55" s="5" t="b">
        <f t="shared" si="22"/>
        <v>0</v>
      </c>
      <c r="CH55" s="5" t="b">
        <f t="shared" si="23"/>
        <v>0</v>
      </c>
      <c r="CI55" s="5">
        <f t="shared" si="24"/>
        <v>0</v>
      </c>
      <c r="CJ55" s="5" t="str">
        <f t="shared" si="25"/>
        <v>I don't know that verb.</v>
      </c>
      <c r="CK55" s="4">
        <f t="shared" si="26"/>
        <v>3</v>
      </c>
      <c r="CL55" s="4" t="b">
        <f t="shared" si="27"/>
        <v>0</v>
      </c>
      <c r="CM55" s="4">
        <f t="shared" si="88"/>
        <v>20</v>
      </c>
      <c r="CN55" s="4" t="b">
        <f t="shared" si="28"/>
        <v>0</v>
      </c>
      <c r="CO55" s="4">
        <f t="shared" si="29"/>
        <v>12</v>
      </c>
      <c r="CP55" s="4">
        <f t="shared" si="30"/>
        <v>10</v>
      </c>
      <c r="CQ55" s="4">
        <f t="shared" si="31"/>
        <v>2</v>
      </c>
      <c r="CR55" s="4">
        <f t="shared" si="32"/>
        <v>20</v>
      </c>
      <c r="CS55" s="4">
        <f t="shared" si="33"/>
        <v>2</v>
      </c>
      <c r="CT55" s="4">
        <f t="shared" si="34"/>
        <v>15</v>
      </c>
      <c r="CU55" s="4">
        <f t="shared" si="35"/>
        <v>16</v>
      </c>
      <c r="CV55" s="4">
        <f t="shared" si="36"/>
        <v>8</v>
      </c>
      <c r="CW55" s="4">
        <f t="shared" si="37"/>
        <v>8</v>
      </c>
      <c r="CX55" s="4">
        <f t="shared" si="38"/>
        <v>14</v>
      </c>
      <c r="CY55" s="4">
        <f t="shared" si="39"/>
        <v>19</v>
      </c>
      <c r="CZ55" s="4">
        <f t="shared" si="40"/>
        <v>9</v>
      </c>
      <c r="DA55" s="4">
        <f t="shared" si="41"/>
        <v>2</v>
      </c>
      <c r="DB55" s="4">
        <f t="shared" si="42"/>
        <v>12</v>
      </c>
      <c r="DC55" s="4">
        <f t="shared" si="89"/>
        <v>2</v>
      </c>
      <c r="DD55" s="4">
        <f t="shared" si="44"/>
        <v>2</v>
      </c>
      <c r="DE55" s="4">
        <f t="shared" si="45"/>
        <v>2</v>
      </c>
      <c r="DF55" s="4">
        <f t="shared" si="46"/>
        <v>10</v>
      </c>
      <c r="DG55" s="4">
        <f t="shared" si="47"/>
        <v>2</v>
      </c>
      <c r="DH55" s="4">
        <f t="shared" si="48"/>
        <v>17</v>
      </c>
      <c r="DI55" s="4">
        <f t="shared" si="49"/>
        <v>6</v>
      </c>
      <c r="DJ55" s="4">
        <f t="shared" si="50"/>
        <v>15</v>
      </c>
      <c r="DK55" s="4">
        <f t="shared" si="51"/>
        <v>19</v>
      </c>
      <c r="DL55" s="4">
        <f t="shared" si="52"/>
        <v>2</v>
      </c>
      <c r="DM55" s="4">
        <f t="shared" si="53"/>
        <v>22</v>
      </c>
      <c r="DN55" s="4">
        <f t="shared" si="54"/>
        <v>23</v>
      </c>
      <c r="DO55" s="3"/>
    </row>
    <row r="56" spans="1:119" x14ac:dyDescent="0.35">
      <c r="A56" s="3" t="str">
        <f t="shared" si="55"/>
        <v/>
      </c>
      <c r="B56" s="6"/>
      <c r="C56" s="3" t="str">
        <f t="shared" si="0"/>
        <v/>
      </c>
      <c r="D56" s="3" t="e" cm="1">
        <f t="array" ref="D56:F56">INDEX(_xlfn.TEXTSPLIT(B56," ",,TRUE),_xlfn.SEQUENCE(1,3))</f>
        <v>#VALUE!</v>
      </c>
      <c r="E56" s="3" t="e">
        <v>#VALUE!</v>
      </c>
      <c r="F56" s="3" t="e">
        <v>#VALUE!</v>
      </c>
      <c r="G56" s="3" t="e" cm="1">
        <f t="array" ref="G56">_xlfn.XLOOKUP(D56,Data!$D$3:$D$36,Data!$E$3:$G$36)</f>
        <v>#VALUE!</v>
      </c>
      <c r="H56" s="3"/>
      <c r="I56" s="3"/>
      <c r="J56" s="3" t="e">
        <f>_xlfn.XMATCH(E56,Data!$L$3:$L$10)</f>
        <v>#VALUE!</v>
      </c>
      <c r="K56" s="3" t="str">
        <f>IF(M56="",IF(I56,Data!$B$4,_xlfn.XLOOKUP(D56,Data!$D$3:$D$36,Data!$E$3:$E$36)),"")</f>
        <v/>
      </c>
      <c r="L56" s="3" t="str">
        <f>IF(M56="",IF(I56,_xlfn.XLOOKUP(G56,Data!$L$3:$L$10,Data!$M$3:$M$10),IF(H56=0,"",IF(H56=1,E56,_xlfn.XLOOKUP(E56,Data!$L$3:$L$10,Data!$M$3:$M$10)))),"")</f>
        <v/>
      </c>
      <c r="M56" s="3" t="str">
        <f>IF(NOT(ISERROR(F56)),Data!$J$3,IF(ISERROR(G56),Data!$J$4,IF(AND(H56=0,NOT(ISERROR(E56))),Data!$J$5,IF(AND(H56=2,ISERROR(J56)),Data!$J$7,IF(AND(H56=1,ISERROR(E56)),Data!$J$6,"")))))</f>
        <v>I don't know that verb.</v>
      </c>
      <c r="N56" s="3" t="e">
        <f>_xlfn.XLOOKUP(K56,Data!$D$3:$D$36,Data!$H$3:$H$36)</f>
        <v>#N/A</v>
      </c>
      <c r="O56" s="3" t="e">
        <f>_xlfn.XLOOKUP(L56,Data!$X$3:$X$29,Data!$W$3:$W$29)</f>
        <v>#N/A</v>
      </c>
      <c r="P56" s="3" t="b">
        <f>OR(_xlfn.XLOOKUP(CK55,Data!$O$3:$O$25,Data!$U$3:$U$25),AND(CL55,OR(DC55=CK55,DC55=1)))</f>
        <v>1</v>
      </c>
      <c r="Q56" s="3" t="e" cm="1">
        <f t="array" ref="Q56">INDEX(CO55:DN55,1,O56)</f>
        <v>#N/A</v>
      </c>
      <c r="R56" s="3" t="e">
        <f t="shared" si="4"/>
        <v>#N/A</v>
      </c>
      <c r="S56" s="3" t="e">
        <f t="shared" si="56"/>
        <v>#N/A</v>
      </c>
      <c r="T56" s="3" t="str">
        <f t="shared" si="57"/>
        <v/>
      </c>
      <c r="U56" s="3" t="str">
        <f>IF(M56&lt;&gt;"",M56,IF(L56="","",IFERROR(IF(T56=0,IF(S56=FALSE,Data!$J$11,Data!$J$8),""),IF(K56=Data!$B$4,"",Data!$J$8))))</f>
        <v>I don't know that verb.</v>
      </c>
      <c r="V56" s="3" t="e" cm="1">
        <f t="array" ref="V56">INDEX(Data!$Q$3:$T$25,CK55,L56)</f>
        <v>#VALUE!</v>
      </c>
      <c r="W56" s="3" t="e">
        <f t="shared" si="5"/>
        <v>#VALUE!</v>
      </c>
      <c r="X56" s="3">
        <f t="shared" si="58"/>
        <v>0</v>
      </c>
      <c r="Y56" s="3" t="str">
        <f>IF(K56&lt;&gt;"Go","",IF(ISNUMBER(V56),IF(V56&gt;0,W56,Data!$J$9),Play!V56))</f>
        <v/>
      </c>
      <c r="Z56" s="3" t="b">
        <f t="shared" si="59"/>
        <v>0</v>
      </c>
      <c r="AA56" s="3" t="str">
        <f t="shared" si="60"/>
        <v/>
      </c>
      <c r="AB56" s="3">
        <f t="shared" si="6"/>
        <v>0</v>
      </c>
      <c r="AE56" s="5" t="str">
        <f t="shared" si="7"/>
        <v/>
      </c>
      <c r="AF56" s="5" t="str">
        <f>IF(AE56&lt;&gt;"",OR(_xlfn.XLOOKUP(AE56,Data!$O$3:$O$25,Data!$U$3:$U$25),AND(CL55,OR(DC55=1,DC55=CK55))),"")</f>
        <v/>
      </c>
      <c r="AG56" s="5" t="e" cm="1">
        <f t="array" ref="AG56">"Exits: " &amp; _xlfn.TEXTJOIN(", ", TRUE, IF(INDEX(Data!$Q$3:$T$25,AE56,0)&gt;0,Data!$Q$2:$T$2,""))&amp;"."</f>
        <v>#VALUE!</v>
      </c>
      <c r="AH56" s="5" t="str" cm="1">
        <f t="array" ref="AH56">_xlfn.TEXTJOIN(", ", TRUE, IF(CO55:DN55=AE56,_xlfn.XLOOKUP($CO$3:$DN$3,Data!$W$3:$W$28,Data!$X$3:$X$28),""))</f>
        <v/>
      </c>
      <c r="AI56" s="5" t="str">
        <f>IF(AF56="","",IF(AF56,_xlfn.XLOOKUP(AE56,Data!$O$3:$O$25,Data!$P$3:$P$25)&amp;" "&amp;AG56&amp;IF(AH56&lt;&gt;""," You see: " &amp;AH56&amp;".",""),Data!$J$10))</f>
        <v/>
      </c>
      <c r="AJ56" s="5" t="str">
        <f t="shared" si="61"/>
        <v/>
      </c>
      <c r="AK56" s="5" t="str">
        <f>IF(AND(K56="Talk",U56=""),_xlfn.XLOOKUP(T56,Data!$W$3:$W$28,Data!$AC$3:$AC$28),"")</f>
        <v/>
      </c>
      <c r="AL56" s="5" t="str">
        <f t="shared" si="62"/>
        <v/>
      </c>
      <c r="AM56" s="5" t="b">
        <f t="shared" si="63"/>
        <v>0</v>
      </c>
      <c r="AN56" s="5" t="str">
        <f>IF(AM56,IF(_xlfn.XLOOKUP(T56,Data!$W$3:$W$28,Data!$AA$3:$AA$28)=FALSE,"You can't take that.",IF(Q56=1,"You already have that.",IF(OR(CK55=CT55,CK55=CY55),"The unholy fiend prevents you!",""))),"")</f>
        <v/>
      </c>
      <c r="AO56" s="5" t="str">
        <f t="shared" si="64"/>
        <v/>
      </c>
      <c r="AP56" s="5" t="str">
        <f t="shared" si="65"/>
        <v/>
      </c>
      <c r="AQ56" s="5" t="b">
        <f t="shared" si="66"/>
        <v>0</v>
      </c>
      <c r="AR56" s="5" t="str">
        <f t="shared" si="67"/>
        <v/>
      </c>
      <c r="AS56" s="5" t="str">
        <f t="shared" si="68"/>
        <v/>
      </c>
      <c r="AT56" s="5" t="str">
        <f t="shared" si="2"/>
        <v/>
      </c>
      <c r="AU56" s="5" t="str">
        <f>IF(AND(K56="Examine",U56=""),_xlfn.XLOOKUP(T56,Data!$W$3:$W$28,Data!$Z$3:$Z$28)&amp;IF(T56=15,IF(CL55,IF(CM55&gt;=14,"burning brightly.",IF(CM55&gt;=9,"burning steadily.",IF(CM55&gt;=4,"burning weakly.","guttering."))),"unlit."),""),"")</f>
        <v/>
      </c>
      <c r="AV56" s="5" t="str" cm="1">
        <f t="array" ref="AV56">_xlfn.TEXTJOIN(", ", TRUE, IF(CO55:DN55=1,CO$1:DN$1,""))</f>
        <v/>
      </c>
      <c r="AW56" s="5" t="str">
        <f t="shared" si="69"/>
        <v/>
      </c>
      <c r="AX56" s="5" t="b">
        <f t="shared" si="70"/>
        <v>0</v>
      </c>
      <c r="AY56" s="5" t="str">
        <f>IF(AX56,IF(NOT(ISBLANK(_xlfn.XLOOKUP(T56,Data!$W$3:$W$28,Data!$AD$3:$AD$28))),IF(CK55=12,"","There's nowhere to pour it away here."),"You can't empty that!"),"")</f>
        <v/>
      </c>
      <c r="AZ56" s="5" t="str">
        <f t="shared" si="71"/>
        <v/>
      </c>
      <c r="BA56" s="5" t="b">
        <f t="shared" si="72"/>
        <v>0</v>
      </c>
      <c r="BB56" s="5" t="e">
        <f>_xlfn.XLOOKUP(T56,Data!$W$3:$W$28,Data!$AD$3:$AD$28)</f>
        <v>#N/A</v>
      </c>
      <c r="BC56" s="5" t="str">
        <f t="shared" si="73"/>
        <v/>
      </c>
      <c r="BD56" s="5" t="str">
        <f t="shared" si="74"/>
        <v/>
      </c>
      <c r="BE56" s="5" t="b">
        <f t="shared" si="75"/>
        <v>0</v>
      </c>
      <c r="BF56" s="5" t="str">
        <f t="shared" si="10"/>
        <v/>
      </c>
      <c r="BG56" s="5" t="str">
        <f t="shared" si="76"/>
        <v/>
      </c>
      <c r="BH56" s="5" t="b">
        <f t="shared" si="77"/>
        <v>0</v>
      </c>
      <c r="BI56" s="5" t="str">
        <f t="shared" si="78"/>
        <v/>
      </c>
      <c r="BJ56" s="5" t="str">
        <f t="shared" si="11"/>
        <v/>
      </c>
      <c r="BK56" s="5" t="str">
        <f>IF(BH56,IF(BI56="","You ring the bell. "&amp;IF(BJ56=0,"Nothing else happens.","The "&amp;_xlfn.XLOOKUP(BJ56,Data!$W$3:$W$28,Data!$X$3:$X$28)&amp;" is transformed!"),BI56),"")</f>
        <v/>
      </c>
      <c r="BL56" s="5" t="b">
        <f t="shared" si="79"/>
        <v>0</v>
      </c>
      <c r="BM56" s="5" t="b">
        <f t="shared" si="80"/>
        <v>0</v>
      </c>
      <c r="BN56" s="5" t="str">
        <f t="shared" si="12"/>
        <v/>
      </c>
      <c r="BO56" s="5" t="str">
        <f t="shared" si="13"/>
        <v/>
      </c>
      <c r="BP56" s="5" t="b">
        <f t="shared" si="81"/>
        <v>0</v>
      </c>
      <c r="BQ56" s="5" t="str">
        <f>IF(BP56,IF(_xlfn.XLOOKUP(T56,Data!$W$3:$W$28,Data!$AB$3:$AB$28),"That's much too precious to give away!",IF(OR(AND(T56=17,CK55=CQ55),AND(T56=21,CK55=CV55)),"","No-one here seems to want that.")),"")</f>
        <v/>
      </c>
      <c r="BR56" s="5" t="str">
        <f>IF(BP56,IF(BQ56&lt;&gt;"",BQ56,IF(T56=21,Data!$B$5,"The priest takes the water and it is transformed by heavenly radiance!")),"")</f>
        <v/>
      </c>
      <c r="BS56" s="5" t="b">
        <f t="shared" si="82"/>
        <v>0</v>
      </c>
      <c r="BT56" s="5" t="str">
        <f t="shared" si="14"/>
        <v/>
      </c>
      <c r="BU56" s="5" t="str">
        <f t="shared" si="83"/>
        <v/>
      </c>
      <c r="BV56" s="5" t="b">
        <f t="shared" si="84"/>
        <v>0</v>
      </c>
      <c r="BW56" s="5" t="str">
        <f t="shared" si="15"/>
        <v/>
      </c>
      <c r="BX56" s="5" t="str">
        <f t="shared" si="85"/>
        <v/>
      </c>
      <c r="BY56" s="5" t="b">
        <f t="shared" si="86"/>
        <v>0</v>
      </c>
      <c r="BZ56" s="5">
        <f t="shared" si="87"/>
        <v>0</v>
      </c>
      <c r="CA56" s="5" t="str">
        <f t="shared" si="16"/>
        <v/>
      </c>
      <c r="CB56" s="5" t="b">
        <f t="shared" si="17"/>
        <v>0</v>
      </c>
      <c r="CC56" s="5" t="str">
        <f t="shared" si="18"/>
        <v/>
      </c>
      <c r="CD56" s="5" t="b">
        <f t="shared" si="19"/>
        <v>0</v>
      </c>
      <c r="CE56" s="5" t="b">
        <f t="shared" si="20"/>
        <v>0</v>
      </c>
      <c r="CF56" s="5" t="b">
        <f t="shared" si="21"/>
        <v>0</v>
      </c>
      <c r="CG56" s="5" t="b">
        <f t="shared" si="22"/>
        <v>0</v>
      </c>
      <c r="CH56" s="5" t="b">
        <f t="shared" si="23"/>
        <v>0</v>
      </c>
      <c r="CI56" s="5">
        <f t="shared" si="24"/>
        <v>0</v>
      </c>
      <c r="CJ56" s="5" t="str">
        <f t="shared" si="25"/>
        <v>I don't know that verb.</v>
      </c>
      <c r="CK56" s="4">
        <f t="shared" si="26"/>
        <v>3</v>
      </c>
      <c r="CL56" s="4" t="b">
        <f t="shared" si="27"/>
        <v>0</v>
      </c>
      <c r="CM56" s="4">
        <f t="shared" si="88"/>
        <v>20</v>
      </c>
      <c r="CN56" s="4" t="b">
        <f t="shared" si="28"/>
        <v>0</v>
      </c>
      <c r="CO56" s="4">
        <f t="shared" si="29"/>
        <v>12</v>
      </c>
      <c r="CP56" s="4">
        <f t="shared" si="30"/>
        <v>10</v>
      </c>
      <c r="CQ56" s="4">
        <f t="shared" si="31"/>
        <v>2</v>
      </c>
      <c r="CR56" s="4">
        <f t="shared" si="32"/>
        <v>20</v>
      </c>
      <c r="CS56" s="4">
        <f t="shared" si="33"/>
        <v>2</v>
      </c>
      <c r="CT56" s="4">
        <f t="shared" si="34"/>
        <v>15</v>
      </c>
      <c r="CU56" s="4">
        <f t="shared" si="35"/>
        <v>16</v>
      </c>
      <c r="CV56" s="4">
        <f t="shared" si="36"/>
        <v>8</v>
      </c>
      <c r="CW56" s="4">
        <f t="shared" si="37"/>
        <v>8</v>
      </c>
      <c r="CX56" s="4">
        <f t="shared" si="38"/>
        <v>14</v>
      </c>
      <c r="CY56" s="4">
        <f t="shared" si="39"/>
        <v>19</v>
      </c>
      <c r="CZ56" s="4">
        <f t="shared" si="40"/>
        <v>9</v>
      </c>
      <c r="DA56" s="4">
        <f t="shared" si="41"/>
        <v>2</v>
      </c>
      <c r="DB56" s="4">
        <f t="shared" si="42"/>
        <v>12</v>
      </c>
      <c r="DC56" s="4">
        <f t="shared" si="89"/>
        <v>2</v>
      </c>
      <c r="DD56" s="4">
        <f t="shared" si="44"/>
        <v>2</v>
      </c>
      <c r="DE56" s="4">
        <f t="shared" si="45"/>
        <v>2</v>
      </c>
      <c r="DF56" s="4">
        <f t="shared" si="46"/>
        <v>10</v>
      </c>
      <c r="DG56" s="4">
        <f t="shared" si="47"/>
        <v>2</v>
      </c>
      <c r="DH56" s="4">
        <f t="shared" si="48"/>
        <v>17</v>
      </c>
      <c r="DI56" s="4">
        <f t="shared" si="49"/>
        <v>6</v>
      </c>
      <c r="DJ56" s="4">
        <f t="shared" si="50"/>
        <v>15</v>
      </c>
      <c r="DK56" s="4">
        <f t="shared" si="51"/>
        <v>19</v>
      </c>
      <c r="DL56" s="4">
        <f t="shared" si="52"/>
        <v>2</v>
      </c>
      <c r="DM56" s="4">
        <f t="shared" si="53"/>
        <v>22</v>
      </c>
      <c r="DN56" s="4">
        <f t="shared" si="54"/>
        <v>23</v>
      </c>
      <c r="DO56" s="3"/>
    </row>
    <row r="57" spans="1:119" x14ac:dyDescent="0.35">
      <c r="A57" s="3" t="str">
        <f t="shared" si="55"/>
        <v/>
      </c>
      <c r="B57" s="6"/>
      <c r="C57" s="3" t="str">
        <f t="shared" si="0"/>
        <v/>
      </c>
      <c r="D57" s="3" t="e" cm="1">
        <f t="array" ref="D57:F57">INDEX(_xlfn.TEXTSPLIT(B57," ",,TRUE),_xlfn.SEQUENCE(1,3))</f>
        <v>#VALUE!</v>
      </c>
      <c r="E57" s="3" t="e">
        <v>#VALUE!</v>
      </c>
      <c r="F57" s="3" t="e">
        <v>#VALUE!</v>
      </c>
      <c r="G57" s="3" t="e" cm="1">
        <f t="array" ref="G57">_xlfn.XLOOKUP(D57,Data!$D$3:$D$36,Data!$E$3:$G$36)</f>
        <v>#VALUE!</v>
      </c>
      <c r="H57" s="3"/>
      <c r="I57" s="3"/>
      <c r="J57" s="3" t="e">
        <f>_xlfn.XMATCH(E57,Data!$L$3:$L$10)</f>
        <v>#VALUE!</v>
      </c>
      <c r="K57" s="3" t="str">
        <f>IF(M57="",IF(I57,Data!$B$4,_xlfn.XLOOKUP(D57,Data!$D$3:$D$36,Data!$E$3:$E$36)),"")</f>
        <v/>
      </c>
      <c r="L57" s="3" t="str">
        <f>IF(M57="",IF(I57,_xlfn.XLOOKUP(G57,Data!$L$3:$L$10,Data!$M$3:$M$10),IF(H57=0,"",IF(H57=1,E57,_xlfn.XLOOKUP(E57,Data!$L$3:$L$10,Data!$M$3:$M$10)))),"")</f>
        <v/>
      </c>
      <c r="M57" s="3" t="str">
        <f>IF(NOT(ISERROR(F57)),Data!$J$3,IF(ISERROR(G57),Data!$J$4,IF(AND(H57=0,NOT(ISERROR(E57))),Data!$J$5,IF(AND(H57=2,ISERROR(J57)),Data!$J$7,IF(AND(H57=1,ISERROR(E57)),Data!$J$6,"")))))</f>
        <v>I don't know that verb.</v>
      </c>
      <c r="N57" s="3" t="e">
        <f>_xlfn.XLOOKUP(K57,Data!$D$3:$D$36,Data!$H$3:$H$36)</f>
        <v>#N/A</v>
      </c>
      <c r="O57" s="3" t="e">
        <f>_xlfn.XLOOKUP(L57,Data!$X$3:$X$29,Data!$W$3:$W$29)</f>
        <v>#N/A</v>
      </c>
      <c r="P57" s="3" t="b">
        <f>OR(_xlfn.XLOOKUP(CK56,Data!$O$3:$O$25,Data!$U$3:$U$25),AND(CL56,OR(DC56=CK56,DC56=1)))</f>
        <v>1</v>
      </c>
      <c r="Q57" s="3" t="e" cm="1">
        <f t="array" ref="Q57">INDEX(CO56:DN56,1,O57)</f>
        <v>#N/A</v>
      </c>
      <c r="R57" s="3" t="e">
        <f t="shared" si="4"/>
        <v>#N/A</v>
      </c>
      <c r="S57" s="3" t="e">
        <f t="shared" si="56"/>
        <v>#N/A</v>
      </c>
      <c r="T57" s="3" t="str">
        <f t="shared" si="57"/>
        <v/>
      </c>
      <c r="U57" s="3" t="str">
        <f>IF(M57&lt;&gt;"",M57,IF(L57="","",IFERROR(IF(T57=0,IF(S57=FALSE,Data!$J$11,Data!$J$8),""),IF(K57=Data!$B$4,"",Data!$J$8))))</f>
        <v>I don't know that verb.</v>
      </c>
      <c r="V57" s="3" t="e" cm="1">
        <f t="array" ref="V57">INDEX(Data!$Q$3:$T$25,CK56,L57)</f>
        <v>#VALUE!</v>
      </c>
      <c r="W57" s="3" t="e">
        <f t="shared" si="5"/>
        <v>#VALUE!</v>
      </c>
      <c r="X57" s="3">
        <f t="shared" si="58"/>
        <v>0</v>
      </c>
      <c r="Y57" s="3" t="str">
        <f>IF(K57&lt;&gt;"Go","",IF(ISNUMBER(V57),IF(V57&gt;0,W57,Data!$J$9),Play!V57))</f>
        <v/>
      </c>
      <c r="Z57" s="3" t="b">
        <f t="shared" si="59"/>
        <v>0</v>
      </c>
      <c r="AA57" s="3" t="str">
        <f t="shared" si="60"/>
        <v/>
      </c>
      <c r="AB57" s="3">
        <f t="shared" si="6"/>
        <v>0</v>
      </c>
      <c r="AE57" s="5" t="str">
        <f t="shared" si="7"/>
        <v/>
      </c>
      <c r="AF57" s="5" t="str">
        <f>IF(AE57&lt;&gt;"",OR(_xlfn.XLOOKUP(AE57,Data!$O$3:$O$25,Data!$U$3:$U$25),AND(CL56,OR(DC56=1,DC56=CK56))),"")</f>
        <v/>
      </c>
      <c r="AG57" s="5" t="e" cm="1">
        <f t="array" ref="AG57">"Exits: " &amp; _xlfn.TEXTJOIN(", ", TRUE, IF(INDEX(Data!$Q$3:$T$25,AE57,0)&gt;0,Data!$Q$2:$T$2,""))&amp;"."</f>
        <v>#VALUE!</v>
      </c>
      <c r="AH57" s="5" t="str" cm="1">
        <f t="array" ref="AH57">_xlfn.TEXTJOIN(", ", TRUE, IF(CO56:DN56=AE57,_xlfn.XLOOKUP($CO$3:$DN$3,Data!$W$3:$W$28,Data!$X$3:$X$28),""))</f>
        <v/>
      </c>
      <c r="AI57" s="5" t="str">
        <f>IF(AF57="","",IF(AF57,_xlfn.XLOOKUP(AE57,Data!$O$3:$O$25,Data!$P$3:$P$25)&amp;" "&amp;AG57&amp;IF(AH57&lt;&gt;""," You see: " &amp;AH57&amp;".",""),Data!$J$10))</f>
        <v/>
      </c>
      <c r="AJ57" s="5" t="str">
        <f t="shared" si="61"/>
        <v/>
      </c>
      <c r="AK57" s="5" t="str">
        <f>IF(AND(K57="Talk",U57=""),_xlfn.XLOOKUP(T57,Data!$W$3:$W$28,Data!$AC$3:$AC$28),"")</f>
        <v/>
      </c>
      <c r="AL57" s="5" t="str">
        <f t="shared" si="62"/>
        <v/>
      </c>
      <c r="AM57" s="5" t="b">
        <f t="shared" si="63"/>
        <v>0</v>
      </c>
      <c r="AN57" s="5" t="str">
        <f>IF(AM57,IF(_xlfn.XLOOKUP(T57,Data!$W$3:$W$28,Data!$AA$3:$AA$28)=FALSE,"You can't take that.",IF(Q57=1,"You already have that.",IF(OR(CK56=CT56,CK56=CY56),"The unholy fiend prevents you!",""))),"")</f>
        <v/>
      </c>
      <c r="AO57" s="5" t="str">
        <f t="shared" si="64"/>
        <v/>
      </c>
      <c r="AP57" s="5" t="str">
        <f t="shared" si="65"/>
        <v/>
      </c>
      <c r="AQ57" s="5" t="b">
        <f t="shared" si="66"/>
        <v>0</v>
      </c>
      <c r="AR57" s="5" t="str">
        <f t="shared" si="67"/>
        <v/>
      </c>
      <c r="AS57" s="5" t="str">
        <f t="shared" si="68"/>
        <v/>
      </c>
      <c r="AT57" s="5" t="str">
        <f t="shared" si="2"/>
        <v/>
      </c>
      <c r="AU57" s="5" t="str">
        <f>IF(AND(K57="Examine",U57=""),_xlfn.XLOOKUP(T57,Data!$W$3:$W$28,Data!$Z$3:$Z$28)&amp;IF(T57=15,IF(CL56,IF(CM56&gt;=14,"burning brightly.",IF(CM56&gt;=9,"burning steadily.",IF(CM56&gt;=4,"burning weakly.","guttering."))),"unlit."),""),"")</f>
        <v/>
      </c>
      <c r="AV57" s="5" t="str" cm="1">
        <f t="array" ref="AV57">_xlfn.TEXTJOIN(", ", TRUE, IF(CO56:DN56=1,CO$1:DN$1,""))</f>
        <v/>
      </c>
      <c r="AW57" s="5" t="str">
        <f t="shared" si="69"/>
        <v/>
      </c>
      <c r="AX57" s="5" t="b">
        <f t="shared" si="70"/>
        <v>0</v>
      </c>
      <c r="AY57" s="5" t="str">
        <f>IF(AX57,IF(NOT(ISBLANK(_xlfn.XLOOKUP(T57,Data!$W$3:$W$28,Data!$AD$3:$AD$28))),IF(CK56=12,"","There's nowhere to pour it away here."),"You can't empty that!"),"")</f>
        <v/>
      </c>
      <c r="AZ57" s="5" t="str">
        <f t="shared" si="71"/>
        <v/>
      </c>
      <c r="BA57" s="5" t="b">
        <f t="shared" si="72"/>
        <v>0</v>
      </c>
      <c r="BB57" s="5" t="e">
        <f>_xlfn.XLOOKUP(T57,Data!$W$3:$W$28,Data!$AD$3:$AD$28)</f>
        <v>#N/A</v>
      </c>
      <c r="BC57" s="5" t="str">
        <f t="shared" si="73"/>
        <v/>
      </c>
      <c r="BD57" s="5" t="str">
        <f t="shared" si="74"/>
        <v/>
      </c>
      <c r="BE57" s="5" t="b">
        <f t="shared" si="75"/>
        <v>0</v>
      </c>
      <c r="BF57" s="5" t="str">
        <f t="shared" si="10"/>
        <v/>
      </c>
      <c r="BG57" s="5" t="str">
        <f t="shared" si="76"/>
        <v/>
      </c>
      <c r="BH57" s="5" t="b">
        <f t="shared" si="77"/>
        <v>0</v>
      </c>
      <c r="BI57" s="5" t="str">
        <f t="shared" si="78"/>
        <v/>
      </c>
      <c r="BJ57" s="5" t="str">
        <f t="shared" si="11"/>
        <v/>
      </c>
      <c r="BK57" s="5" t="str">
        <f>IF(BH57,IF(BI57="","You ring the bell. "&amp;IF(BJ57=0,"Nothing else happens.","The "&amp;_xlfn.XLOOKUP(BJ57,Data!$W$3:$W$28,Data!$X$3:$X$28)&amp;" is transformed!"),BI57),"")</f>
        <v/>
      </c>
      <c r="BL57" s="5" t="b">
        <f t="shared" si="79"/>
        <v>0</v>
      </c>
      <c r="BM57" s="5" t="b">
        <f t="shared" si="80"/>
        <v>0</v>
      </c>
      <c r="BN57" s="5" t="str">
        <f t="shared" si="12"/>
        <v/>
      </c>
      <c r="BO57" s="5" t="str">
        <f t="shared" si="13"/>
        <v/>
      </c>
      <c r="BP57" s="5" t="b">
        <f t="shared" si="81"/>
        <v>0</v>
      </c>
      <c r="BQ57" s="5" t="str">
        <f>IF(BP57,IF(_xlfn.XLOOKUP(T57,Data!$W$3:$W$28,Data!$AB$3:$AB$28),"That's much too precious to give away!",IF(OR(AND(T57=17,CK56=CQ56),AND(T57=21,CK56=CV56)),"","No-one here seems to want that.")),"")</f>
        <v/>
      </c>
      <c r="BR57" s="5" t="str">
        <f>IF(BP57,IF(BQ57&lt;&gt;"",BQ57,IF(T57=21,Data!$B$5,"The priest takes the water and it is transformed by heavenly radiance!")),"")</f>
        <v/>
      </c>
      <c r="BS57" s="5" t="b">
        <f t="shared" si="82"/>
        <v>0</v>
      </c>
      <c r="BT57" s="5" t="str">
        <f t="shared" si="14"/>
        <v/>
      </c>
      <c r="BU57" s="5" t="str">
        <f t="shared" si="83"/>
        <v/>
      </c>
      <c r="BV57" s="5" t="b">
        <f t="shared" si="84"/>
        <v>0</v>
      </c>
      <c r="BW57" s="5" t="str">
        <f t="shared" si="15"/>
        <v/>
      </c>
      <c r="BX57" s="5" t="str">
        <f t="shared" si="85"/>
        <v/>
      </c>
      <c r="BY57" s="5" t="b">
        <f t="shared" si="86"/>
        <v>0</v>
      </c>
      <c r="BZ57" s="5">
        <f t="shared" si="87"/>
        <v>0</v>
      </c>
      <c r="CA57" s="5" t="str">
        <f t="shared" si="16"/>
        <v/>
      </c>
      <c r="CB57" s="5" t="b">
        <f t="shared" si="17"/>
        <v>0</v>
      </c>
      <c r="CC57" s="5" t="str">
        <f t="shared" si="18"/>
        <v/>
      </c>
      <c r="CD57" s="5" t="b">
        <f t="shared" si="19"/>
        <v>0</v>
      </c>
      <c r="CE57" s="5" t="b">
        <f t="shared" si="20"/>
        <v>0</v>
      </c>
      <c r="CF57" s="5" t="b">
        <f t="shared" si="21"/>
        <v>0</v>
      </c>
      <c r="CG57" s="5" t="b">
        <f t="shared" si="22"/>
        <v>0</v>
      </c>
      <c r="CH57" s="5" t="b">
        <f t="shared" si="23"/>
        <v>0</v>
      </c>
      <c r="CI57" s="5">
        <f t="shared" si="24"/>
        <v>0</v>
      </c>
      <c r="CJ57" s="5" t="str">
        <f t="shared" si="25"/>
        <v>I don't know that verb.</v>
      </c>
      <c r="CK57" s="4">
        <f t="shared" si="26"/>
        <v>3</v>
      </c>
      <c r="CL57" s="4" t="b">
        <f t="shared" si="27"/>
        <v>0</v>
      </c>
      <c r="CM57" s="4">
        <f t="shared" si="88"/>
        <v>20</v>
      </c>
      <c r="CN57" s="4" t="b">
        <f t="shared" si="28"/>
        <v>0</v>
      </c>
      <c r="CO57" s="4">
        <f t="shared" si="29"/>
        <v>12</v>
      </c>
      <c r="CP57" s="4">
        <f t="shared" si="30"/>
        <v>10</v>
      </c>
      <c r="CQ57" s="4">
        <f t="shared" si="31"/>
        <v>2</v>
      </c>
      <c r="CR57" s="4">
        <f t="shared" si="32"/>
        <v>20</v>
      </c>
      <c r="CS57" s="4">
        <f t="shared" si="33"/>
        <v>2</v>
      </c>
      <c r="CT57" s="4">
        <f t="shared" si="34"/>
        <v>15</v>
      </c>
      <c r="CU57" s="4">
        <f t="shared" si="35"/>
        <v>16</v>
      </c>
      <c r="CV57" s="4">
        <f t="shared" si="36"/>
        <v>8</v>
      </c>
      <c r="CW57" s="4">
        <f t="shared" si="37"/>
        <v>8</v>
      </c>
      <c r="CX57" s="4">
        <f t="shared" si="38"/>
        <v>14</v>
      </c>
      <c r="CY57" s="4">
        <f t="shared" si="39"/>
        <v>19</v>
      </c>
      <c r="CZ57" s="4">
        <f t="shared" si="40"/>
        <v>9</v>
      </c>
      <c r="DA57" s="4">
        <f t="shared" si="41"/>
        <v>2</v>
      </c>
      <c r="DB57" s="4">
        <f t="shared" si="42"/>
        <v>12</v>
      </c>
      <c r="DC57" s="4">
        <f t="shared" si="89"/>
        <v>2</v>
      </c>
      <c r="DD57" s="4">
        <f t="shared" si="44"/>
        <v>2</v>
      </c>
      <c r="DE57" s="4">
        <f t="shared" si="45"/>
        <v>2</v>
      </c>
      <c r="DF57" s="4">
        <f t="shared" si="46"/>
        <v>10</v>
      </c>
      <c r="DG57" s="4">
        <f t="shared" si="47"/>
        <v>2</v>
      </c>
      <c r="DH57" s="4">
        <f t="shared" si="48"/>
        <v>17</v>
      </c>
      <c r="DI57" s="4">
        <f t="shared" si="49"/>
        <v>6</v>
      </c>
      <c r="DJ57" s="4">
        <f t="shared" si="50"/>
        <v>15</v>
      </c>
      <c r="DK57" s="4">
        <f t="shared" si="51"/>
        <v>19</v>
      </c>
      <c r="DL57" s="4">
        <f t="shared" si="52"/>
        <v>2</v>
      </c>
      <c r="DM57" s="4">
        <f t="shared" si="53"/>
        <v>22</v>
      </c>
      <c r="DN57" s="4">
        <f t="shared" si="54"/>
        <v>23</v>
      </c>
      <c r="DO57" s="3"/>
    </row>
    <row r="58" spans="1:119" x14ac:dyDescent="0.35">
      <c r="A58" s="3" t="str">
        <f t="shared" si="55"/>
        <v/>
      </c>
      <c r="B58" s="6"/>
      <c r="C58" s="3" t="str">
        <f t="shared" si="0"/>
        <v/>
      </c>
      <c r="D58" s="3" t="e" cm="1">
        <f t="array" ref="D58:F58">INDEX(_xlfn.TEXTSPLIT(B58," ",,TRUE),_xlfn.SEQUENCE(1,3))</f>
        <v>#VALUE!</v>
      </c>
      <c r="E58" s="3" t="e">
        <v>#VALUE!</v>
      </c>
      <c r="F58" s="3" t="e">
        <v>#VALUE!</v>
      </c>
      <c r="G58" s="3" t="e" cm="1">
        <f t="array" ref="G58">_xlfn.XLOOKUP(D58,Data!$D$3:$D$36,Data!$E$3:$G$36)</f>
        <v>#VALUE!</v>
      </c>
      <c r="H58" s="3"/>
      <c r="I58" s="3"/>
      <c r="J58" s="3" t="e">
        <f>_xlfn.XMATCH(E58,Data!$L$3:$L$10)</f>
        <v>#VALUE!</v>
      </c>
      <c r="K58" s="3" t="str">
        <f>IF(M58="",IF(I58,Data!$B$4,_xlfn.XLOOKUP(D58,Data!$D$3:$D$36,Data!$E$3:$E$36)),"")</f>
        <v/>
      </c>
      <c r="L58" s="3" t="str">
        <f>IF(M58="",IF(I58,_xlfn.XLOOKUP(G58,Data!$L$3:$L$10,Data!$M$3:$M$10),IF(H58=0,"",IF(H58=1,E58,_xlfn.XLOOKUP(E58,Data!$L$3:$L$10,Data!$M$3:$M$10)))),"")</f>
        <v/>
      </c>
      <c r="M58" s="3" t="str">
        <f>IF(NOT(ISERROR(F58)),Data!$J$3,IF(ISERROR(G58),Data!$J$4,IF(AND(H58=0,NOT(ISERROR(E58))),Data!$J$5,IF(AND(H58=2,ISERROR(J58)),Data!$J$7,IF(AND(H58=1,ISERROR(E58)),Data!$J$6,"")))))</f>
        <v>I don't know that verb.</v>
      </c>
      <c r="N58" s="3" t="e">
        <f>_xlfn.XLOOKUP(K58,Data!$D$3:$D$36,Data!$H$3:$H$36)</f>
        <v>#N/A</v>
      </c>
      <c r="O58" s="3" t="e">
        <f>_xlfn.XLOOKUP(L58,Data!$X$3:$X$29,Data!$W$3:$W$29)</f>
        <v>#N/A</v>
      </c>
      <c r="P58" s="3" t="b">
        <f>OR(_xlfn.XLOOKUP(CK57,Data!$O$3:$O$25,Data!$U$3:$U$25),AND(CL57,OR(DC57=CK57,DC57=1)))</f>
        <v>1</v>
      </c>
      <c r="Q58" s="3" t="e" cm="1">
        <f t="array" ref="Q58">INDEX(CO57:DN57,1,O58)</f>
        <v>#N/A</v>
      </c>
      <c r="R58" s="3" t="e">
        <f t="shared" si="4"/>
        <v>#N/A</v>
      </c>
      <c r="S58" s="3" t="e">
        <f t="shared" si="56"/>
        <v>#N/A</v>
      </c>
      <c r="T58" s="3" t="str">
        <f t="shared" si="57"/>
        <v/>
      </c>
      <c r="U58" s="3" t="str">
        <f>IF(M58&lt;&gt;"",M58,IF(L58="","",IFERROR(IF(T58=0,IF(S58=FALSE,Data!$J$11,Data!$J$8),""),IF(K58=Data!$B$4,"",Data!$J$8))))</f>
        <v>I don't know that verb.</v>
      </c>
      <c r="V58" s="3" t="e" cm="1">
        <f t="array" ref="V58">INDEX(Data!$Q$3:$T$25,CK57,L58)</f>
        <v>#VALUE!</v>
      </c>
      <c r="W58" s="3" t="e">
        <f t="shared" si="5"/>
        <v>#VALUE!</v>
      </c>
      <c r="X58" s="3">
        <f t="shared" si="58"/>
        <v>0</v>
      </c>
      <c r="Y58" s="3" t="str">
        <f>IF(K58&lt;&gt;"Go","",IF(ISNUMBER(V58),IF(V58&gt;0,W58,Data!$J$9),Play!V58))</f>
        <v/>
      </c>
      <c r="Z58" s="3" t="b">
        <f t="shared" si="59"/>
        <v>0</v>
      </c>
      <c r="AA58" s="3" t="str">
        <f t="shared" si="60"/>
        <v/>
      </c>
      <c r="AB58" s="3">
        <f t="shared" si="6"/>
        <v>0</v>
      </c>
      <c r="AE58" s="5" t="str">
        <f t="shared" si="7"/>
        <v/>
      </c>
      <c r="AF58" s="5" t="str">
        <f>IF(AE58&lt;&gt;"",OR(_xlfn.XLOOKUP(AE58,Data!$O$3:$O$25,Data!$U$3:$U$25),AND(CL57,OR(DC57=1,DC57=CK57))),"")</f>
        <v/>
      </c>
      <c r="AG58" s="5" t="e" cm="1">
        <f t="array" ref="AG58">"Exits: " &amp; _xlfn.TEXTJOIN(", ", TRUE, IF(INDEX(Data!$Q$3:$T$25,AE58,0)&gt;0,Data!$Q$2:$T$2,""))&amp;"."</f>
        <v>#VALUE!</v>
      </c>
      <c r="AH58" s="5" t="str" cm="1">
        <f t="array" ref="AH58">_xlfn.TEXTJOIN(", ", TRUE, IF(CO57:DN57=AE58,_xlfn.XLOOKUP($CO$3:$DN$3,Data!$W$3:$W$28,Data!$X$3:$X$28),""))</f>
        <v/>
      </c>
      <c r="AI58" s="5" t="str">
        <f>IF(AF58="","",IF(AF58,_xlfn.XLOOKUP(AE58,Data!$O$3:$O$25,Data!$P$3:$P$25)&amp;" "&amp;AG58&amp;IF(AH58&lt;&gt;""," You see: " &amp;AH58&amp;".",""),Data!$J$10))</f>
        <v/>
      </c>
      <c r="AJ58" s="5" t="str">
        <f t="shared" si="61"/>
        <v/>
      </c>
      <c r="AK58" s="5" t="str">
        <f>IF(AND(K58="Talk",U58=""),_xlfn.XLOOKUP(T58,Data!$W$3:$W$28,Data!$AC$3:$AC$28),"")</f>
        <v/>
      </c>
      <c r="AL58" s="5" t="str">
        <f t="shared" si="62"/>
        <v/>
      </c>
      <c r="AM58" s="5" t="b">
        <f t="shared" si="63"/>
        <v>0</v>
      </c>
      <c r="AN58" s="5" t="str">
        <f>IF(AM58,IF(_xlfn.XLOOKUP(T58,Data!$W$3:$W$28,Data!$AA$3:$AA$28)=FALSE,"You can't take that.",IF(Q58=1,"You already have that.",IF(OR(CK57=CT57,CK57=CY57),"The unholy fiend prevents you!",""))),"")</f>
        <v/>
      </c>
      <c r="AO58" s="5" t="str">
        <f t="shared" si="64"/>
        <v/>
      </c>
      <c r="AP58" s="5" t="str">
        <f t="shared" si="65"/>
        <v/>
      </c>
      <c r="AQ58" s="5" t="b">
        <f t="shared" si="66"/>
        <v>0</v>
      </c>
      <c r="AR58" s="5" t="str">
        <f t="shared" si="67"/>
        <v/>
      </c>
      <c r="AS58" s="5" t="str">
        <f t="shared" si="68"/>
        <v/>
      </c>
      <c r="AT58" s="5" t="str">
        <f t="shared" si="2"/>
        <v/>
      </c>
      <c r="AU58" s="5" t="str">
        <f>IF(AND(K58="Examine",U58=""),_xlfn.XLOOKUP(T58,Data!$W$3:$W$28,Data!$Z$3:$Z$28)&amp;IF(T58=15,IF(CL57,IF(CM57&gt;=14,"burning brightly.",IF(CM57&gt;=9,"burning steadily.",IF(CM57&gt;=4,"burning weakly.","guttering."))),"unlit."),""),"")</f>
        <v/>
      </c>
      <c r="AV58" s="5" t="str" cm="1">
        <f t="array" ref="AV58">_xlfn.TEXTJOIN(", ", TRUE, IF(CO57:DN57=1,CO$1:DN$1,""))</f>
        <v/>
      </c>
      <c r="AW58" s="5" t="str">
        <f t="shared" si="69"/>
        <v/>
      </c>
      <c r="AX58" s="5" t="b">
        <f t="shared" si="70"/>
        <v>0</v>
      </c>
      <c r="AY58" s="5" t="str">
        <f>IF(AX58,IF(NOT(ISBLANK(_xlfn.XLOOKUP(T58,Data!$W$3:$W$28,Data!$AD$3:$AD$28))),IF(CK57=12,"","There's nowhere to pour it away here."),"You can't empty that!"),"")</f>
        <v/>
      </c>
      <c r="AZ58" s="5" t="str">
        <f t="shared" si="71"/>
        <v/>
      </c>
      <c r="BA58" s="5" t="b">
        <f t="shared" si="72"/>
        <v>0</v>
      </c>
      <c r="BB58" s="5" t="e">
        <f>_xlfn.XLOOKUP(T58,Data!$W$3:$W$28,Data!$AD$3:$AD$28)</f>
        <v>#N/A</v>
      </c>
      <c r="BC58" s="5" t="str">
        <f t="shared" si="73"/>
        <v/>
      </c>
      <c r="BD58" s="5" t="str">
        <f t="shared" si="74"/>
        <v/>
      </c>
      <c r="BE58" s="5" t="b">
        <f t="shared" si="75"/>
        <v>0</v>
      </c>
      <c r="BF58" s="5" t="str">
        <f t="shared" si="10"/>
        <v/>
      </c>
      <c r="BG58" s="5" t="str">
        <f t="shared" si="76"/>
        <v/>
      </c>
      <c r="BH58" s="5" t="b">
        <f t="shared" si="77"/>
        <v>0</v>
      </c>
      <c r="BI58" s="5" t="str">
        <f t="shared" si="78"/>
        <v/>
      </c>
      <c r="BJ58" s="5" t="str">
        <f t="shared" si="11"/>
        <v/>
      </c>
      <c r="BK58" s="5" t="str">
        <f>IF(BH58,IF(BI58="","You ring the bell. "&amp;IF(BJ58=0,"Nothing else happens.","The "&amp;_xlfn.XLOOKUP(BJ58,Data!$W$3:$W$28,Data!$X$3:$X$28)&amp;" is transformed!"),BI58),"")</f>
        <v/>
      </c>
      <c r="BL58" s="5" t="b">
        <f t="shared" si="79"/>
        <v>0</v>
      </c>
      <c r="BM58" s="5" t="b">
        <f t="shared" si="80"/>
        <v>0</v>
      </c>
      <c r="BN58" s="5" t="str">
        <f t="shared" si="12"/>
        <v/>
      </c>
      <c r="BO58" s="5" t="str">
        <f t="shared" si="13"/>
        <v/>
      </c>
      <c r="BP58" s="5" t="b">
        <f t="shared" si="81"/>
        <v>0</v>
      </c>
      <c r="BQ58" s="5" t="str">
        <f>IF(BP58,IF(_xlfn.XLOOKUP(T58,Data!$W$3:$W$28,Data!$AB$3:$AB$28),"That's much too precious to give away!",IF(OR(AND(T58=17,CK57=CQ57),AND(T58=21,CK57=CV57)),"","No-one here seems to want that.")),"")</f>
        <v/>
      </c>
      <c r="BR58" s="5" t="str">
        <f>IF(BP58,IF(BQ58&lt;&gt;"",BQ58,IF(T58=21,Data!$B$5,"The priest takes the water and it is transformed by heavenly radiance!")),"")</f>
        <v/>
      </c>
      <c r="BS58" s="5" t="b">
        <f t="shared" si="82"/>
        <v>0</v>
      </c>
      <c r="BT58" s="5" t="str">
        <f t="shared" si="14"/>
        <v/>
      </c>
      <c r="BU58" s="5" t="str">
        <f t="shared" si="83"/>
        <v/>
      </c>
      <c r="BV58" s="5" t="b">
        <f t="shared" si="84"/>
        <v>0</v>
      </c>
      <c r="BW58" s="5" t="str">
        <f t="shared" si="15"/>
        <v/>
      </c>
      <c r="BX58" s="5" t="str">
        <f t="shared" si="85"/>
        <v/>
      </c>
      <c r="BY58" s="5" t="b">
        <f t="shared" si="86"/>
        <v>0</v>
      </c>
      <c r="BZ58" s="5">
        <f t="shared" si="87"/>
        <v>0</v>
      </c>
      <c r="CA58" s="5" t="str">
        <f t="shared" si="16"/>
        <v/>
      </c>
      <c r="CB58" s="5" t="b">
        <f t="shared" si="17"/>
        <v>0</v>
      </c>
      <c r="CC58" s="5" t="str">
        <f t="shared" si="18"/>
        <v/>
      </c>
      <c r="CD58" s="5" t="b">
        <f t="shared" si="19"/>
        <v>0</v>
      </c>
      <c r="CE58" s="5" t="b">
        <f t="shared" si="20"/>
        <v>0</v>
      </c>
      <c r="CF58" s="5" t="b">
        <f t="shared" si="21"/>
        <v>0</v>
      </c>
      <c r="CG58" s="5" t="b">
        <f t="shared" si="22"/>
        <v>0</v>
      </c>
      <c r="CH58" s="5" t="b">
        <f t="shared" si="23"/>
        <v>0</v>
      </c>
      <c r="CI58" s="5">
        <f t="shared" si="24"/>
        <v>0</v>
      </c>
      <c r="CJ58" s="5" t="str">
        <f t="shared" si="25"/>
        <v>I don't know that verb.</v>
      </c>
      <c r="CK58" s="4">
        <f t="shared" si="26"/>
        <v>3</v>
      </c>
      <c r="CL58" s="4" t="b">
        <f t="shared" si="27"/>
        <v>0</v>
      </c>
      <c r="CM58" s="4">
        <f t="shared" si="88"/>
        <v>20</v>
      </c>
      <c r="CN58" s="4" t="b">
        <f t="shared" si="28"/>
        <v>0</v>
      </c>
      <c r="CO58" s="4">
        <f t="shared" si="29"/>
        <v>12</v>
      </c>
      <c r="CP58" s="4">
        <f t="shared" si="30"/>
        <v>10</v>
      </c>
      <c r="CQ58" s="4">
        <f t="shared" si="31"/>
        <v>2</v>
      </c>
      <c r="CR58" s="4">
        <f t="shared" si="32"/>
        <v>20</v>
      </c>
      <c r="CS58" s="4">
        <f t="shared" si="33"/>
        <v>2</v>
      </c>
      <c r="CT58" s="4">
        <f t="shared" si="34"/>
        <v>15</v>
      </c>
      <c r="CU58" s="4">
        <f t="shared" si="35"/>
        <v>16</v>
      </c>
      <c r="CV58" s="4">
        <f t="shared" si="36"/>
        <v>8</v>
      </c>
      <c r="CW58" s="4">
        <f t="shared" si="37"/>
        <v>8</v>
      </c>
      <c r="CX58" s="4">
        <f t="shared" si="38"/>
        <v>14</v>
      </c>
      <c r="CY58" s="4">
        <f t="shared" si="39"/>
        <v>19</v>
      </c>
      <c r="CZ58" s="4">
        <f t="shared" si="40"/>
        <v>9</v>
      </c>
      <c r="DA58" s="4">
        <f t="shared" si="41"/>
        <v>2</v>
      </c>
      <c r="DB58" s="4">
        <f t="shared" si="42"/>
        <v>12</v>
      </c>
      <c r="DC58" s="4">
        <f t="shared" si="89"/>
        <v>2</v>
      </c>
      <c r="DD58" s="4">
        <f t="shared" si="44"/>
        <v>2</v>
      </c>
      <c r="DE58" s="4">
        <f t="shared" si="45"/>
        <v>2</v>
      </c>
      <c r="DF58" s="4">
        <f t="shared" si="46"/>
        <v>10</v>
      </c>
      <c r="DG58" s="4">
        <f t="shared" si="47"/>
        <v>2</v>
      </c>
      <c r="DH58" s="4">
        <f t="shared" si="48"/>
        <v>17</v>
      </c>
      <c r="DI58" s="4">
        <f t="shared" si="49"/>
        <v>6</v>
      </c>
      <c r="DJ58" s="4">
        <f t="shared" si="50"/>
        <v>15</v>
      </c>
      <c r="DK58" s="4">
        <f t="shared" si="51"/>
        <v>19</v>
      </c>
      <c r="DL58" s="4">
        <f t="shared" si="52"/>
        <v>2</v>
      </c>
      <c r="DM58" s="4">
        <f t="shared" si="53"/>
        <v>22</v>
      </c>
      <c r="DN58" s="4">
        <f t="shared" si="54"/>
        <v>23</v>
      </c>
      <c r="DO58" s="3"/>
    </row>
    <row r="59" spans="1:119" x14ac:dyDescent="0.35">
      <c r="A59" s="3" t="str">
        <f t="shared" si="55"/>
        <v/>
      </c>
      <c r="B59" s="6"/>
      <c r="C59" s="3" t="str">
        <f t="shared" si="0"/>
        <v/>
      </c>
      <c r="D59" s="3" t="e" cm="1">
        <f t="array" ref="D59:F59">INDEX(_xlfn.TEXTSPLIT(B59," ",,TRUE),_xlfn.SEQUENCE(1,3))</f>
        <v>#VALUE!</v>
      </c>
      <c r="E59" s="3" t="e">
        <v>#VALUE!</v>
      </c>
      <c r="F59" s="3" t="e">
        <v>#VALUE!</v>
      </c>
      <c r="G59" s="3" t="e" cm="1">
        <f t="array" ref="G59">_xlfn.XLOOKUP(D59,Data!$D$3:$D$36,Data!$E$3:$G$36)</f>
        <v>#VALUE!</v>
      </c>
      <c r="H59" s="3"/>
      <c r="I59" s="3"/>
      <c r="J59" s="3" t="e">
        <f>_xlfn.XMATCH(E59,Data!$L$3:$L$10)</f>
        <v>#VALUE!</v>
      </c>
      <c r="K59" s="3" t="str">
        <f>IF(M59="",IF(I59,Data!$B$4,_xlfn.XLOOKUP(D59,Data!$D$3:$D$36,Data!$E$3:$E$36)),"")</f>
        <v/>
      </c>
      <c r="L59" s="3" t="str">
        <f>IF(M59="",IF(I59,_xlfn.XLOOKUP(G59,Data!$L$3:$L$10,Data!$M$3:$M$10),IF(H59=0,"",IF(H59=1,E59,_xlfn.XLOOKUP(E59,Data!$L$3:$L$10,Data!$M$3:$M$10)))),"")</f>
        <v/>
      </c>
      <c r="M59" s="3" t="str">
        <f>IF(NOT(ISERROR(F59)),Data!$J$3,IF(ISERROR(G59),Data!$J$4,IF(AND(H59=0,NOT(ISERROR(E59))),Data!$J$5,IF(AND(H59=2,ISERROR(J59)),Data!$J$7,IF(AND(H59=1,ISERROR(E59)),Data!$J$6,"")))))</f>
        <v>I don't know that verb.</v>
      </c>
      <c r="N59" s="3" t="e">
        <f>_xlfn.XLOOKUP(K59,Data!$D$3:$D$36,Data!$H$3:$H$36)</f>
        <v>#N/A</v>
      </c>
      <c r="O59" s="3" t="e">
        <f>_xlfn.XLOOKUP(L59,Data!$X$3:$X$29,Data!$W$3:$W$29)</f>
        <v>#N/A</v>
      </c>
      <c r="P59" s="3" t="b">
        <f>OR(_xlfn.XLOOKUP(CK58,Data!$O$3:$O$25,Data!$U$3:$U$25),AND(CL58,OR(DC58=CK58,DC58=1)))</f>
        <v>1</v>
      </c>
      <c r="Q59" s="3" t="e" cm="1">
        <f t="array" ref="Q59">INDEX(CO58:DN58,1,O59)</f>
        <v>#N/A</v>
      </c>
      <c r="R59" s="3" t="e">
        <f t="shared" si="4"/>
        <v>#N/A</v>
      </c>
      <c r="S59" s="3" t="e">
        <f t="shared" si="56"/>
        <v>#N/A</v>
      </c>
      <c r="T59" s="3" t="str">
        <f t="shared" si="57"/>
        <v/>
      </c>
      <c r="U59" s="3" t="str">
        <f>IF(M59&lt;&gt;"",M59,IF(L59="","",IFERROR(IF(T59=0,IF(S59=FALSE,Data!$J$11,Data!$J$8),""),IF(K59=Data!$B$4,"",Data!$J$8))))</f>
        <v>I don't know that verb.</v>
      </c>
      <c r="V59" s="3" t="e" cm="1">
        <f t="array" ref="V59">INDEX(Data!$Q$3:$T$25,CK58,L59)</f>
        <v>#VALUE!</v>
      </c>
      <c r="W59" s="3" t="e">
        <f t="shared" si="5"/>
        <v>#VALUE!</v>
      </c>
      <c r="X59" s="3">
        <f t="shared" si="58"/>
        <v>0</v>
      </c>
      <c r="Y59" s="3" t="str">
        <f>IF(K59&lt;&gt;"Go","",IF(ISNUMBER(V59),IF(V59&gt;0,W59,Data!$J$9),Play!V59))</f>
        <v/>
      </c>
      <c r="Z59" s="3" t="b">
        <f t="shared" si="59"/>
        <v>0</v>
      </c>
      <c r="AA59" s="3" t="str">
        <f t="shared" si="60"/>
        <v/>
      </c>
      <c r="AB59" s="3">
        <f t="shared" si="6"/>
        <v>0</v>
      </c>
      <c r="AE59" s="5" t="str">
        <f t="shared" si="7"/>
        <v/>
      </c>
      <c r="AF59" s="5" t="str">
        <f>IF(AE59&lt;&gt;"",OR(_xlfn.XLOOKUP(AE59,Data!$O$3:$O$25,Data!$U$3:$U$25),AND(CL58,OR(DC58=1,DC58=CK58))),"")</f>
        <v/>
      </c>
      <c r="AG59" s="5" t="e" cm="1">
        <f t="array" ref="AG59">"Exits: " &amp; _xlfn.TEXTJOIN(", ", TRUE, IF(INDEX(Data!$Q$3:$T$25,AE59,0)&gt;0,Data!$Q$2:$T$2,""))&amp;"."</f>
        <v>#VALUE!</v>
      </c>
      <c r="AH59" s="5" t="str" cm="1">
        <f t="array" ref="AH59">_xlfn.TEXTJOIN(", ", TRUE, IF(CO58:DN58=AE59,_xlfn.XLOOKUP($CO$3:$DN$3,Data!$W$3:$W$28,Data!$X$3:$X$28),""))</f>
        <v/>
      </c>
      <c r="AI59" s="5" t="str">
        <f>IF(AF59="","",IF(AF59,_xlfn.XLOOKUP(AE59,Data!$O$3:$O$25,Data!$P$3:$P$25)&amp;" "&amp;AG59&amp;IF(AH59&lt;&gt;""," You see: " &amp;AH59&amp;".",""),Data!$J$10))</f>
        <v/>
      </c>
      <c r="AJ59" s="5" t="str">
        <f t="shared" si="61"/>
        <v/>
      </c>
      <c r="AK59" s="5" t="str">
        <f>IF(AND(K59="Talk",U59=""),_xlfn.XLOOKUP(T59,Data!$W$3:$W$28,Data!$AC$3:$AC$28),"")</f>
        <v/>
      </c>
      <c r="AL59" s="5" t="str">
        <f t="shared" si="62"/>
        <v/>
      </c>
      <c r="AM59" s="5" t="b">
        <f t="shared" si="63"/>
        <v>0</v>
      </c>
      <c r="AN59" s="5" t="str">
        <f>IF(AM59,IF(_xlfn.XLOOKUP(T59,Data!$W$3:$W$28,Data!$AA$3:$AA$28)=FALSE,"You can't take that.",IF(Q59=1,"You already have that.",IF(OR(CK58=CT58,CK58=CY58),"The unholy fiend prevents you!",""))),"")</f>
        <v/>
      </c>
      <c r="AO59" s="5" t="str">
        <f t="shared" si="64"/>
        <v/>
      </c>
      <c r="AP59" s="5" t="str">
        <f t="shared" si="65"/>
        <v/>
      </c>
      <c r="AQ59" s="5" t="b">
        <f t="shared" si="66"/>
        <v>0</v>
      </c>
      <c r="AR59" s="5" t="str">
        <f t="shared" si="67"/>
        <v/>
      </c>
      <c r="AS59" s="5" t="str">
        <f t="shared" si="68"/>
        <v/>
      </c>
      <c r="AT59" s="5" t="str">
        <f t="shared" si="2"/>
        <v/>
      </c>
      <c r="AU59" s="5" t="str">
        <f>IF(AND(K59="Examine",U59=""),_xlfn.XLOOKUP(T59,Data!$W$3:$W$28,Data!$Z$3:$Z$28)&amp;IF(T59=15,IF(CL58,IF(CM58&gt;=14,"burning brightly.",IF(CM58&gt;=9,"burning steadily.",IF(CM58&gt;=4,"burning weakly.","guttering."))),"unlit."),""),"")</f>
        <v/>
      </c>
      <c r="AV59" s="5" t="str" cm="1">
        <f t="array" ref="AV59">_xlfn.TEXTJOIN(", ", TRUE, IF(CO58:DN58=1,CO$1:DN$1,""))</f>
        <v/>
      </c>
      <c r="AW59" s="5" t="str">
        <f t="shared" si="69"/>
        <v/>
      </c>
      <c r="AX59" s="5" t="b">
        <f t="shared" si="70"/>
        <v>0</v>
      </c>
      <c r="AY59" s="5" t="str">
        <f>IF(AX59,IF(NOT(ISBLANK(_xlfn.XLOOKUP(T59,Data!$W$3:$W$28,Data!$AD$3:$AD$28))),IF(CK58=12,"","There's nowhere to pour it away here."),"You can't empty that!"),"")</f>
        <v/>
      </c>
      <c r="AZ59" s="5" t="str">
        <f t="shared" si="71"/>
        <v/>
      </c>
      <c r="BA59" s="5" t="b">
        <f t="shared" si="72"/>
        <v>0</v>
      </c>
      <c r="BB59" s="5" t="e">
        <f>_xlfn.XLOOKUP(T59,Data!$W$3:$W$28,Data!$AD$3:$AD$28)</f>
        <v>#N/A</v>
      </c>
      <c r="BC59" s="5" t="str">
        <f t="shared" si="73"/>
        <v/>
      </c>
      <c r="BD59" s="5" t="str">
        <f t="shared" si="74"/>
        <v/>
      </c>
      <c r="BE59" s="5" t="b">
        <f t="shared" si="75"/>
        <v>0</v>
      </c>
      <c r="BF59" s="5" t="str">
        <f t="shared" si="10"/>
        <v/>
      </c>
      <c r="BG59" s="5" t="str">
        <f t="shared" si="76"/>
        <v/>
      </c>
      <c r="BH59" s="5" t="b">
        <f t="shared" si="77"/>
        <v>0</v>
      </c>
      <c r="BI59" s="5" t="str">
        <f t="shared" si="78"/>
        <v/>
      </c>
      <c r="BJ59" s="5" t="str">
        <f t="shared" si="11"/>
        <v/>
      </c>
      <c r="BK59" s="5" t="str">
        <f>IF(BH59,IF(BI59="","You ring the bell. "&amp;IF(BJ59=0,"Nothing else happens.","The "&amp;_xlfn.XLOOKUP(BJ59,Data!$W$3:$W$28,Data!$X$3:$X$28)&amp;" is transformed!"),BI59),"")</f>
        <v/>
      </c>
      <c r="BL59" s="5" t="b">
        <f t="shared" si="79"/>
        <v>0</v>
      </c>
      <c r="BM59" s="5" t="b">
        <f t="shared" si="80"/>
        <v>0</v>
      </c>
      <c r="BN59" s="5" t="str">
        <f t="shared" si="12"/>
        <v/>
      </c>
      <c r="BO59" s="5" t="str">
        <f t="shared" si="13"/>
        <v/>
      </c>
      <c r="BP59" s="5" t="b">
        <f t="shared" si="81"/>
        <v>0</v>
      </c>
      <c r="BQ59" s="5" t="str">
        <f>IF(BP59,IF(_xlfn.XLOOKUP(T59,Data!$W$3:$W$28,Data!$AB$3:$AB$28),"That's much too precious to give away!",IF(OR(AND(T59=17,CK58=CQ58),AND(T59=21,CK58=CV58)),"","No-one here seems to want that.")),"")</f>
        <v/>
      </c>
      <c r="BR59" s="5" t="str">
        <f>IF(BP59,IF(BQ59&lt;&gt;"",BQ59,IF(T59=21,Data!$B$5,"The priest takes the water and it is transformed by heavenly radiance!")),"")</f>
        <v/>
      </c>
      <c r="BS59" s="5" t="b">
        <f t="shared" si="82"/>
        <v>0</v>
      </c>
      <c r="BT59" s="5" t="str">
        <f t="shared" si="14"/>
        <v/>
      </c>
      <c r="BU59" s="5" t="str">
        <f t="shared" si="83"/>
        <v/>
      </c>
      <c r="BV59" s="5" t="b">
        <f t="shared" si="84"/>
        <v>0</v>
      </c>
      <c r="BW59" s="5" t="str">
        <f t="shared" si="15"/>
        <v/>
      </c>
      <c r="BX59" s="5" t="str">
        <f t="shared" si="85"/>
        <v/>
      </c>
      <c r="BY59" s="5" t="b">
        <f t="shared" si="86"/>
        <v>0</v>
      </c>
      <c r="BZ59" s="5">
        <f t="shared" si="87"/>
        <v>0</v>
      </c>
      <c r="CA59" s="5" t="str">
        <f t="shared" si="16"/>
        <v/>
      </c>
      <c r="CB59" s="5" t="b">
        <f t="shared" si="17"/>
        <v>0</v>
      </c>
      <c r="CC59" s="5" t="str">
        <f t="shared" si="18"/>
        <v/>
      </c>
      <c r="CD59" s="5" t="b">
        <f t="shared" si="19"/>
        <v>0</v>
      </c>
      <c r="CE59" s="5" t="b">
        <f t="shared" si="20"/>
        <v>0</v>
      </c>
      <c r="CF59" s="5" t="b">
        <f t="shared" si="21"/>
        <v>0</v>
      </c>
      <c r="CG59" s="5" t="b">
        <f t="shared" si="22"/>
        <v>0</v>
      </c>
      <c r="CH59" s="5" t="b">
        <f t="shared" si="23"/>
        <v>0</v>
      </c>
      <c r="CI59" s="5">
        <f t="shared" si="24"/>
        <v>0</v>
      </c>
      <c r="CJ59" s="5" t="str">
        <f t="shared" si="25"/>
        <v>I don't know that verb.</v>
      </c>
      <c r="CK59" s="4">
        <f t="shared" si="26"/>
        <v>3</v>
      </c>
      <c r="CL59" s="4" t="b">
        <f t="shared" si="27"/>
        <v>0</v>
      </c>
      <c r="CM59" s="4">
        <f t="shared" si="88"/>
        <v>20</v>
      </c>
      <c r="CN59" s="4" t="b">
        <f t="shared" si="28"/>
        <v>0</v>
      </c>
      <c r="CO59" s="4">
        <f t="shared" si="29"/>
        <v>12</v>
      </c>
      <c r="CP59" s="4">
        <f t="shared" si="30"/>
        <v>10</v>
      </c>
      <c r="CQ59" s="4">
        <f t="shared" si="31"/>
        <v>2</v>
      </c>
      <c r="CR59" s="4">
        <f t="shared" si="32"/>
        <v>20</v>
      </c>
      <c r="CS59" s="4">
        <f t="shared" si="33"/>
        <v>2</v>
      </c>
      <c r="CT59" s="4">
        <f t="shared" si="34"/>
        <v>15</v>
      </c>
      <c r="CU59" s="4">
        <f t="shared" si="35"/>
        <v>16</v>
      </c>
      <c r="CV59" s="4">
        <f t="shared" si="36"/>
        <v>8</v>
      </c>
      <c r="CW59" s="4">
        <f t="shared" si="37"/>
        <v>8</v>
      </c>
      <c r="CX59" s="4">
        <f t="shared" si="38"/>
        <v>14</v>
      </c>
      <c r="CY59" s="4">
        <f t="shared" si="39"/>
        <v>19</v>
      </c>
      <c r="CZ59" s="4">
        <f t="shared" si="40"/>
        <v>9</v>
      </c>
      <c r="DA59" s="4">
        <f t="shared" si="41"/>
        <v>2</v>
      </c>
      <c r="DB59" s="4">
        <f t="shared" si="42"/>
        <v>12</v>
      </c>
      <c r="DC59" s="4">
        <f t="shared" si="89"/>
        <v>2</v>
      </c>
      <c r="DD59" s="4">
        <f t="shared" si="44"/>
        <v>2</v>
      </c>
      <c r="DE59" s="4">
        <f t="shared" si="45"/>
        <v>2</v>
      </c>
      <c r="DF59" s="4">
        <f t="shared" si="46"/>
        <v>10</v>
      </c>
      <c r="DG59" s="4">
        <f t="shared" si="47"/>
        <v>2</v>
      </c>
      <c r="DH59" s="4">
        <f t="shared" si="48"/>
        <v>17</v>
      </c>
      <c r="DI59" s="4">
        <f t="shared" si="49"/>
        <v>6</v>
      </c>
      <c r="DJ59" s="4">
        <f t="shared" si="50"/>
        <v>15</v>
      </c>
      <c r="DK59" s="4">
        <f t="shared" si="51"/>
        <v>19</v>
      </c>
      <c r="DL59" s="4">
        <f t="shared" si="52"/>
        <v>2</v>
      </c>
      <c r="DM59" s="4">
        <f t="shared" si="53"/>
        <v>22</v>
      </c>
      <c r="DN59" s="4">
        <f t="shared" si="54"/>
        <v>23</v>
      </c>
      <c r="DO59" s="3"/>
    </row>
    <row r="60" spans="1:119" x14ac:dyDescent="0.35">
      <c r="A60" s="3" t="str">
        <f t="shared" si="55"/>
        <v/>
      </c>
      <c r="B60" s="6"/>
      <c r="C60" s="3" t="str">
        <f t="shared" si="0"/>
        <v/>
      </c>
      <c r="D60" s="3" t="e" cm="1">
        <f t="array" ref="D60:F60">INDEX(_xlfn.TEXTSPLIT(B60," ",,TRUE),_xlfn.SEQUENCE(1,3))</f>
        <v>#VALUE!</v>
      </c>
      <c r="E60" s="3" t="e">
        <v>#VALUE!</v>
      </c>
      <c r="F60" s="3" t="e">
        <v>#VALUE!</v>
      </c>
      <c r="G60" s="3" t="e" cm="1">
        <f t="array" ref="G60">_xlfn.XLOOKUP(D60,Data!$D$3:$D$36,Data!$E$3:$G$36)</f>
        <v>#VALUE!</v>
      </c>
      <c r="H60" s="3"/>
      <c r="I60" s="3"/>
      <c r="J60" s="3" t="e">
        <f>_xlfn.XMATCH(E60,Data!$L$3:$L$10)</f>
        <v>#VALUE!</v>
      </c>
      <c r="K60" s="3" t="str">
        <f>IF(M60="",IF(I60,Data!$B$4,_xlfn.XLOOKUP(D60,Data!$D$3:$D$36,Data!$E$3:$E$36)),"")</f>
        <v/>
      </c>
      <c r="L60" s="3" t="str">
        <f>IF(M60="",IF(I60,_xlfn.XLOOKUP(G60,Data!$L$3:$L$10,Data!$M$3:$M$10),IF(H60=0,"",IF(H60=1,E60,_xlfn.XLOOKUP(E60,Data!$L$3:$L$10,Data!$M$3:$M$10)))),"")</f>
        <v/>
      </c>
      <c r="M60" s="3" t="str">
        <f>IF(NOT(ISERROR(F60)),Data!$J$3,IF(ISERROR(G60),Data!$J$4,IF(AND(H60=0,NOT(ISERROR(E60))),Data!$J$5,IF(AND(H60=2,ISERROR(J60)),Data!$J$7,IF(AND(H60=1,ISERROR(E60)),Data!$J$6,"")))))</f>
        <v>I don't know that verb.</v>
      </c>
      <c r="N60" s="3" t="e">
        <f>_xlfn.XLOOKUP(K60,Data!$D$3:$D$36,Data!$H$3:$H$36)</f>
        <v>#N/A</v>
      </c>
      <c r="O60" s="3" t="e">
        <f>_xlfn.XLOOKUP(L60,Data!$X$3:$X$29,Data!$W$3:$W$29)</f>
        <v>#N/A</v>
      </c>
      <c r="P60" s="3" t="b">
        <f>OR(_xlfn.XLOOKUP(CK59,Data!$O$3:$O$25,Data!$U$3:$U$25),AND(CL59,OR(DC59=CK59,DC59=1)))</f>
        <v>1</v>
      </c>
      <c r="Q60" s="3" t="e" cm="1">
        <f t="array" ref="Q60">INDEX(CO59:DN59,1,O60)</f>
        <v>#N/A</v>
      </c>
      <c r="R60" s="3" t="e">
        <f t="shared" si="4"/>
        <v>#N/A</v>
      </c>
      <c r="S60" s="3" t="e">
        <f t="shared" si="56"/>
        <v>#N/A</v>
      </c>
      <c r="T60" s="3" t="str">
        <f t="shared" si="57"/>
        <v/>
      </c>
      <c r="U60" s="3" t="str">
        <f>IF(M60&lt;&gt;"",M60,IF(L60="","",IFERROR(IF(T60=0,IF(S60=FALSE,Data!$J$11,Data!$J$8),""),IF(K60=Data!$B$4,"",Data!$J$8))))</f>
        <v>I don't know that verb.</v>
      </c>
      <c r="V60" s="3" t="e" cm="1">
        <f t="array" ref="V60">INDEX(Data!$Q$3:$T$25,CK59,L60)</f>
        <v>#VALUE!</v>
      </c>
      <c r="W60" s="3" t="e">
        <f t="shared" si="5"/>
        <v>#VALUE!</v>
      </c>
      <c r="X60" s="3">
        <f t="shared" si="58"/>
        <v>0</v>
      </c>
      <c r="Y60" s="3" t="str">
        <f>IF(K60&lt;&gt;"Go","",IF(ISNUMBER(V60),IF(V60&gt;0,W60,Data!$J$9),Play!V60))</f>
        <v/>
      </c>
      <c r="Z60" s="3" t="b">
        <f t="shared" si="59"/>
        <v>0</v>
      </c>
      <c r="AA60" s="3" t="str">
        <f t="shared" si="60"/>
        <v/>
      </c>
      <c r="AB60" s="3">
        <f t="shared" si="6"/>
        <v>0</v>
      </c>
      <c r="AE60" s="5" t="str">
        <f t="shared" si="7"/>
        <v/>
      </c>
      <c r="AF60" s="5" t="str">
        <f>IF(AE60&lt;&gt;"",OR(_xlfn.XLOOKUP(AE60,Data!$O$3:$O$25,Data!$U$3:$U$25),AND(CL59,OR(DC59=1,DC59=CK59))),"")</f>
        <v/>
      </c>
      <c r="AG60" s="5" t="e" cm="1">
        <f t="array" ref="AG60">"Exits: " &amp; _xlfn.TEXTJOIN(", ", TRUE, IF(INDEX(Data!$Q$3:$T$25,AE60,0)&gt;0,Data!$Q$2:$T$2,""))&amp;"."</f>
        <v>#VALUE!</v>
      </c>
      <c r="AH60" s="5" t="str" cm="1">
        <f t="array" ref="AH60">_xlfn.TEXTJOIN(", ", TRUE, IF(CO59:DN59=AE60,_xlfn.XLOOKUP($CO$3:$DN$3,Data!$W$3:$W$28,Data!$X$3:$X$28),""))</f>
        <v/>
      </c>
      <c r="AI60" s="5" t="str">
        <f>IF(AF60="","",IF(AF60,_xlfn.XLOOKUP(AE60,Data!$O$3:$O$25,Data!$P$3:$P$25)&amp;" "&amp;AG60&amp;IF(AH60&lt;&gt;""," You see: " &amp;AH60&amp;".",""),Data!$J$10))</f>
        <v/>
      </c>
      <c r="AJ60" s="5" t="str">
        <f t="shared" si="61"/>
        <v/>
      </c>
      <c r="AK60" s="5" t="str">
        <f>IF(AND(K60="Talk",U60=""),_xlfn.XLOOKUP(T60,Data!$W$3:$W$28,Data!$AC$3:$AC$28),"")</f>
        <v/>
      </c>
      <c r="AL60" s="5" t="str">
        <f t="shared" si="62"/>
        <v/>
      </c>
      <c r="AM60" s="5" t="b">
        <f t="shared" si="63"/>
        <v>0</v>
      </c>
      <c r="AN60" s="5" t="str">
        <f>IF(AM60,IF(_xlfn.XLOOKUP(T60,Data!$W$3:$W$28,Data!$AA$3:$AA$28)=FALSE,"You can't take that.",IF(Q60=1,"You already have that.",IF(OR(CK59=CT59,CK59=CY59),"The unholy fiend prevents you!",""))),"")</f>
        <v/>
      </c>
      <c r="AO60" s="5" t="str">
        <f t="shared" si="64"/>
        <v/>
      </c>
      <c r="AP60" s="5" t="str">
        <f t="shared" si="65"/>
        <v/>
      </c>
      <c r="AQ60" s="5" t="b">
        <f t="shared" si="66"/>
        <v>0</v>
      </c>
      <c r="AR60" s="5" t="str">
        <f t="shared" si="67"/>
        <v/>
      </c>
      <c r="AS60" s="5" t="str">
        <f t="shared" si="68"/>
        <v/>
      </c>
      <c r="AT60" s="5" t="str">
        <f t="shared" si="2"/>
        <v/>
      </c>
      <c r="AU60" s="5" t="str">
        <f>IF(AND(K60="Examine",U60=""),_xlfn.XLOOKUP(T60,Data!$W$3:$W$28,Data!$Z$3:$Z$28)&amp;IF(T60=15,IF(CL59,IF(CM59&gt;=14,"burning brightly.",IF(CM59&gt;=9,"burning steadily.",IF(CM59&gt;=4,"burning weakly.","guttering."))),"unlit."),""),"")</f>
        <v/>
      </c>
      <c r="AV60" s="5" t="str" cm="1">
        <f t="array" ref="AV60">_xlfn.TEXTJOIN(", ", TRUE, IF(CO59:DN59=1,CO$1:DN$1,""))</f>
        <v/>
      </c>
      <c r="AW60" s="5" t="str">
        <f t="shared" si="69"/>
        <v/>
      </c>
      <c r="AX60" s="5" t="b">
        <f t="shared" si="70"/>
        <v>0</v>
      </c>
      <c r="AY60" s="5" t="str">
        <f>IF(AX60,IF(NOT(ISBLANK(_xlfn.XLOOKUP(T60,Data!$W$3:$W$28,Data!$AD$3:$AD$28))),IF(CK59=12,"","There's nowhere to pour it away here."),"You can't empty that!"),"")</f>
        <v/>
      </c>
      <c r="AZ60" s="5" t="str">
        <f t="shared" si="71"/>
        <v/>
      </c>
      <c r="BA60" s="5" t="b">
        <f t="shared" si="72"/>
        <v>0</v>
      </c>
      <c r="BB60" s="5" t="e">
        <f>_xlfn.XLOOKUP(T60,Data!$W$3:$W$28,Data!$AD$3:$AD$28)</f>
        <v>#N/A</v>
      </c>
      <c r="BC60" s="5" t="str">
        <f t="shared" si="73"/>
        <v/>
      </c>
      <c r="BD60" s="5" t="str">
        <f t="shared" si="74"/>
        <v/>
      </c>
      <c r="BE60" s="5" t="b">
        <f t="shared" si="75"/>
        <v>0</v>
      </c>
      <c r="BF60" s="5" t="str">
        <f t="shared" si="10"/>
        <v/>
      </c>
      <c r="BG60" s="5" t="str">
        <f t="shared" si="76"/>
        <v/>
      </c>
      <c r="BH60" s="5" t="b">
        <f t="shared" si="77"/>
        <v>0</v>
      </c>
      <c r="BI60" s="5" t="str">
        <f t="shared" si="78"/>
        <v/>
      </c>
      <c r="BJ60" s="5" t="str">
        <f t="shared" si="11"/>
        <v/>
      </c>
      <c r="BK60" s="5" t="str">
        <f>IF(BH60,IF(BI60="","You ring the bell. "&amp;IF(BJ60=0,"Nothing else happens.","The "&amp;_xlfn.XLOOKUP(BJ60,Data!$W$3:$W$28,Data!$X$3:$X$28)&amp;" is transformed!"),BI60),"")</f>
        <v/>
      </c>
      <c r="BL60" s="5" t="b">
        <f t="shared" si="79"/>
        <v>0</v>
      </c>
      <c r="BM60" s="5" t="b">
        <f t="shared" si="80"/>
        <v>0</v>
      </c>
      <c r="BN60" s="5" t="str">
        <f t="shared" si="12"/>
        <v/>
      </c>
      <c r="BO60" s="5" t="str">
        <f t="shared" si="13"/>
        <v/>
      </c>
      <c r="BP60" s="5" t="b">
        <f t="shared" si="81"/>
        <v>0</v>
      </c>
      <c r="BQ60" s="5" t="str">
        <f>IF(BP60,IF(_xlfn.XLOOKUP(T60,Data!$W$3:$W$28,Data!$AB$3:$AB$28),"That's much too precious to give away!",IF(OR(AND(T60=17,CK59=CQ59),AND(T60=21,CK59=CV59)),"","No-one here seems to want that.")),"")</f>
        <v/>
      </c>
      <c r="BR60" s="5" t="str">
        <f>IF(BP60,IF(BQ60&lt;&gt;"",BQ60,IF(T60=21,Data!$B$5,"The priest takes the water and it is transformed by heavenly radiance!")),"")</f>
        <v/>
      </c>
      <c r="BS60" s="5" t="b">
        <f t="shared" si="82"/>
        <v>0</v>
      </c>
      <c r="BT60" s="5" t="str">
        <f t="shared" si="14"/>
        <v/>
      </c>
      <c r="BU60" s="5" t="str">
        <f t="shared" si="83"/>
        <v/>
      </c>
      <c r="BV60" s="5" t="b">
        <f t="shared" si="84"/>
        <v>0</v>
      </c>
      <c r="BW60" s="5" t="str">
        <f t="shared" si="15"/>
        <v/>
      </c>
      <c r="BX60" s="5" t="str">
        <f t="shared" si="85"/>
        <v/>
      </c>
      <c r="BY60" s="5" t="b">
        <f t="shared" si="86"/>
        <v>0</v>
      </c>
      <c r="BZ60" s="5">
        <f t="shared" si="87"/>
        <v>0</v>
      </c>
      <c r="CA60" s="5" t="str">
        <f t="shared" si="16"/>
        <v/>
      </c>
      <c r="CB60" s="5" t="b">
        <f t="shared" si="17"/>
        <v>0</v>
      </c>
      <c r="CC60" s="5" t="str">
        <f t="shared" si="18"/>
        <v/>
      </c>
      <c r="CD60" s="5" t="b">
        <f t="shared" si="19"/>
        <v>0</v>
      </c>
      <c r="CE60" s="5" t="b">
        <f t="shared" si="20"/>
        <v>0</v>
      </c>
      <c r="CF60" s="5" t="b">
        <f t="shared" si="21"/>
        <v>0</v>
      </c>
      <c r="CG60" s="5" t="b">
        <f t="shared" si="22"/>
        <v>0</v>
      </c>
      <c r="CH60" s="5" t="b">
        <f t="shared" si="23"/>
        <v>0</v>
      </c>
      <c r="CI60" s="5">
        <f t="shared" si="24"/>
        <v>0</v>
      </c>
      <c r="CJ60" s="5" t="str">
        <f t="shared" si="25"/>
        <v>I don't know that verb.</v>
      </c>
      <c r="CK60" s="4">
        <f t="shared" si="26"/>
        <v>3</v>
      </c>
      <c r="CL60" s="4" t="b">
        <f t="shared" si="27"/>
        <v>0</v>
      </c>
      <c r="CM60" s="4">
        <f t="shared" si="88"/>
        <v>20</v>
      </c>
      <c r="CN60" s="4" t="b">
        <f t="shared" si="28"/>
        <v>0</v>
      </c>
      <c r="CO60" s="4">
        <f t="shared" si="29"/>
        <v>12</v>
      </c>
      <c r="CP60" s="4">
        <f t="shared" si="30"/>
        <v>10</v>
      </c>
      <c r="CQ60" s="4">
        <f t="shared" si="31"/>
        <v>2</v>
      </c>
      <c r="CR60" s="4">
        <f t="shared" si="32"/>
        <v>20</v>
      </c>
      <c r="CS60" s="4">
        <f t="shared" si="33"/>
        <v>2</v>
      </c>
      <c r="CT60" s="4">
        <f t="shared" si="34"/>
        <v>15</v>
      </c>
      <c r="CU60" s="4">
        <f t="shared" si="35"/>
        <v>16</v>
      </c>
      <c r="CV60" s="4">
        <f t="shared" si="36"/>
        <v>8</v>
      </c>
      <c r="CW60" s="4">
        <f t="shared" si="37"/>
        <v>8</v>
      </c>
      <c r="CX60" s="4">
        <f t="shared" si="38"/>
        <v>14</v>
      </c>
      <c r="CY60" s="4">
        <f t="shared" si="39"/>
        <v>19</v>
      </c>
      <c r="CZ60" s="4">
        <f t="shared" si="40"/>
        <v>9</v>
      </c>
      <c r="DA60" s="4">
        <f t="shared" si="41"/>
        <v>2</v>
      </c>
      <c r="DB60" s="4">
        <f t="shared" si="42"/>
        <v>12</v>
      </c>
      <c r="DC60" s="4">
        <f t="shared" si="89"/>
        <v>2</v>
      </c>
      <c r="DD60" s="4">
        <f t="shared" si="44"/>
        <v>2</v>
      </c>
      <c r="DE60" s="4">
        <f t="shared" si="45"/>
        <v>2</v>
      </c>
      <c r="DF60" s="4">
        <f t="shared" si="46"/>
        <v>10</v>
      </c>
      <c r="DG60" s="4">
        <f t="shared" si="47"/>
        <v>2</v>
      </c>
      <c r="DH60" s="4">
        <f t="shared" si="48"/>
        <v>17</v>
      </c>
      <c r="DI60" s="4">
        <f t="shared" si="49"/>
        <v>6</v>
      </c>
      <c r="DJ60" s="4">
        <f t="shared" si="50"/>
        <v>15</v>
      </c>
      <c r="DK60" s="4">
        <f t="shared" si="51"/>
        <v>19</v>
      </c>
      <c r="DL60" s="4">
        <f t="shared" si="52"/>
        <v>2</v>
      </c>
      <c r="DM60" s="4">
        <f t="shared" si="53"/>
        <v>22</v>
      </c>
      <c r="DN60" s="4">
        <f t="shared" si="54"/>
        <v>23</v>
      </c>
      <c r="DO60" s="3"/>
    </row>
    <row r="61" spans="1:119" x14ac:dyDescent="0.35">
      <c r="A61" s="3" t="str">
        <f t="shared" si="55"/>
        <v/>
      </c>
      <c r="B61" s="6"/>
      <c r="C61" s="3" t="str">
        <f t="shared" si="0"/>
        <v/>
      </c>
      <c r="D61" s="3" t="e" cm="1">
        <f t="array" ref="D61:F61">INDEX(_xlfn.TEXTSPLIT(B61," ",,TRUE),_xlfn.SEQUENCE(1,3))</f>
        <v>#VALUE!</v>
      </c>
      <c r="E61" s="3" t="e">
        <v>#VALUE!</v>
      </c>
      <c r="F61" s="3" t="e">
        <v>#VALUE!</v>
      </c>
      <c r="G61" s="3" t="e" cm="1">
        <f t="array" ref="G61">_xlfn.XLOOKUP(D61,Data!$D$3:$D$36,Data!$E$3:$G$36)</f>
        <v>#VALUE!</v>
      </c>
      <c r="H61" s="3"/>
      <c r="I61" s="3"/>
      <c r="J61" s="3" t="e">
        <f>_xlfn.XMATCH(E61,Data!$L$3:$L$10)</f>
        <v>#VALUE!</v>
      </c>
      <c r="K61" s="3" t="str">
        <f>IF(M61="",IF(I61,Data!$B$4,_xlfn.XLOOKUP(D61,Data!$D$3:$D$36,Data!$E$3:$E$36)),"")</f>
        <v/>
      </c>
      <c r="L61" s="3" t="str">
        <f>IF(M61="",IF(I61,_xlfn.XLOOKUP(G61,Data!$L$3:$L$10,Data!$M$3:$M$10),IF(H61=0,"",IF(H61=1,E61,_xlfn.XLOOKUP(E61,Data!$L$3:$L$10,Data!$M$3:$M$10)))),"")</f>
        <v/>
      </c>
      <c r="M61" s="3" t="str">
        <f>IF(NOT(ISERROR(F61)),Data!$J$3,IF(ISERROR(G61),Data!$J$4,IF(AND(H61=0,NOT(ISERROR(E61))),Data!$J$5,IF(AND(H61=2,ISERROR(J61)),Data!$J$7,IF(AND(H61=1,ISERROR(E61)),Data!$J$6,"")))))</f>
        <v>I don't know that verb.</v>
      </c>
      <c r="N61" s="3" t="e">
        <f>_xlfn.XLOOKUP(K61,Data!$D$3:$D$36,Data!$H$3:$H$36)</f>
        <v>#N/A</v>
      </c>
      <c r="O61" s="3" t="e">
        <f>_xlfn.XLOOKUP(L61,Data!$X$3:$X$29,Data!$W$3:$W$29)</f>
        <v>#N/A</v>
      </c>
      <c r="P61" s="3" t="b">
        <f>OR(_xlfn.XLOOKUP(CK60,Data!$O$3:$O$25,Data!$U$3:$U$25),AND(CL60,OR(DC60=CK60,DC60=1)))</f>
        <v>1</v>
      </c>
      <c r="Q61" s="3" t="e" cm="1">
        <f t="array" ref="Q61">INDEX(CO60:DN60,1,O61)</f>
        <v>#N/A</v>
      </c>
      <c r="R61" s="3" t="e">
        <f t="shared" si="4"/>
        <v>#N/A</v>
      </c>
      <c r="S61" s="3" t="e">
        <f t="shared" si="56"/>
        <v>#N/A</v>
      </c>
      <c r="T61" s="3" t="str">
        <f t="shared" si="57"/>
        <v/>
      </c>
      <c r="U61" s="3" t="str">
        <f>IF(M61&lt;&gt;"",M61,IF(L61="","",IFERROR(IF(T61=0,IF(S61=FALSE,Data!$J$11,Data!$J$8),""),IF(K61=Data!$B$4,"",Data!$J$8))))</f>
        <v>I don't know that verb.</v>
      </c>
      <c r="V61" s="3" t="e" cm="1">
        <f t="array" ref="V61">INDEX(Data!$Q$3:$T$25,CK60,L61)</f>
        <v>#VALUE!</v>
      </c>
      <c r="W61" s="3" t="e">
        <f t="shared" si="5"/>
        <v>#VALUE!</v>
      </c>
      <c r="X61" s="3">
        <f t="shared" si="58"/>
        <v>0</v>
      </c>
      <c r="Y61" s="3" t="str">
        <f>IF(K61&lt;&gt;"Go","",IF(ISNUMBER(V61),IF(V61&gt;0,W61,Data!$J$9),Play!V61))</f>
        <v/>
      </c>
      <c r="Z61" s="3" t="b">
        <f t="shared" si="59"/>
        <v>0</v>
      </c>
      <c r="AA61" s="3" t="str">
        <f t="shared" si="60"/>
        <v/>
      </c>
      <c r="AB61" s="3">
        <f t="shared" si="6"/>
        <v>0</v>
      </c>
      <c r="AE61" s="5" t="str">
        <f t="shared" si="7"/>
        <v/>
      </c>
      <c r="AF61" s="5" t="str">
        <f>IF(AE61&lt;&gt;"",OR(_xlfn.XLOOKUP(AE61,Data!$O$3:$O$25,Data!$U$3:$U$25),AND(CL60,OR(DC60=1,DC60=CK60))),"")</f>
        <v/>
      </c>
      <c r="AG61" s="5" t="e" cm="1">
        <f t="array" ref="AG61">"Exits: " &amp; _xlfn.TEXTJOIN(", ", TRUE, IF(INDEX(Data!$Q$3:$T$25,AE61,0)&gt;0,Data!$Q$2:$T$2,""))&amp;"."</f>
        <v>#VALUE!</v>
      </c>
      <c r="AH61" s="5" t="str" cm="1">
        <f t="array" ref="AH61">_xlfn.TEXTJOIN(", ", TRUE, IF(CO60:DN60=AE61,_xlfn.XLOOKUP($CO$3:$DN$3,Data!$W$3:$W$28,Data!$X$3:$X$28),""))</f>
        <v/>
      </c>
      <c r="AI61" s="5" t="str">
        <f>IF(AF61="","",IF(AF61,_xlfn.XLOOKUP(AE61,Data!$O$3:$O$25,Data!$P$3:$P$25)&amp;" "&amp;AG61&amp;IF(AH61&lt;&gt;""," You see: " &amp;AH61&amp;".",""),Data!$J$10))</f>
        <v/>
      </c>
      <c r="AJ61" s="5" t="str">
        <f t="shared" si="61"/>
        <v/>
      </c>
      <c r="AK61" s="5" t="str">
        <f>IF(AND(K61="Talk",U61=""),_xlfn.XLOOKUP(T61,Data!$W$3:$W$28,Data!$AC$3:$AC$28),"")</f>
        <v/>
      </c>
      <c r="AL61" s="5" t="str">
        <f t="shared" si="62"/>
        <v/>
      </c>
      <c r="AM61" s="5" t="b">
        <f t="shared" si="63"/>
        <v>0</v>
      </c>
      <c r="AN61" s="5" t="str">
        <f>IF(AM61,IF(_xlfn.XLOOKUP(T61,Data!$W$3:$W$28,Data!$AA$3:$AA$28)=FALSE,"You can't take that.",IF(Q61=1,"You already have that.",IF(OR(CK60=CT60,CK60=CY60),"The unholy fiend prevents you!",""))),"")</f>
        <v/>
      </c>
      <c r="AO61" s="5" t="str">
        <f t="shared" si="64"/>
        <v/>
      </c>
      <c r="AP61" s="5" t="str">
        <f t="shared" si="65"/>
        <v/>
      </c>
      <c r="AQ61" s="5" t="b">
        <f t="shared" si="66"/>
        <v>0</v>
      </c>
      <c r="AR61" s="5" t="str">
        <f t="shared" si="67"/>
        <v/>
      </c>
      <c r="AS61" s="5" t="str">
        <f t="shared" si="68"/>
        <v/>
      </c>
      <c r="AT61" s="5" t="str">
        <f t="shared" si="2"/>
        <v/>
      </c>
      <c r="AU61" s="5" t="str">
        <f>IF(AND(K61="Examine",U61=""),_xlfn.XLOOKUP(T61,Data!$W$3:$W$28,Data!$Z$3:$Z$28)&amp;IF(T61=15,IF(CL60,IF(CM60&gt;=14,"burning brightly.",IF(CM60&gt;=9,"burning steadily.",IF(CM60&gt;=4,"burning weakly.","guttering."))),"unlit."),""),"")</f>
        <v/>
      </c>
      <c r="AV61" s="5" t="str" cm="1">
        <f t="array" ref="AV61">_xlfn.TEXTJOIN(", ", TRUE, IF(CO60:DN60=1,CO$1:DN$1,""))</f>
        <v/>
      </c>
      <c r="AW61" s="5" t="str">
        <f t="shared" si="69"/>
        <v/>
      </c>
      <c r="AX61" s="5" t="b">
        <f t="shared" si="70"/>
        <v>0</v>
      </c>
      <c r="AY61" s="5" t="str">
        <f>IF(AX61,IF(NOT(ISBLANK(_xlfn.XLOOKUP(T61,Data!$W$3:$W$28,Data!$AD$3:$AD$28))),IF(CK60=12,"","There's nowhere to pour it away here."),"You can't empty that!"),"")</f>
        <v/>
      </c>
      <c r="AZ61" s="5" t="str">
        <f t="shared" si="71"/>
        <v/>
      </c>
      <c r="BA61" s="5" t="b">
        <f t="shared" si="72"/>
        <v>0</v>
      </c>
      <c r="BB61" s="5" t="e">
        <f>_xlfn.XLOOKUP(T61,Data!$W$3:$W$28,Data!$AD$3:$AD$28)</f>
        <v>#N/A</v>
      </c>
      <c r="BC61" s="5" t="str">
        <f t="shared" si="73"/>
        <v/>
      </c>
      <c r="BD61" s="5" t="str">
        <f t="shared" si="74"/>
        <v/>
      </c>
      <c r="BE61" s="5" t="b">
        <f t="shared" si="75"/>
        <v>0</v>
      </c>
      <c r="BF61" s="5" t="str">
        <f t="shared" si="10"/>
        <v/>
      </c>
      <c r="BG61" s="5" t="str">
        <f t="shared" si="76"/>
        <v/>
      </c>
      <c r="BH61" s="5" t="b">
        <f t="shared" si="77"/>
        <v>0</v>
      </c>
      <c r="BI61" s="5" t="str">
        <f t="shared" si="78"/>
        <v/>
      </c>
      <c r="BJ61" s="5" t="str">
        <f t="shared" si="11"/>
        <v/>
      </c>
      <c r="BK61" s="5" t="str">
        <f>IF(BH61,IF(BI61="","You ring the bell. "&amp;IF(BJ61=0,"Nothing else happens.","The "&amp;_xlfn.XLOOKUP(BJ61,Data!$W$3:$W$28,Data!$X$3:$X$28)&amp;" is transformed!"),BI61),"")</f>
        <v/>
      </c>
      <c r="BL61" s="5" t="b">
        <f t="shared" si="79"/>
        <v>0</v>
      </c>
      <c r="BM61" s="5" t="b">
        <f t="shared" si="80"/>
        <v>0</v>
      </c>
      <c r="BN61" s="5" t="str">
        <f t="shared" si="12"/>
        <v/>
      </c>
      <c r="BO61" s="5" t="str">
        <f t="shared" si="13"/>
        <v/>
      </c>
      <c r="BP61" s="5" t="b">
        <f t="shared" si="81"/>
        <v>0</v>
      </c>
      <c r="BQ61" s="5" t="str">
        <f>IF(BP61,IF(_xlfn.XLOOKUP(T61,Data!$W$3:$W$28,Data!$AB$3:$AB$28),"That's much too precious to give away!",IF(OR(AND(T61=17,CK60=CQ60),AND(T61=21,CK60=CV60)),"","No-one here seems to want that.")),"")</f>
        <v/>
      </c>
      <c r="BR61" s="5" t="str">
        <f>IF(BP61,IF(BQ61&lt;&gt;"",BQ61,IF(T61=21,Data!$B$5,"The priest takes the water and it is transformed by heavenly radiance!")),"")</f>
        <v/>
      </c>
      <c r="BS61" s="5" t="b">
        <f t="shared" si="82"/>
        <v>0</v>
      </c>
      <c r="BT61" s="5" t="str">
        <f t="shared" si="14"/>
        <v/>
      </c>
      <c r="BU61" s="5" t="str">
        <f t="shared" si="83"/>
        <v/>
      </c>
      <c r="BV61" s="5" t="b">
        <f t="shared" si="84"/>
        <v>0</v>
      </c>
      <c r="BW61" s="5" t="str">
        <f t="shared" si="15"/>
        <v/>
      </c>
      <c r="BX61" s="5" t="str">
        <f t="shared" si="85"/>
        <v/>
      </c>
      <c r="BY61" s="5" t="b">
        <f t="shared" si="86"/>
        <v>0</v>
      </c>
      <c r="BZ61" s="5">
        <f t="shared" si="87"/>
        <v>0</v>
      </c>
      <c r="CA61" s="5" t="str">
        <f t="shared" si="16"/>
        <v/>
      </c>
      <c r="CB61" s="5" t="b">
        <f t="shared" si="17"/>
        <v>0</v>
      </c>
      <c r="CC61" s="5" t="str">
        <f t="shared" si="18"/>
        <v/>
      </c>
      <c r="CD61" s="5" t="b">
        <f t="shared" si="19"/>
        <v>0</v>
      </c>
      <c r="CE61" s="5" t="b">
        <f t="shared" si="20"/>
        <v>0</v>
      </c>
      <c r="CF61" s="5" t="b">
        <f t="shared" si="21"/>
        <v>0</v>
      </c>
      <c r="CG61" s="5" t="b">
        <f t="shared" si="22"/>
        <v>0</v>
      </c>
      <c r="CH61" s="5" t="b">
        <f t="shared" si="23"/>
        <v>0</v>
      </c>
      <c r="CI61" s="5">
        <f t="shared" si="24"/>
        <v>0</v>
      </c>
      <c r="CJ61" s="5" t="str">
        <f t="shared" si="25"/>
        <v>I don't know that verb.</v>
      </c>
      <c r="CK61" s="4">
        <f t="shared" si="26"/>
        <v>3</v>
      </c>
      <c r="CL61" s="4" t="b">
        <f t="shared" si="27"/>
        <v>0</v>
      </c>
      <c r="CM61" s="4">
        <f t="shared" si="88"/>
        <v>20</v>
      </c>
      <c r="CN61" s="4" t="b">
        <f t="shared" si="28"/>
        <v>0</v>
      </c>
      <c r="CO61" s="4">
        <f t="shared" si="29"/>
        <v>12</v>
      </c>
      <c r="CP61" s="4">
        <f t="shared" si="30"/>
        <v>10</v>
      </c>
      <c r="CQ61" s="4">
        <f t="shared" si="31"/>
        <v>2</v>
      </c>
      <c r="CR61" s="4">
        <f t="shared" si="32"/>
        <v>20</v>
      </c>
      <c r="CS61" s="4">
        <f t="shared" si="33"/>
        <v>2</v>
      </c>
      <c r="CT61" s="4">
        <f t="shared" si="34"/>
        <v>15</v>
      </c>
      <c r="CU61" s="4">
        <f t="shared" si="35"/>
        <v>16</v>
      </c>
      <c r="CV61" s="4">
        <f t="shared" si="36"/>
        <v>8</v>
      </c>
      <c r="CW61" s="4">
        <f t="shared" si="37"/>
        <v>8</v>
      </c>
      <c r="CX61" s="4">
        <f t="shared" si="38"/>
        <v>14</v>
      </c>
      <c r="CY61" s="4">
        <f t="shared" si="39"/>
        <v>19</v>
      </c>
      <c r="CZ61" s="4">
        <f t="shared" si="40"/>
        <v>9</v>
      </c>
      <c r="DA61" s="4">
        <f t="shared" si="41"/>
        <v>2</v>
      </c>
      <c r="DB61" s="4">
        <f t="shared" si="42"/>
        <v>12</v>
      </c>
      <c r="DC61" s="4">
        <f t="shared" si="89"/>
        <v>2</v>
      </c>
      <c r="DD61" s="4">
        <f t="shared" si="44"/>
        <v>2</v>
      </c>
      <c r="DE61" s="4">
        <f t="shared" si="45"/>
        <v>2</v>
      </c>
      <c r="DF61" s="4">
        <f t="shared" si="46"/>
        <v>10</v>
      </c>
      <c r="DG61" s="4">
        <f t="shared" si="47"/>
        <v>2</v>
      </c>
      <c r="DH61" s="4">
        <f t="shared" si="48"/>
        <v>17</v>
      </c>
      <c r="DI61" s="4">
        <f t="shared" si="49"/>
        <v>6</v>
      </c>
      <c r="DJ61" s="4">
        <f t="shared" si="50"/>
        <v>15</v>
      </c>
      <c r="DK61" s="4">
        <f t="shared" si="51"/>
        <v>19</v>
      </c>
      <c r="DL61" s="4">
        <f t="shared" si="52"/>
        <v>2</v>
      </c>
      <c r="DM61" s="4">
        <f t="shared" si="53"/>
        <v>22</v>
      </c>
      <c r="DN61" s="4">
        <f t="shared" si="54"/>
        <v>23</v>
      </c>
      <c r="DO61" s="3"/>
    </row>
    <row r="62" spans="1:119" x14ac:dyDescent="0.35">
      <c r="A62" s="3" t="str">
        <f t="shared" si="55"/>
        <v/>
      </c>
      <c r="B62" s="6"/>
      <c r="C62" s="3" t="str">
        <f t="shared" si="0"/>
        <v/>
      </c>
      <c r="D62" s="3" t="e" cm="1">
        <f t="array" ref="D62:F62">INDEX(_xlfn.TEXTSPLIT(B62," ",,TRUE),_xlfn.SEQUENCE(1,3))</f>
        <v>#VALUE!</v>
      </c>
      <c r="E62" s="3" t="e">
        <v>#VALUE!</v>
      </c>
      <c r="F62" s="3" t="e">
        <v>#VALUE!</v>
      </c>
      <c r="G62" s="3" t="e" cm="1">
        <f t="array" ref="G62">_xlfn.XLOOKUP(D62,Data!$D$3:$D$36,Data!$E$3:$G$36)</f>
        <v>#VALUE!</v>
      </c>
      <c r="H62" s="3"/>
      <c r="I62" s="3"/>
      <c r="J62" s="3" t="e">
        <f>_xlfn.XMATCH(E62,Data!$L$3:$L$10)</f>
        <v>#VALUE!</v>
      </c>
      <c r="K62" s="3" t="str">
        <f>IF(M62="",IF(I62,Data!$B$4,_xlfn.XLOOKUP(D62,Data!$D$3:$D$36,Data!$E$3:$E$36)),"")</f>
        <v/>
      </c>
      <c r="L62" s="3" t="str">
        <f>IF(M62="",IF(I62,_xlfn.XLOOKUP(G62,Data!$L$3:$L$10,Data!$M$3:$M$10),IF(H62=0,"",IF(H62=1,E62,_xlfn.XLOOKUP(E62,Data!$L$3:$L$10,Data!$M$3:$M$10)))),"")</f>
        <v/>
      </c>
      <c r="M62" s="3" t="str">
        <f>IF(NOT(ISERROR(F62)),Data!$J$3,IF(ISERROR(G62),Data!$J$4,IF(AND(H62=0,NOT(ISERROR(E62))),Data!$J$5,IF(AND(H62=2,ISERROR(J62)),Data!$J$7,IF(AND(H62=1,ISERROR(E62)),Data!$J$6,"")))))</f>
        <v>I don't know that verb.</v>
      </c>
      <c r="N62" s="3" t="e">
        <f>_xlfn.XLOOKUP(K62,Data!$D$3:$D$36,Data!$H$3:$H$36)</f>
        <v>#N/A</v>
      </c>
      <c r="O62" s="3" t="e">
        <f>_xlfn.XLOOKUP(L62,Data!$X$3:$X$29,Data!$W$3:$W$29)</f>
        <v>#N/A</v>
      </c>
      <c r="P62" s="3" t="b">
        <f>OR(_xlfn.XLOOKUP(CK61,Data!$O$3:$O$25,Data!$U$3:$U$25),AND(CL61,OR(DC61=CK61,DC61=1)))</f>
        <v>1</v>
      </c>
      <c r="Q62" s="3" t="e" cm="1">
        <f t="array" ref="Q62">INDEX(CO61:DN61,1,O62)</f>
        <v>#N/A</v>
      </c>
      <c r="R62" s="3" t="e">
        <f t="shared" si="4"/>
        <v>#N/A</v>
      </c>
      <c r="S62" s="3" t="e">
        <f t="shared" si="56"/>
        <v>#N/A</v>
      </c>
      <c r="T62" s="3" t="str">
        <f t="shared" si="57"/>
        <v/>
      </c>
      <c r="U62" s="3" t="str">
        <f>IF(M62&lt;&gt;"",M62,IF(L62="","",IFERROR(IF(T62=0,IF(S62=FALSE,Data!$J$11,Data!$J$8),""),IF(K62=Data!$B$4,"",Data!$J$8))))</f>
        <v>I don't know that verb.</v>
      </c>
      <c r="V62" s="3" t="e" cm="1">
        <f t="array" ref="V62">INDEX(Data!$Q$3:$T$25,CK61,L62)</f>
        <v>#VALUE!</v>
      </c>
      <c r="W62" s="3" t="e">
        <f t="shared" si="5"/>
        <v>#VALUE!</v>
      </c>
      <c r="X62" s="3">
        <f t="shared" si="58"/>
        <v>0</v>
      </c>
      <c r="Y62" s="3" t="str">
        <f>IF(K62&lt;&gt;"Go","",IF(ISNUMBER(V62),IF(V62&gt;0,W62,Data!$J$9),Play!V62))</f>
        <v/>
      </c>
      <c r="Z62" s="3" t="b">
        <f t="shared" si="59"/>
        <v>0</v>
      </c>
      <c r="AA62" s="3" t="str">
        <f t="shared" si="60"/>
        <v/>
      </c>
      <c r="AB62" s="3">
        <f t="shared" si="6"/>
        <v>0</v>
      </c>
      <c r="AE62" s="5" t="str">
        <f t="shared" si="7"/>
        <v/>
      </c>
      <c r="AF62" s="5" t="str">
        <f>IF(AE62&lt;&gt;"",OR(_xlfn.XLOOKUP(AE62,Data!$O$3:$O$25,Data!$U$3:$U$25),AND(CL61,OR(DC61=1,DC61=CK61))),"")</f>
        <v/>
      </c>
      <c r="AG62" s="5" t="e" cm="1">
        <f t="array" ref="AG62">"Exits: " &amp; _xlfn.TEXTJOIN(", ", TRUE, IF(INDEX(Data!$Q$3:$T$25,AE62,0)&gt;0,Data!$Q$2:$T$2,""))&amp;"."</f>
        <v>#VALUE!</v>
      </c>
      <c r="AH62" s="5" t="str" cm="1">
        <f t="array" ref="AH62">_xlfn.TEXTJOIN(", ", TRUE, IF(CO61:DN61=AE62,_xlfn.XLOOKUP($CO$3:$DN$3,Data!$W$3:$W$28,Data!$X$3:$X$28),""))</f>
        <v/>
      </c>
      <c r="AI62" s="5" t="str">
        <f>IF(AF62="","",IF(AF62,_xlfn.XLOOKUP(AE62,Data!$O$3:$O$25,Data!$P$3:$P$25)&amp;" "&amp;AG62&amp;IF(AH62&lt;&gt;""," You see: " &amp;AH62&amp;".",""),Data!$J$10))</f>
        <v/>
      </c>
      <c r="AJ62" s="5" t="str">
        <f t="shared" si="61"/>
        <v/>
      </c>
      <c r="AK62" s="5" t="str">
        <f>IF(AND(K62="Talk",U62=""),_xlfn.XLOOKUP(T62,Data!$W$3:$W$28,Data!$AC$3:$AC$28),"")</f>
        <v/>
      </c>
      <c r="AL62" s="5" t="str">
        <f t="shared" si="62"/>
        <v/>
      </c>
      <c r="AM62" s="5" t="b">
        <f t="shared" si="63"/>
        <v>0</v>
      </c>
      <c r="AN62" s="5" t="str">
        <f>IF(AM62,IF(_xlfn.XLOOKUP(T62,Data!$W$3:$W$28,Data!$AA$3:$AA$28)=FALSE,"You can't take that.",IF(Q62=1,"You already have that.",IF(OR(CK61=CT61,CK61=CY61),"The unholy fiend prevents you!",""))),"")</f>
        <v/>
      </c>
      <c r="AO62" s="5" t="str">
        <f t="shared" si="64"/>
        <v/>
      </c>
      <c r="AP62" s="5" t="str">
        <f t="shared" si="65"/>
        <v/>
      </c>
      <c r="AQ62" s="5" t="b">
        <f t="shared" si="66"/>
        <v>0</v>
      </c>
      <c r="AR62" s="5" t="str">
        <f t="shared" si="67"/>
        <v/>
      </c>
      <c r="AS62" s="5" t="str">
        <f t="shared" si="68"/>
        <v/>
      </c>
      <c r="AT62" s="5" t="str">
        <f t="shared" si="2"/>
        <v/>
      </c>
      <c r="AU62" s="5" t="str">
        <f>IF(AND(K62="Examine",U62=""),_xlfn.XLOOKUP(T62,Data!$W$3:$W$28,Data!$Z$3:$Z$28)&amp;IF(T62=15,IF(CL61,IF(CM61&gt;=14,"burning brightly.",IF(CM61&gt;=9,"burning steadily.",IF(CM61&gt;=4,"burning weakly.","guttering."))),"unlit."),""),"")</f>
        <v/>
      </c>
      <c r="AV62" s="5" t="str" cm="1">
        <f t="array" ref="AV62">_xlfn.TEXTJOIN(", ", TRUE, IF(CO61:DN61=1,CO$1:DN$1,""))</f>
        <v/>
      </c>
      <c r="AW62" s="5" t="str">
        <f t="shared" si="69"/>
        <v/>
      </c>
      <c r="AX62" s="5" t="b">
        <f t="shared" si="70"/>
        <v>0</v>
      </c>
      <c r="AY62" s="5" t="str">
        <f>IF(AX62,IF(NOT(ISBLANK(_xlfn.XLOOKUP(T62,Data!$W$3:$W$28,Data!$AD$3:$AD$28))),IF(CK61=12,"","There's nowhere to pour it away here."),"You can't empty that!"),"")</f>
        <v/>
      </c>
      <c r="AZ62" s="5" t="str">
        <f t="shared" si="71"/>
        <v/>
      </c>
      <c r="BA62" s="5" t="b">
        <f t="shared" si="72"/>
        <v>0</v>
      </c>
      <c r="BB62" s="5" t="e">
        <f>_xlfn.XLOOKUP(T62,Data!$W$3:$W$28,Data!$AD$3:$AD$28)</f>
        <v>#N/A</v>
      </c>
      <c r="BC62" s="5" t="str">
        <f t="shared" si="73"/>
        <v/>
      </c>
      <c r="BD62" s="5" t="str">
        <f t="shared" si="74"/>
        <v/>
      </c>
      <c r="BE62" s="5" t="b">
        <f t="shared" si="75"/>
        <v>0</v>
      </c>
      <c r="BF62" s="5" t="str">
        <f t="shared" si="10"/>
        <v/>
      </c>
      <c r="BG62" s="5" t="str">
        <f t="shared" si="76"/>
        <v/>
      </c>
      <c r="BH62" s="5" t="b">
        <f t="shared" si="77"/>
        <v>0</v>
      </c>
      <c r="BI62" s="5" t="str">
        <f t="shared" si="78"/>
        <v/>
      </c>
      <c r="BJ62" s="5" t="str">
        <f t="shared" si="11"/>
        <v/>
      </c>
      <c r="BK62" s="5" t="str">
        <f>IF(BH62,IF(BI62="","You ring the bell. "&amp;IF(BJ62=0,"Nothing else happens.","The "&amp;_xlfn.XLOOKUP(BJ62,Data!$W$3:$W$28,Data!$X$3:$X$28)&amp;" is transformed!"),BI62),"")</f>
        <v/>
      </c>
      <c r="BL62" s="5" t="b">
        <f t="shared" si="79"/>
        <v>0</v>
      </c>
      <c r="BM62" s="5" t="b">
        <f t="shared" si="80"/>
        <v>0</v>
      </c>
      <c r="BN62" s="5" t="str">
        <f t="shared" si="12"/>
        <v/>
      </c>
      <c r="BO62" s="5" t="str">
        <f t="shared" si="13"/>
        <v/>
      </c>
      <c r="BP62" s="5" t="b">
        <f t="shared" si="81"/>
        <v>0</v>
      </c>
      <c r="BQ62" s="5" t="str">
        <f>IF(BP62,IF(_xlfn.XLOOKUP(T62,Data!$W$3:$W$28,Data!$AB$3:$AB$28),"That's much too precious to give away!",IF(OR(AND(T62=17,CK61=CQ61),AND(T62=21,CK61=CV61)),"","No-one here seems to want that.")),"")</f>
        <v/>
      </c>
      <c r="BR62" s="5" t="str">
        <f>IF(BP62,IF(BQ62&lt;&gt;"",BQ62,IF(T62=21,Data!$B$5,"The priest takes the water and it is transformed by heavenly radiance!")),"")</f>
        <v/>
      </c>
      <c r="BS62" s="5" t="b">
        <f t="shared" si="82"/>
        <v>0</v>
      </c>
      <c r="BT62" s="5" t="str">
        <f t="shared" si="14"/>
        <v/>
      </c>
      <c r="BU62" s="5" t="str">
        <f t="shared" si="83"/>
        <v/>
      </c>
      <c r="BV62" s="5" t="b">
        <f t="shared" si="84"/>
        <v>0</v>
      </c>
      <c r="BW62" s="5" t="str">
        <f t="shared" si="15"/>
        <v/>
      </c>
      <c r="BX62" s="5" t="str">
        <f t="shared" si="85"/>
        <v/>
      </c>
      <c r="BY62" s="5" t="b">
        <f t="shared" si="86"/>
        <v>0</v>
      </c>
      <c r="BZ62" s="5">
        <f t="shared" si="87"/>
        <v>0</v>
      </c>
      <c r="CA62" s="5" t="str">
        <f t="shared" si="16"/>
        <v/>
      </c>
      <c r="CB62" s="5" t="b">
        <f t="shared" si="17"/>
        <v>0</v>
      </c>
      <c r="CC62" s="5" t="str">
        <f t="shared" si="18"/>
        <v/>
      </c>
      <c r="CD62" s="5" t="b">
        <f t="shared" si="19"/>
        <v>0</v>
      </c>
      <c r="CE62" s="5" t="b">
        <f t="shared" si="20"/>
        <v>0</v>
      </c>
      <c r="CF62" s="5" t="b">
        <f t="shared" si="21"/>
        <v>0</v>
      </c>
      <c r="CG62" s="5" t="b">
        <f t="shared" si="22"/>
        <v>0</v>
      </c>
      <c r="CH62" s="5" t="b">
        <f t="shared" si="23"/>
        <v>0</v>
      </c>
      <c r="CI62" s="5">
        <f t="shared" si="24"/>
        <v>0</v>
      </c>
      <c r="CJ62" s="5" t="str">
        <f t="shared" si="25"/>
        <v>I don't know that verb.</v>
      </c>
      <c r="CK62" s="4">
        <f t="shared" si="26"/>
        <v>3</v>
      </c>
      <c r="CL62" s="4" t="b">
        <f t="shared" si="27"/>
        <v>0</v>
      </c>
      <c r="CM62" s="4">
        <f t="shared" si="88"/>
        <v>20</v>
      </c>
      <c r="CN62" s="4" t="b">
        <f t="shared" si="28"/>
        <v>0</v>
      </c>
      <c r="CO62" s="4">
        <f t="shared" si="29"/>
        <v>12</v>
      </c>
      <c r="CP62" s="4">
        <f t="shared" si="30"/>
        <v>10</v>
      </c>
      <c r="CQ62" s="4">
        <f t="shared" si="31"/>
        <v>2</v>
      </c>
      <c r="CR62" s="4">
        <f t="shared" si="32"/>
        <v>20</v>
      </c>
      <c r="CS62" s="4">
        <f t="shared" si="33"/>
        <v>2</v>
      </c>
      <c r="CT62" s="4">
        <f t="shared" si="34"/>
        <v>15</v>
      </c>
      <c r="CU62" s="4">
        <f t="shared" si="35"/>
        <v>16</v>
      </c>
      <c r="CV62" s="4">
        <f t="shared" si="36"/>
        <v>8</v>
      </c>
      <c r="CW62" s="4">
        <f t="shared" si="37"/>
        <v>8</v>
      </c>
      <c r="CX62" s="4">
        <f t="shared" si="38"/>
        <v>14</v>
      </c>
      <c r="CY62" s="4">
        <f t="shared" si="39"/>
        <v>19</v>
      </c>
      <c r="CZ62" s="4">
        <f t="shared" si="40"/>
        <v>9</v>
      </c>
      <c r="DA62" s="4">
        <f t="shared" si="41"/>
        <v>2</v>
      </c>
      <c r="DB62" s="4">
        <f t="shared" si="42"/>
        <v>12</v>
      </c>
      <c r="DC62" s="4">
        <f t="shared" si="89"/>
        <v>2</v>
      </c>
      <c r="DD62" s="4">
        <f t="shared" si="44"/>
        <v>2</v>
      </c>
      <c r="DE62" s="4">
        <f t="shared" si="45"/>
        <v>2</v>
      </c>
      <c r="DF62" s="4">
        <f t="shared" si="46"/>
        <v>10</v>
      </c>
      <c r="DG62" s="4">
        <f t="shared" si="47"/>
        <v>2</v>
      </c>
      <c r="DH62" s="4">
        <f t="shared" si="48"/>
        <v>17</v>
      </c>
      <c r="DI62" s="4">
        <f t="shared" si="49"/>
        <v>6</v>
      </c>
      <c r="DJ62" s="4">
        <f t="shared" si="50"/>
        <v>15</v>
      </c>
      <c r="DK62" s="4">
        <f t="shared" si="51"/>
        <v>19</v>
      </c>
      <c r="DL62" s="4">
        <f t="shared" si="52"/>
        <v>2</v>
      </c>
      <c r="DM62" s="4">
        <f t="shared" si="53"/>
        <v>22</v>
      </c>
      <c r="DN62" s="4">
        <f t="shared" si="54"/>
        <v>23</v>
      </c>
      <c r="DO62" s="3"/>
    </row>
    <row r="63" spans="1:119" x14ac:dyDescent="0.35">
      <c r="A63" s="3" t="str">
        <f t="shared" si="55"/>
        <v/>
      </c>
      <c r="B63" s="6"/>
      <c r="C63" s="3" t="str">
        <f t="shared" si="0"/>
        <v/>
      </c>
      <c r="D63" s="3" t="e" cm="1">
        <f t="array" ref="D63:F63">INDEX(_xlfn.TEXTSPLIT(B63," ",,TRUE),_xlfn.SEQUENCE(1,3))</f>
        <v>#VALUE!</v>
      </c>
      <c r="E63" s="3" t="e">
        <v>#VALUE!</v>
      </c>
      <c r="F63" s="3" t="e">
        <v>#VALUE!</v>
      </c>
      <c r="G63" s="3" t="e" cm="1">
        <f t="array" ref="G63">_xlfn.XLOOKUP(D63,Data!$D$3:$D$36,Data!$E$3:$G$36)</f>
        <v>#VALUE!</v>
      </c>
      <c r="H63" s="3"/>
      <c r="I63" s="3"/>
      <c r="J63" s="3" t="e">
        <f>_xlfn.XMATCH(E63,Data!$L$3:$L$10)</f>
        <v>#VALUE!</v>
      </c>
      <c r="K63" s="3" t="str">
        <f>IF(M63="",IF(I63,Data!$B$4,_xlfn.XLOOKUP(D63,Data!$D$3:$D$36,Data!$E$3:$E$36)),"")</f>
        <v/>
      </c>
      <c r="L63" s="3" t="str">
        <f>IF(M63="",IF(I63,_xlfn.XLOOKUP(G63,Data!$L$3:$L$10,Data!$M$3:$M$10),IF(H63=0,"",IF(H63=1,E63,_xlfn.XLOOKUP(E63,Data!$L$3:$L$10,Data!$M$3:$M$10)))),"")</f>
        <v/>
      </c>
      <c r="M63" s="3" t="str">
        <f>IF(NOT(ISERROR(F63)),Data!$J$3,IF(ISERROR(G63),Data!$J$4,IF(AND(H63=0,NOT(ISERROR(E63))),Data!$J$5,IF(AND(H63=2,ISERROR(J63)),Data!$J$7,IF(AND(H63=1,ISERROR(E63)),Data!$J$6,"")))))</f>
        <v>I don't know that verb.</v>
      </c>
      <c r="N63" s="3" t="e">
        <f>_xlfn.XLOOKUP(K63,Data!$D$3:$D$36,Data!$H$3:$H$36)</f>
        <v>#N/A</v>
      </c>
      <c r="O63" s="3" t="e">
        <f>_xlfn.XLOOKUP(L63,Data!$X$3:$X$29,Data!$W$3:$W$29)</f>
        <v>#N/A</v>
      </c>
      <c r="P63" s="3" t="b">
        <f>OR(_xlfn.XLOOKUP(CK62,Data!$O$3:$O$25,Data!$U$3:$U$25),AND(CL62,OR(DC62=CK62,DC62=1)))</f>
        <v>1</v>
      </c>
      <c r="Q63" s="3" t="e" cm="1">
        <f t="array" ref="Q63">INDEX(CO62:DN62,1,O63)</f>
        <v>#N/A</v>
      </c>
      <c r="R63" s="3" t="e">
        <f t="shared" si="4"/>
        <v>#N/A</v>
      </c>
      <c r="S63" s="3" t="e">
        <f t="shared" si="56"/>
        <v>#N/A</v>
      </c>
      <c r="T63" s="3" t="str">
        <f t="shared" si="57"/>
        <v/>
      </c>
      <c r="U63" s="3" t="str">
        <f>IF(M63&lt;&gt;"",M63,IF(L63="","",IFERROR(IF(T63=0,IF(S63=FALSE,Data!$J$11,Data!$J$8),""),IF(K63=Data!$B$4,"",Data!$J$8))))</f>
        <v>I don't know that verb.</v>
      </c>
      <c r="V63" s="3" t="e" cm="1">
        <f t="array" ref="V63">INDEX(Data!$Q$3:$T$25,CK62,L63)</f>
        <v>#VALUE!</v>
      </c>
      <c r="W63" s="3" t="e">
        <f t="shared" si="5"/>
        <v>#VALUE!</v>
      </c>
      <c r="X63" s="3">
        <f t="shared" si="58"/>
        <v>0</v>
      </c>
      <c r="Y63" s="3" t="str">
        <f>IF(K63&lt;&gt;"Go","",IF(ISNUMBER(V63),IF(V63&gt;0,W63,Data!$J$9),Play!V63))</f>
        <v/>
      </c>
      <c r="Z63" s="3" t="b">
        <f t="shared" si="59"/>
        <v>0</v>
      </c>
      <c r="AA63" s="3" t="str">
        <f t="shared" si="60"/>
        <v/>
      </c>
      <c r="AB63" s="3">
        <f t="shared" si="6"/>
        <v>0</v>
      </c>
      <c r="AE63" s="5" t="str">
        <f t="shared" si="7"/>
        <v/>
      </c>
      <c r="AF63" s="5" t="str">
        <f>IF(AE63&lt;&gt;"",OR(_xlfn.XLOOKUP(AE63,Data!$O$3:$O$25,Data!$U$3:$U$25),AND(CL62,OR(DC62=1,DC62=CK62))),"")</f>
        <v/>
      </c>
      <c r="AG63" s="5" t="e" cm="1">
        <f t="array" ref="AG63">"Exits: " &amp; _xlfn.TEXTJOIN(", ", TRUE, IF(INDEX(Data!$Q$3:$T$25,AE63,0)&gt;0,Data!$Q$2:$T$2,""))&amp;"."</f>
        <v>#VALUE!</v>
      </c>
      <c r="AH63" s="5" t="str" cm="1">
        <f t="array" ref="AH63">_xlfn.TEXTJOIN(", ", TRUE, IF(CO62:DN62=AE63,_xlfn.XLOOKUP($CO$3:$DN$3,Data!$W$3:$W$28,Data!$X$3:$X$28),""))</f>
        <v/>
      </c>
      <c r="AI63" s="5" t="str">
        <f>IF(AF63="","",IF(AF63,_xlfn.XLOOKUP(AE63,Data!$O$3:$O$25,Data!$P$3:$P$25)&amp;" "&amp;AG63&amp;IF(AH63&lt;&gt;""," You see: " &amp;AH63&amp;".",""),Data!$J$10))</f>
        <v/>
      </c>
      <c r="AJ63" s="5" t="str">
        <f t="shared" si="61"/>
        <v/>
      </c>
      <c r="AK63" s="5" t="str">
        <f>IF(AND(K63="Talk",U63=""),_xlfn.XLOOKUP(T63,Data!$W$3:$W$28,Data!$AC$3:$AC$28),"")</f>
        <v/>
      </c>
      <c r="AL63" s="5" t="str">
        <f t="shared" si="62"/>
        <v/>
      </c>
      <c r="AM63" s="5" t="b">
        <f t="shared" si="63"/>
        <v>0</v>
      </c>
      <c r="AN63" s="5" t="str">
        <f>IF(AM63,IF(_xlfn.XLOOKUP(T63,Data!$W$3:$W$28,Data!$AA$3:$AA$28)=FALSE,"You can't take that.",IF(Q63=1,"You already have that.",IF(OR(CK62=CT62,CK62=CY62),"The unholy fiend prevents you!",""))),"")</f>
        <v/>
      </c>
      <c r="AO63" s="5" t="str">
        <f t="shared" si="64"/>
        <v/>
      </c>
      <c r="AP63" s="5" t="str">
        <f t="shared" si="65"/>
        <v/>
      </c>
      <c r="AQ63" s="5" t="b">
        <f t="shared" si="66"/>
        <v>0</v>
      </c>
      <c r="AR63" s="5" t="str">
        <f t="shared" si="67"/>
        <v/>
      </c>
      <c r="AS63" s="5" t="str">
        <f t="shared" si="68"/>
        <v/>
      </c>
      <c r="AT63" s="5" t="str">
        <f t="shared" si="2"/>
        <v/>
      </c>
      <c r="AU63" s="5" t="str">
        <f>IF(AND(K63="Examine",U63=""),_xlfn.XLOOKUP(T63,Data!$W$3:$W$28,Data!$Z$3:$Z$28)&amp;IF(T63=15,IF(CL62,IF(CM62&gt;=14,"burning brightly.",IF(CM62&gt;=9,"burning steadily.",IF(CM62&gt;=4,"burning weakly.","guttering."))),"unlit."),""),"")</f>
        <v/>
      </c>
      <c r="AV63" s="5" t="str" cm="1">
        <f t="array" ref="AV63">_xlfn.TEXTJOIN(", ", TRUE, IF(CO62:DN62=1,CO$1:DN$1,""))</f>
        <v/>
      </c>
      <c r="AW63" s="5" t="str">
        <f t="shared" si="69"/>
        <v/>
      </c>
      <c r="AX63" s="5" t="b">
        <f t="shared" si="70"/>
        <v>0</v>
      </c>
      <c r="AY63" s="5" t="str">
        <f>IF(AX63,IF(NOT(ISBLANK(_xlfn.XLOOKUP(T63,Data!$W$3:$W$28,Data!$AD$3:$AD$28))),IF(CK62=12,"","There's nowhere to pour it away here."),"You can't empty that!"),"")</f>
        <v/>
      </c>
      <c r="AZ63" s="5" t="str">
        <f t="shared" si="71"/>
        <v/>
      </c>
      <c r="BA63" s="5" t="b">
        <f t="shared" si="72"/>
        <v>0</v>
      </c>
      <c r="BB63" s="5" t="e">
        <f>_xlfn.XLOOKUP(T63,Data!$W$3:$W$28,Data!$AD$3:$AD$28)</f>
        <v>#N/A</v>
      </c>
      <c r="BC63" s="5" t="str">
        <f t="shared" si="73"/>
        <v/>
      </c>
      <c r="BD63" s="5" t="str">
        <f t="shared" si="74"/>
        <v/>
      </c>
      <c r="BE63" s="5" t="b">
        <f t="shared" si="75"/>
        <v>0</v>
      </c>
      <c r="BF63" s="5" t="str">
        <f t="shared" si="10"/>
        <v/>
      </c>
      <c r="BG63" s="5" t="str">
        <f t="shared" si="76"/>
        <v/>
      </c>
      <c r="BH63" s="5" t="b">
        <f t="shared" si="77"/>
        <v>0</v>
      </c>
      <c r="BI63" s="5" t="str">
        <f t="shared" si="78"/>
        <v/>
      </c>
      <c r="BJ63" s="5" t="str">
        <f t="shared" si="11"/>
        <v/>
      </c>
      <c r="BK63" s="5" t="str">
        <f>IF(BH63,IF(BI63="","You ring the bell. "&amp;IF(BJ63=0,"Nothing else happens.","The "&amp;_xlfn.XLOOKUP(BJ63,Data!$W$3:$W$28,Data!$X$3:$X$28)&amp;" is transformed!"),BI63),"")</f>
        <v/>
      </c>
      <c r="BL63" s="5" t="b">
        <f t="shared" si="79"/>
        <v>0</v>
      </c>
      <c r="BM63" s="5" t="b">
        <f t="shared" si="80"/>
        <v>0</v>
      </c>
      <c r="BN63" s="5" t="str">
        <f t="shared" si="12"/>
        <v/>
      </c>
      <c r="BO63" s="5" t="str">
        <f t="shared" si="13"/>
        <v/>
      </c>
      <c r="BP63" s="5" t="b">
        <f t="shared" si="81"/>
        <v>0</v>
      </c>
      <c r="BQ63" s="5" t="str">
        <f>IF(BP63,IF(_xlfn.XLOOKUP(T63,Data!$W$3:$W$28,Data!$AB$3:$AB$28),"That's much too precious to give away!",IF(OR(AND(T63=17,CK62=CQ62),AND(T63=21,CK62=CV62)),"","No-one here seems to want that.")),"")</f>
        <v/>
      </c>
      <c r="BR63" s="5" t="str">
        <f>IF(BP63,IF(BQ63&lt;&gt;"",BQ63,IF(T63=21,Data!$B$5,"The priest takes the water and it is transformed by heavenly radiance!")),"")</f>
        <v/>
      </c>
      <c r="BS63" s="5" t="b">
        <f t="shared" si="82"/>
        <v>0</v>
      </c>
      <c r="BT63" s="5" t="str">
        <f t="shared" si="14"/>
        <v/>
      </c>
      <c r="BU63" s="5" t="str">
        <f t="shared" si="83"/>
        <v/>
      </c>
      <c r="BV63" s="5" t="b">
        <f t="shared" si="84"/>
        <v>0</v>
      </c>
      <c r="BW63" s="5" t="str">
        <f t="shared" si="15"/>
        <v/>
      </c>
      <c r="BX63" s="5" t="str">
        <f t="shared" si="85"/>
        <v/>
      </c>
      <c r="BY63" s="5" t="b">
        <f t="shared" si="86"/>
        <v>0</v>
      </c>
      <c r="BZ63" s="5">
        <f t="shared" si="87"/>
        <v>0</v>
      </c>
      <c r="CA63" s="5" t="str">
        <f t="shared" si="16"/>
        <v/>
      </c>
      <c r="CB63" s="5" t="b">
        <f t="shared" si="17"/>
        <v>0</v>
      </c>
      <c r="CC63" s="5" t="str">
        <f t="shared" si="18"/>
        <v/>
      </c>
      <c r="CD63" s="5" t="b">
        <f t="shared" si="19"/>
        <v>0</v>
      </c>
      <c r="CE63" s="5" t="b">
        <f t="shared" si="20"/>
        <v>0</v>
      </c>
      <c r="CF63" s="5" t="b">
        <f t="shared" si="21"/>
        <v>0</v>
      </c>
      <c r="CG63" s="5" t="b">
        <f t="shared" si="22"/>
        <v>0</v>
      </c>
      <c r="CH63" s="5" t="b">
        <f t="shared" si="23"/>
        <v>0</v>
      </c>
      <c r="CI63" s="5">
        <f t="shared" si="24"/>
        <v>0</v>
      </c>
      <c r="CJ63" s="5" t="str">
        <f t="shared" si="25"/>
        <v>I don't know that verb.</v>
      </c>
      <c r="CK63" s="4">
        <f t="shared" si="26"/>
        <v>3</v>
      </c>
      <c r="CL63" s="4" t="b">
        <f t="shared" si="27"/>
        <v>0</v>
      </c>
      <c r="CM63" s="4">
        <f t="shared" si="88"/>
        <v>20</v>
      </c>
      <c r="CN63" s="4" t="b">
        <f t="shared" si="28"/>
        <v>0</v>
      </c>
      <c r="CO63" s="4">
        <f t="shared" si="29"/>
        <v>12</v>
      </c>
      <c r="CP63" s="4">
        <f t="shared" si="30"/>
        <v>10</v>
      </c>
      <c r="CQ63" s="4">
        <f t="shared" si="31"/>
        <v>2</v>
      </c>
      <c r="CR63" s="4">
        <f t="shared" si="32"/>
        <v>20</v>
      </c>
      <c r="CS63" s="4">
        <f t="shared" si="33"/>
        <v>2</v>
      </c>
      <c r="CT63" s="4">
        <f t="shared" si="34"/>
        <v>15</v>
      </c>
      <c r="CU63" s="4">
        <f t="shared" si="35"/>
        <v>16</v>
      </c>
      <c r="CV63" s="4">
        <f t="shared" si="36"/>
        <v>8</v>
      </c>
      <c r="CW63" s="4">
        <f t="shared" si="37"/>
        <v>8</v>
      </c>
      <c r="CX63" s="4">
        <f t="shared" si="38"/>
        <v>14</v>
      </c>
      <c r="CY63" s="4">
        <f t="shared" si="39"/>
        <v>19</v>
      </c>
      <c r="CZ63" s="4">
        <f t="shared" si="40"/>
        <v>9</v>
      </c>
      <c r="DA63" s="4">
        <f t="shared" si="41"/>
        <v>2</v>
      </c>
      <c r="DB63" s="4">
        <f t="shared" si="42"/>
        <v>12</v>
      </c>
      <c r="DC63" s="4">
        <f t="shared" si="89"/>
        <v>2</v>
      </c>
      <c r="DD63" s="4">
        <f t="shared" si="44"/>
        <v>2</v>
      </c>
      <c r="DE63" s="4">
        <f t="shared" si="45"/>
        <v>2</v>
      </c>
      <c r="DF63" s="4">
        <f t="shared" si="46"/>
        <v>10</v>
      </c>
      <c r="DG63" s="4">
        <f t="shared" si="47"/>
        <v>2</v>
      </c>
      <c r="DH63" s="4">
        <f t="shared" si="48"/>
        <v>17</v>
      </c>
      <c r="DI63" s="4">
        <f t="shared" si="49"/>
        <v>6</v>
      </c>
      <c r="DJ63" s="4">
        <f t="shared" si="50"/>
        <v>15</v>
      </c>
      <c r="DK63" s="4">
        <f t="shared" si="51"/>
        <v>19</v>
      </c>
      <c r="DL63" s="4">
        <f t="shared" si="52"/>
        <v>2</v>
      </c>
      <c r="DM63" s="4">
        <f t="shared" si="53"/>
        <v>22</v>
      </c>
      <c r="DN63" s="4">
        <f t="shared" si="54"/>
        <v>23</v>
      </c>
      <c r="DO63" s="3"/>
    </row>
    <row r="64" spans="1:119" x14ac:dyDescent="0.35">
      <c r="A64" s="3" t="str">
        <f t="shared" si="55"/>
        <v/>
      </c>
      <c r="B64" s="6"/>
      <c r="C64" s="3" t="str">
        <f t="shared" si="0"/>
        <v/>
      </c>
      <c r="D64" s="3" t="e" cm="1">
        <f t="array" ref="D64:F64">INDEX(_xlfn.TEXTSPLIT(B64," ",,TRUE),_xlfn.SEQUENCE(1,3))</f>
        <v>#VALUE!</v>
      </c>
      <c r="E64" s="3" t="e">
        <v>#VALUE!</v>
      </c>
      <c r="F64" s="3" t="e">
        <v>#VALUE!</v>
      </c>
      <c r="G64" s="3" t="e" cm="1">
        <f t="array" ref="G64">_xlfn.XLOOKUP(D64,Data!$D$3:$D$36,Data!$E$3:$G$36)</f>
        <v>#VALUE!</v>
      </c>
      <c r="H64" s="3"/>
      <c r="I64" s="3"/>
      <c r="J64" s="3" t="e">
        <f>_xlfn.XMATCH(E64,Data!$L$3:$L$10)</f>
        <v>#VALUE!</v>
      </c>
      <c r="K64" s="3" t="str">
        <f>IF(M64="",IF(I64,Data!$B$4,_xlfn.XLOOKUP(D64,Data!$D$3:$D$36,Data!$E$3:$E$36)),"")</f>
        <v/>
      </c>
      <c r="L64" s="3" t="str">
        <f>IF(M64="",IF(I64,_xlfn.XLOOKUP(G64,Data!$L$3:$L$10,Data!$M$3:$M$10),IF(H64=0,"",IF(H64=1,E64,_xlfn.XLOOKUP(E64,Data!$L$3:$L$10,Data!$M$3:$M$10)))),"")</f>
        <v/>
      </c>
      <c r="M64" s="3" t="str">
        <f>IF(NOT(ISERROR(F64)),Data!$J$3,IF(ISERROR(G64),Data!$J$4,IF(AND(H64=0,NOT(ISERROR(E64))),Data!$J$5,IF(AND(H64=2,ISERROR(J64)),Data!$J$7,IF(AND(H64=1,ISERROR(E64)),Data!$J$6,"")))))</f>
        <v>I don't know that verb.</v>
      </c>
      <c r="N64" s="3" t="e">
        <f>_xlfn.XLOOKUP(K64,Data!$D$3:$D$36,Data!$H$3:$H$36)</f>
        <v>#N/A</v>
      </c>
      <c r="O64" s="3" t="e">
        <f>_xlfn.XLOOKUP(L64,Data!$X$3:$X$29,Data!$W$3:$W$29)</f>
        <v>#N/A</v>
      </c>
      <c r="P64" s="3" t="b">
        <f>OR(_xlfn.XLOOKUP(CK63,Data!$O$3:$O$25,Data!$U$3:$U$25),AND(CL63,OR(DC63=CK63,DC63=1)))</f>
        <v>1</v>
      </c>
      <c r="Q64" s="3" t="e" cm="1">
        <f t="array" ref="Q64">INDEX(CO63:DN63,1,O64)</f>
        <v>#N/A</v>
      </c>
      <c r="R64" s="3" t="e">
        <f t="shared" si="4"/>
        <v>#N/A</v>
      </c>
      <c r="S64" s="3" t="e">
        <f t="shared" si="56"/>
        <v>#N/A</v>
      </c>
      <c r="T64" s="3" t="str">
        <f t="shared" si="57"/>
        <v/>
      </c>
      <c r="U64" s="3" t="str">
        <f>IF(M64&lt;&gt;"",M64,IF(L64="","",IFERROR(IF(T64=0,IF(S64=FALSE,Data!$J$11,Data!$J$8),""),IF(K64=Data!$B$4,"",Data!$J$8))))</f>
        <v>I don't know that verb.</v>
      </c>
      <c r="V64" s="3" t="e" cm="1">
        <f t="array" ref="V64">INDEX(Data!$Q$3:$T$25,CK63,L64)</f>
        <v>#VALUE!</v>
      </c>
      <c r="W64" s="3" t="e">
        <f t="shared" si="5"/>
        <v>#VALUE!</v>
      </c>
      <c r="X64" s="3">
        <f t="shared" si="58"/>
        <v>0</v>
      </c>
      <c r="Y64" s="3" t="str">
        <f>IF(K64&lt;&gt;"Go","",IF(ISNUMBER(V64),IF(V64&gt;0,W64,Data!$J$9),Play!V64))</f>
        <v/>
      </c>
      <c r="Z64" s="3" t="b">
        <f t="shared" si="59"/>
        <v>0</v>
      </c>
      <c r="AA64" s="3" t="str">
        <f t="shared" si="60"/>
        <v/>
      </c>
      <c r="AB64" s="3">
        <f t="shared" si="6"/>
        <v>0</v>
      </c>
      <c r="AE64" s="5" t="str">
        <f t="shared" si="7"/>
        <v/>
      </c>
      <c r="AF64" s="5" t="str">
        <f>IF(AE64&lt;&gt;"",OR(_xlfn.XLOOKUP(AE64,Data!$O$3:$O$25,Data!$U$3:$U$25),AND(CL63,OR(DC63=1,DC63=CK63))),"")</f>
        <v/>
      </c>
      <c r="AG64" s="5" t="e" cm="1">
        <f t="array" ref="AG64">"Exits: " &amp; _xlfn.TEXTJOIN(", ", TRUE, IF(INDEX(Data!$Q$3:$T$25,AE64,0)&gt;0,Data!$Q$2:$T$2,""))&amp;"."</f>
        <v>#VALUE!</v>
      </c>
      <c r="AH64" s="5" t="str" cm="1">
        <f t="array" ref="AH64">_xlfn.TEXTJOIN(", ", TRUE, IF(CO63:DN63=AE64,_xlfn.XLOOKUP($CO$3:$DN$3,Data!$W$3:$W$28,Data!$X$3:$X$28),""))</f>
        <v/>
      </c>
      <c r="AI64" s="5" t="str">
        <f>IF(AF64="","",IF(AF64,_xlfn.XLOOKUP(AE64,Data!$O$3:$O$25,Data!$P$3:$P$25)&amp;" "&amp;AG64&amp;IF(AH64&lt;&gt;""," You see: " &amp;AH64&amp;".",""),Data!$J$10))</f>
        <v/>
      </c>
      <c r="AJ64" s="5" t="str">
        <f t="shared" si="61"/>
        <v/>
      </c>
      <c r="AK64" s="5" t="str">
        <f>IF(AND(K64="Talk",U64=""),_xlfn.XLOOKUP(T64,Data!$W$3:$W$28,Data!$AC$3:$AC$28),"")</f>
        <v/>
      </c>
      <c r="AL64" s="5" t="str">
        <f t="shared" si="62"/>
        <v/>
      </c>
      <c r="AM64" s="5" t="b">
        <f t="shared" si="63"/>
        <v>0</v>
      </c>
      <c r="AN64" s="5" t="str">
        <f>IF(AM64,IF(_xlfn.XLOOKUP(T64,Data!$W$3:$W$28,Data!$AA$3:$AA$28)=FALSE,"You can't take that.",IF(Q64=1,"You already have that.",IF(OR(CK63=CT63,CK63=CY63),"The unholy fiend prevents you!",""))),"")</f>
        <v/>
      </c>
      <c r="AO64" s="5" t="str">
        <f t="shared" si="64"/>
        <v/>
      </c>
      <c r="AP64" s="5" t="str">
        <f t="shared" si="65"/>
        <v/>
      </c>
      <c r="AQ64" s="5" t="b">
        <f t="shared" si="66"/>
        <v>0</v>
      </c>
      <c r="AR64" s="5" t="str">
        <f t="shared" si="67"/>
        <v/>
      </c>
      <c r="AS64" s="5" t="str">
        <f t="shared" si="68"/>
        <v/>
      </c>
      <c r="AT64" s="5" t="str">
        <f t="shared" si="2"/>
        <v/>
      </c>
      <c r="AU64" s="5" t="str">
        <f>IF(AND(K64="Examine",U64=""),_xlfn.XLOOKUP(T64,Data!$W$3:$W$28,Data!$Z$3:$Z$28)&amp;IF(T64=15,IF(CL63,IF(CM63&gt;=14,"burning brightly.",IF(CM63&gt;=9,"burning steadily.",IF(CM63&gt;=4,"burning weakly.","guttering."))),"unlit."),""),"")</f>
        <v/>
      </c>
      <c r="AV64" s="5" t="str" cm="1">
        <f t="array" ref="AV64">_xlfn.TEXTJOIN(", ", TRUE, IF(CO63:DN63=1,CO$1:DN$1,""))</f>
        <v/>
      </c>
      <c r="AW64" s="5" t="str">
        <f t="shared" si="69"/>
        <v/>
      </c>
      <c r="AX64" s="5" t="b">
        <f t="shared" si="70"/>
        <v>0</v>
      </c>
      <c r="AY64" s="5" t="str">
        <f>IF(AX64,IF(NOT(ISBLANK(_xlfn.XLOOKUP(T64,Data!$W$3:$W$28,Data!$AD$3:$AD$28))),IF(CK63=12,"","There's nowhere to pour it away here."),"You can't empty that!"),"")</f>
        <v/>
      </c>
      <c r="AZ64" s="5" t="str">
        <f t="shared" si="71"/>
        <v/>
      </c>
      <c r="BA64" s="5" t="b">
        <f t="shared" si="72"/>
        <v>0</v>
      </c>
      <c r="BB64" s="5" t="e">
        <f>_xlfn.XLOOKUP(T64,Data!$W$3:$W$28,Data!$AD$3:$AD$28)</f>
        <v>#N/A</v>
      </c>
      <c r="BC64" s="5" t="str">
        <f t="shared" si="73"/>
        <v/>
      </c>
      <c r="BD64" s="5" t="str">
        <f t="shared" si="74"/>
        <v/>
      </c>
      <c r="BE64" s="5" t="b">
        <f t="shared" si="75"/>
        <v>0</v>
      </c>
      <c r="BF64" s="5" t="str">
        <f t="shared" si="10"/>
        <v/>
      </c>
      <c r="BG64" s="5" t="str">
        <f t="shared" si="76"/>
        <v/>
      </c>
      <c r="BH64" s="5" t="b">
        <f t="shared" si="77"/>
        <v>0</v>
      </c>
      <c r="BI64" s="5" t="str">
        <f t="shared" si="78"/>
        <v/>
      </c>
      <c r="BJ64" s="5" t="str">
        <f t="shared" si="11"/>
        <v/>
      </c>
      <c r="BK64" s="5" t="str">
        <f>IF(BH64,IF(BI64="","You ring the bell. "&amp;IF(BJ64=0,"Nothing else happens.","The "&amp;_xlfn.XLOOKUP(BJ64,Data!$W$3:$W$28,Data!$X$3:$X$28)&amp;" is transformed!"),BI64),"")</f>
        <v/>
      </c>
      <c r="BL64" s="5" t="b">
        <f t="shared" si="79"/>
        <v>0</v>
      </c>
      <c r="BM64" s="5" t="b">
        <f t="shared" si="80"/>
        <v>0</v>
      </c>
      <c r="BN64" s="5" t="str">
        <f t="shared" si="12"/>
        <v/>
      </c>
      <c r="BO64" s="5" t="str">
        <f t="shared" si="13"/>
        <v/>
      </c>
      <c r="BP64" s="5" t="b">
        <f t="shared" si="81"/>
        <v>0</v>
      </c>
      <c r="BQ64" s="5" t="str">
        <f>IF(BP64,IF(_xlfn.XLOOKUP(T64,Data!$W$3:$W$28,Data!$AB$3:$AB$28),"That's much too precious to give away!",IF(OR(AND(T64=17,CK63=CQ63),AND(T64=21,CK63=CV63)),"","No-one here seems to want that.")),"")</f>
        <v/>
      </c>
      <c r="BR64" s="5" t="str">
        <f>IF(BP64,IF(BQ64&lt;&gt;"",BQ64,IF(T64=21,Data!$B$5,"The priest takes the water and it is transformed by heavenly radiance!")),"")</f>
        <v/>
      </c>
      <c r="BS64" s="5" t="b">
        <f t="shared" si="82"/>
        <v>0</v>
      </c>
      <c r="BT64" s="5" t="str">
        <f t="shared" si="14"/>
        <v/>
      </c>
      <c r="BU64" s="5" t="str">
        <f t="shared" si="83"/>
        <v/>
      </c>
      <c r="BV64" s="5" t="b">
        <f t="shared" si="84"/>
        <v>0</v>
      </c>
      <c r="BW64" s="5" t="str">
        <f t="shared" si="15"/>
        <v/>
      </c>
      <c r="BX64" s="5" t="str">
        <f t="shared" si="85"/>
        <v/>
      </c>
      <c r="BY64" s="5" t="b">
        <f t="shared" si="86"/>
        <v>0</v>
      </c>
      <c r="BZ64" s="5">
        <f t="shared" si="87"/>
        <v>0</v>
      </c>
      <c r="CA64" s="5" t="str">
        <f t="shared" si="16"/>
        <v/>
      </c>
      <c r="CB64" s="5" t="b">
        <f t="shared" si="17"/>
        <v>0</v>
      </c>
      <c r="CC64" s="5" t="str">
        <f t="shared" si="18"/>
        <v/>
      </c>
      <c r="CD64" s="5" t="b">
        <f t="shared" si="19"/>
        <v>0</v>
      </c>
      <c r="CE64" s="5" t="b">
        <f t="shared" si="20"/>
        <v>0</v>
      </c>
      <c r="CF64" s="5" t="b">
        <f t="shared" si="21"/>
        <v>0</v>
      </c>
      <c r="CG64" s="5" t="b">
        <f t="shared" si="22"/>
        <v>0</v>
      </c>
      <c r="CH64" s="5" t="b">
        <f t="shared" si="23"/>
        <v>0</v>
      </c>
      <c r="CI64" s="5">
        <f t="shared" si="24"/>
        <v>0</v>
      </c>
      <c r="CJ64" s="5" t="str">
        <f t="shared" si="25"/>
        <v>I don't know that verb.</v>
      </c>
      <c r="CK64" s="4">
        <f t="shared" si="26"/>
        <v>3</v>
      </c>
      <c r="CL64" s="4" t="b">
        <f t="shared" si="27"/>
        <v>0</v>
      </c>
      <c r="CM64" s="4">
        <f t="shared" si="88"/>
        <v>20</v>
      </c>
      <c r="CN64" s="4" t="b">
        <f t="shared" si="28"/>
        <v>0</v>
      </c>
      <c r="CO64" s="4">
        <f t="shared" si="29"/>
        <v>12</v>
      </c>
      <c r="CP64" s="4">
        <f t="shared" si="30"/>
        <v>10</v>
      </c>
      <c r="CQ64" s="4">
        <f t="shared" si="31"/>
        <v>2</v>
      </c>
      <c r="CR64" s="4">
        <f t="shared" si="32"/>
        <v>20</v>
      </c>
      <c r="CS64" s="4">
        <f t="shared" si="33"/>
        <v>2</v>
      </c>
      <c r="CT64" s="4">
        <f t="shared" si="34"/>
        <v>15</v>
      </c>
      <c r="CU64" s="4">
        <f t="shared" si="35"/>
        <v>16</v>
      </c>
      <c r="CV64" s="4">
        <f t="shared" si="36"/>
        <v>8</v>
      </c>
      <c r="CW64" s="4">
        <f t="shared" si="37"/>
        <v>8</v>
      </c>
      <c r="CX64" s="4">
        <f t="shared" si="38"/>
        <v>14</v>
      </c>
      <c r="CY64" s="4">
        <f t="shared" si="39"/>
        <v>19</v>
      </c>
      <c r="CZ64" s="4">
        <f t="shared" si="40"/>
        <v>9</v>
      </c>
      <c r="DA64" s="4">
        <f t="shared" si="41"/>
        <v>2</v>
      </c>
      <c r="DB64" s="4">
        <f t="shared" si="42"/>
        <v>12</v>
      </c>
      <c r="DC64" s="4">
        <f t="shared" si="89"/>
        <v>2</v>
      </c>
      <c r="DD64" s="4">
        <f t="shared" si="44"/>
        <v>2</v>
      </c>
      <c r="DE64" s="4">
        <f t="shared" si="45"/>
        <v>2</v>
      </c>
      <c r="DF64" s="4">
        <f t="shared" si="46"/>
        <v>10</v>
      </c>
      <c r="DG64" s="4">
        <f t="shared" si="47"/>
        <v>2</v>
      </c>
      <c r="DH64" s="4">
        <f t="shared" si="48"/>
        <v>17</v>
      </c>
      <c r="DI64" s="4">
        <f t="shared" si="49"/>
        <v>6</v>
      </c>
      <c r="DJ64" s="4">
        <f t="shared" si="50"/>
        <v>15</v>
      </c>
      <c r="DK64" s="4">
        <f t="shared" si="51"/>
        <v>19</v>
      </c>
      <c r="DL64" s="4">
        <f t="shared" si="52"/>
        <v>2</v>
      </c>
      <c r="DM64" s="4">
        <f t="shared" si="53"/>
        <v>22</v>
      </c>
      <c r="DN64" s="4">
        <f t="shared" si="54"/>
        <v>23</v>
      </c>
      <c r="DO64" s="3"/>
    </row>
    <row r="65" spans="1:119" x14ac:dyDescent="0.35">
      <c r="A65" s="3" t="str">
        <f t="shared" si="55"/>
        <v/>
      </c>
      <c r="B65" s="6"/>
      <c r="C65" s="3" t="str">
        <f t="shared" si="0"/>
        <v/>
      </c>
      <c r="D65" s="3" t="e" cm="1">
        <f t="array" ref="D65:F65">INDEX(_xlfn.TEXTSPLIT(B65," ",,TRUE),_xlfn.SEQUENCE(1,3))</f>
        <v>#VALUE!</v>
      </c>
      <c r="E65" s="3" t="e">
        <v>#VALUE!</v>
      </c>
      <c r="F65" s="3" t="e">
        <v>#VALUE!</v>
      </c>
      <c r="G65" s="3" t="e" cm="1">
        <f t="array" ref="G65">_xlfn.XLOOKUP(D65,Data!$D$3:$D$36,Data!$E$3:$G$36)</f>
        <v>#VALUE!</v>
      </c>
      <c r="H65" s="3"/>
      <c r="I65" s="3"/>
      <c r="J65" s="3" t="e">
        <f>_xlfn.XMATCH(E65,Data!$L$3:$L$10)</f>
        <v>#VALUE!</v>
      </c>
      <c r="K65" s="3" t="str">
        <f>IF(M65="",IF(I65,Data!$B$4,_xlfn.XLOOKUP(D65,Data!$D$3:$D$36,Data!$E$3:$E$36)),"")</f>
        <v/>
      </c>
      <c r="L65" s="3" t="str">
        <f>IF(M65="",IF(I65,_xlfn.XLOOKUP(G65,Data!$L$3:$L$10,Data!$M$3:$M$10),IF(H65=0,"",IF(H65=1,E65,_xlfn.XLOOKUP(E65,Data!$L$3:$L$10,Data!$M$3:$M$10)))),"")</f>
        <v/>
      </c>
      <c r="M65" s="3" t="str">
        <f>IF(NOT(ISERROR(F65)),Data!$J$3,IF(ISERROR(G65),Data!$J$4,IF(AND(H65=0,NOT(ISERROR(E65))),Data!$J$5,IF(AND(H65=2,ISERROR(J65)),Data!$J$7,IF(AND(H65=1,ISERROR(E65)),Data!$J$6,"")))))</f>
        <v>I don't know that verb.</v>
      </c>
      <c r="N65" s="3" t="e">
        <f>_xlfn.XLOOKUP(K65,Data!$D$3:$D$36,Data!$H$3:$H$36)</f>
        <v>#N/A</v>
      </c>
      <c r="O65" s="3" t="e">
        <f>_xlfn.XLOOKUP(L65,Data!$X$3:$X$29,Data!$W$3:$W$29)</f>
        <v>#N/A</v>
      </c>
      <c r="P65" s="3" t="b">
        <f>OR(_xlfn.XLOOKUP(CK64,Data!$O$3:$O$25,Data!$U$3:$U$25),AND(CL64,OR(DC64=CK64,DC64=1)))</f>
        <v>1</v>
      </c>
      <c r="Q65" s="3" t="e" cm="1">
        <f t="array" ref="Q65">INDEX(CO64:DN64,1,O65)</f>
        <v>#N/A</v>
      </c>
      <c r="R65" s="3" t="e">
        <f t="shared" si="4"/>
        <v>#N/A</v>
      </c>
      <c r="S65" s="3" t="e">
        <f t="shared" si="56"/>
        <v>#N/A</v>
      </c>
      <c r="T65" s="3" t="str">
        <f t="shared" si="57"/>
        <v/>
      </c>
      <c r="U65" s="3" t="str">
        <f>IF(M65&lt;&gt;"",M65,IF(L65="","",IFERROR(IF(T65=0,IF(S65=FALSE,Data!$J$11,Data!$J$8),""),IF(K65=Data!$B$4,"",Data!$J$8))))</f>
        <v>I don't know that verb.</v>
      </c>
      <c r="V65" s="3" t="e" cm="1">
        <f t="array" ref="V65">INDEX(Data!$Q$3:$T$25,CK64,L65)</f>
        <v>#VALUE!</v>
      </c>
      <c r="W65" s="3" t="e">
        <f t="shared" si="5"/>
        <v>#VALUE!</v>
      </c>
      <c r="X65" s="3">
        <f t="shared" si="58"/>
        <v>0</v>
      </c>
      <c r="Y65" s="3" t="str">
        <f>IF(K65&lt;&gt;"Go","",IF(ISNUMBER(V65),IF(V65&gt;0,W65,Data!$J$9),Play!V65))</f>
        <v/>
      </c>
      <c r="Z65" s="3" t="b">
        <f t="shared" si="59"/>
        <v>0</v>
      </c>
      <c r="AA65" s="3" t="str">
        <f t="shared" si="60"/>
        <v/>
      </c>
      <c r="AB65" s="3">
        <f t="shared" si="6"/>
        <v>0</v>
      </c>
      <c r="AE65" s="5" t="str">
        <f t="shared" si="7"/>
        <v/>
      </c>
      <c r="AF65" s="5" t="str">
        <f>IF(AE65&lt;&gt;"",OR(_xlfn.XLOOKUP(AE65,Data!$O$3:$O$25,Data!$U$3:$U$25),AND(CL64,OR(DC64=1,DC64=CK64))),"")</f>
        <v/>
      </c>
      <c r="AG65" s="5" t="e" cm="1">
        <f t="array" ref="AG65">"Exits: " &amp; _xlfn.TEXTJOIN(", ", TRUE, IF(INDEX(Data!$Q$3:$T$25,AE65,0)&gt;0,Data!$Q$2:$T$2,""))&amp;"."</f>
        <v>#VALUE!</v>
      </c>
      <c r="AH65" s="5" t="str" cm="1">
        <f t="array" ref="AH65">_xlfn.TEXTJOIN(", ", TRUE, IF(CO64:DN64=AE65,_xlfn.XLOOKUP($CO$3:$DN$3,Data!$W$3:$W$28,Data!$X$3:$X$28),""))</f>
        <v/>
      </c>
      <c r="AI65" s="5" t="str">
        <f>IF(AF65="","",IF(AF65,_xlfn.XLOOKUP(AE65,Data!$O$3:$O$25,Data!$P$3:$P$25)&amp;" "&amp;AG65&amp;IF(AH65&lt;&gt;""," You see: " &amp;AH65&amp;".",""),Data!$J$10))</f>
        <v/>
      </c>
      <c r="AJ65" s="5" t="str">
        <f t="shared" si="61"/>
        <v/>
      </c>
      <c r="AK65" s="5" t="str">
        <f>IF(AND(K65="Talk",U65=""),_xlfn.XLOOKUP(T65,Data!$W$3:$W$28,Data!$AC$3:$AC$28),"")</f>
        <v/>
      </c>
      <c r="AL65" s="5" t="str">
        <f t="shared" si="62"/>
        <v/>
      </c>
      <c r="AM65" s="5" t="b">
        <f t="shared" si="63"/>
        <v>0</v>
      </c>
      <c r="AN65" s="5" t="str">
        <f>IF(AM65,IF(_xlfn.XLOOKUP(T65,Data!$W$3:$W$28,Data!$AA$3:$AA$28)=FALSE,"You can't take that.",IF(Q65=1,"You already have that.",IF(OR(CK64=CT64,CK64=CY64),"The unholy fiend prevents you!",""))),"")</f>
        <v/>
      </c>
      <c r="AO65" s="5" t="str">
        <f t="shared" si="64"/>
        <v/>
      </c>
      <c r="AP65" s="5" t="str">
        <f t="shared" si="65"/>
        <v/>
      </c>
      <c r="AQ65" s="5" t="b">
        <f t="shared" si="66"/>
        <v>0</v>
      </c>
      <c r="AR65" s="5" t="str">
        <f t="shared" si="67"/>
        <v/>
      </c>
      <c r="AS65" s="5" t="str">
        <f t="shared" si="68"/>
        <v/>
      </c>
      <c r="AT65" s="5" t="str">
        <f t="shared" si="2"/>
        <v/>
      </c>
      <c r="AU65" s="5" t="str">
        <f>IF(AND(K65="Examine",U65=""),_xlfn.XLOOKUP(T65,Data!$W$3:$W$28,Data!$Z$3:$Z$28)&amp;IF(T65=15,IF(CL64,IF(CM64&gt;=14,"burning brightly.",IF(CM64&gt;=9,"burning steadily.",IF(CM64&gt;=4,"burning weakly.","guttering."))),"unlit."),""),"")</f>
        <v/>
      </c>
      <c r="AV65" s="5" t="str" cm="1">
        <f t="array" ref="AV65">_xlfn.TEXTJOIN(", ", TRUE, IF(CO64:DN64=1,CO$1:DN$1,""))</f>
        <v/>
      </c>
      <c r="AW65" s="5" t="str">
        <f t="shared" si="69"/>
        <v/>
      </c>
      <c r="AX65" s="5" t="b">
        <f t="shared" si="70"/>
        <v>0</v>
      </c>
      <c r="AY65" s="5" t="str">
        <f>IF(AX65,IF(NOT(ISBLANK(_xlfn.XLOOKUP(T65,Data!$W$3:$W$28,Data!$AD$3:$AD$28))),IF(CK64=12,"","There's nowhere to pour it away here."),"You can't empty that!"),"")</f>
        <v/>
      </c>
      <c r="AZ65" s="5" t="str">
        <f t="shared" si="71"/>
        <v/>
      </c>
      <c r="BA65" s="5" t="b">
        <f t="shared" si="72"/>
        <v>0</v>
      </c>
      <c r="BB65" s="5" t="e">
        <f>_xlfn.XLOOKUP(T65,Data!$W$3:$W$28,Data!$AD$3:$AD$28)</f>
        <v>#N/A</v>
      </c>
      <c r="BC65" s="5" t="str">
        <f t="shared" si="73"/>
        <v/>
      </c>
      <c r="BD65" s="5" t="str">
        <f t="shared" si="74"/>
        <v/>
      </c>
      <c r="BE65" s="5" t="b">
        <f t="shared" si="75"/>
        <v>0</v>
      </c>
      <c r="BF65" s="5" t="str">
        <f t="shared" si="10"/>
        <v/>
      </c>
      <c r="BG65" s="5" t="str">
        <f t="shared" si="76"/>
        <v/>
      </c>
      <c r="BH65" s="5" t="b">
        <f t="shared" si="77"/>
        <v>0</v>
      </c>
      <c r="BI65" s="5" t="str">
        <f t="shared" si="78"/>
        <v/>
      </c>
      <c r="BJ65" s="5" t="str">
        <f t="shared" si="11"/>
        <v/>
      </c>
      <c r="BK65" s="5" t="str">
        <f>IF(BH65,IF(BI65="","You ring the bell. "&amp;IF(BJ65=0,"Nothing else happens.","The "&amp;_xlfn.XLOOKUP(BJ65,Data!$W$3:$W$28,Data!$X$3:$X$28)&amp;" is transformed!"),BI65),"")</f>
        <v/>
      </c>
      <c r="BL65" s="5" t="b">
        <f t="shared" si="79"/>
        <v>0</v>
      </c>
      <c r="BM65" s="5" t="b">
        <f t="shared" si="80"/>
        <v>0</v>
      </c>
      <c r="BN65" s="5" t="str">
        <f t="shared" si="12"/>
        <v/>
      </c>
      <c r="BO65" s="5" t="str">
        <f t="shared" si="13"/>
        <v/>
      </c>
      <c r="BP65" s="5" t="b">
        <f t="shared" si="81"/>
        <v>0</v>
      </c>
      <c r="BQ65" s="5" t="str">
        <f>IF(BP65,IF(_xlfn.XLOOKUP(T65,Data!$W$3:$W$28,Data!$AB$3:$AB$28),"That's much too precious to give away!",IF(OR(AND(T65=17,CK64=CQ64),AND(T65=21,CK64=CV64)),"","No-one here seems to want that.")),"")</f>
        <v/>
      </c>
      <c r="BR65" s="5" t="str">
        <f>IF(BP65,IF(BQ65&lt;&gt;"",BQ65,IF(T65=21,Data!$B$5,"The priest takes the water and it is transformed by heavenly radiance!")),"")</f>
        <v/>
      </c>
      <c r="BS65" s="5" t="b">
        <f t="shared" si="82"/>
        <v>0</v>
      </c>
      <c r="BT65" s="5" t="str">
        <f t="shared" si="14"/>
        <v/>
      </c>
      <c r="BU65" s="5" t="str">
        <f t="shared" si="83"/>
        <v/>
      </c>
      <c r="BV65" s="5" t="b">
        <f t="shared" si="84"/>
        <v>0</v>
      </c>
      <c r="BW65" s="5" t="str">
        <f t="shared" si="15"/>
        <v/>
      </c>
      <c r="BX65" s="5" t="str">
        <f t="shared" si="85"/>
        <v/>
      </c>
      <c r="BY65" s="5" t="b">
        <f t="shared" si="86"/>
        <v>0</v>
      </c>
      <c r="BZ65" s="5">
        <f t="shared" si="87"/>
        <v>0</v>
      </c>
      <c r="CA65" s="5" t="str">
        <f t="shared" si="16"/>
        <v/>
      </c>
      <c r="CB65" s="5" t="b">
        <f t="shared" si="17"/>
        <v>0</v>
      </c>
      <c r="CC65" s="5" t="str">
        <f t="shared" si="18"/>
        <v/>
      </c>
      <c r="CD65" s="5" t="b">
        <f t="shared" si="19"/>
        <v>0</v>
      </c>
      <c r="CE65" s="5" t="b">
        <f t="shared" si="20"/>
        <v>0</v>
      </c>
      <c r="CF65" s="5" t="b">
        <f t="shared" si="21"/>
        <v>0</v>
      </c>
      <c r="CG65" s="5" t="b">
        <f t="shared" si="22"/>
        <v>0</v>
      </c>
      <c r="CH65" s="5" t="b">
        <f t="shared" si="23"/>
        <v>0</v>
      </c>
      <c r="CI65" s="5">
        <f t="shared" si="24"/>
        <v>0</v>
      </c>
      <c r="CJ65" s="5" t="str">
        <f t="shared" si="25"/>
        <v>I don't know that verb.</v>
      </c>
      <c r="CK65" s="4">
        <f t="shared" si="26"/>
        <v>3</v>
      </c>
      <c r="CL65" s="4" t="b">
        <f t="shared" si="27"/>
        <v>0</v>
      </c>
      <c r="CM65" s="4">
        <f t="shared" si="88"/>
        <v>20</v>
      </c>
      <c r="CN65" s="4" t="b">
        <f t="shared" si="28"/>
        <v>0</v>
      </c>
      <c r="CO65" s="4">
        <f t="shared" si="29"/>
        <v>12</v>
      </c>
      <c r="CP65" s="4">
        <f t="shared" si="30"/>
        <v>10</v>
      </c>
      <c r="CQ65" s="4">
        <f t="shared" si="31"/>
        <v>2</v>
      </c>
      <c r="CR65" s="4">
        <f t="shared" si="32"/>
        <v>20</v>
      </c>
      <c r="CS65" s="4">
        <f t="shared" si="33"/>
        <v>2</v>
      </c>
      <c r="CT65" s="4">
        <f t="shared" si="34"/>
        <v>15</v>
      </c>
      <c r="CU65" s="4">
        <f t="shared" si="35"/>
        <v>16</v>
      </c>
      <c r="CV65" s="4">
        <f t="shared" si="36"/>
        <v>8</v>
      </c>
      <c r="CW65" s="4">
        <f t="shared" si="37"/>
        <v>8</v>
      </c>
      <c r="CX65" s="4">
        <f t="shared" si="38"/>
        <v>14</v>
      </c>
      <c r="CY65" s="4">
        <f t="shared" si="39"/>
        <v>19</v>
      </c>
      <c r="CZ65" s="4">
        <f t="shared" si="40"/>
        <v>9</v>
      </c>
      <c r="DA65" s="4">
        <f t="shared" si="41"/>
        <v>2</v>
      </c>
      <c r="DB65" s="4">
        <f t="shared" si="42"/>
        <v>12</v>
      </c>
      <c r="DC65" s="4">
        <f t="shared" si="89"/>
        <v>2</v>
      </c>
      <c r="DD65" s="4">
        <f t="shared" si="44"/>
        <v>2</v>
      </c>
      <c r="DE65" s="4">
        <f t="shared" si="45"/>
        <v>2</v>
      </c>
      <c r="DF65" s="4">
        <f t="shared" si="46"/>
        <v>10</v>
      </c>
      <c r="DG65" s="4">
        <f t="shared" si="47"/>
        <v>2</v>
      </c>
      <c r="DH65" s="4">
        <f t="shared" si="48"/>
        <v>17</v>
      </c>
      <c r="DI65" s="4">
        <f t="shared" si="49"/>
        <v>6</v>
      </c>
      <c r="DJ65" s="4">
        <f t="shared" si="50"/>
        <v>15</v>
      </c>
      <c r="DK65" s="4">
        <f t="shared" si="51"/>
        <v>19</v>
      </c>
      <c r="DL65" s="4">
        <f t="shared" si="52"/>
        <v>2</v>
      </c>
      <c r="DM65" s="4">
        <f t="shared" si="53"/>
        <v>22</v>
      </c>
      <c r="DN65" s="4">
        <f t="shared" si="54"/>
        <v>23</v>
      </c>
      <c r="DO65" s="3"/>
    </row>
    <row r="66" spans="1:119" x14ac:dyDescent="0.35">
      <c r="A66" s="3" t="str">
        <f t="shared" si="55"/>
        <v/>
      </c>
      <c r="B66" s="6"/>
      <c r="C66" s="3" t="str">
        <f t="shared" si="0"/>
        <v/>
      </c>
      <c r="D66" s="3" t="e" cm="1">
        <f t="array" ref="D66:F66">INDEX(_xlfn.TEXTSPLIT(B66," ",,TRUE),_xlfn.SEQUENCE(1,3))</f>
        <v>#VALUE!</v>
      </c>
      <c r="E66" s="3" t="e">
        <v>#VALUE!</v>
      </c>
      <c r="F66" s="3" t="e">
        <v>#VALUE!</v>
      </c>
      <c r="G66" s="3" t="e" cm="1">
        <f t="array" ref="G66">_xlfn.XLOOKUP(D66,Data!$D$3:$D$36,Data!$E$3:$G$36)</f>
        <v>#VALUE!</v>
      </c>
      <c r="H66" s="3"/>
      <c r="I66" s="3"/>
      <c r="J66" s="3" t="e">
        <f>_xlfn.XMATCH(E66,Data!$L$3:$L$10)</f>
        <v>#VALUE!</v>
      </c>
      <c r="K66" s="3" t="str">
        <f>IF(M66="",IF(I66,Data!$B$4,_xlfn.XLOOKUP(D66,Data!$D$3:$D$36,Data!$E$3:$E$36)),"")</f>
        <v/>
      </c>
      <c r="L66" s="3" t="str">
        <f>IF(M66="",IF(I66,_xlfn.XLOOKUP(G66,Data!$L$3:$L$10,Data!$M$3:$M$10),IF(H66=0,"",IF(H66=1,E66,_xlfn.XLOOKUP(E66,Data!$L$3:$L$10,Data!$M$3:$M$10)))),"")</f>
        <v/>
      </c>
      <c r="M66" s="3" t="str">
        <f>IF(NOT(ISERROR(F66)),Data!$J$3,IF(ISERROR(G66),Data!$J$4,IF(AND(H66=0,NOT(ISERROR(E66))),Data!$J$5,IF(AND(H66=2,ISERROR(J66)),Data!$J$7,IF(AND(H66=1,ISERROR(E66)),Data!$J$6,"")))))</f>
        <v>I don't know that verb.</v>
      </c>
      <c r="N66" s="3" t="e">
        <f>_xlfn.XLOOKUP(K66,Data!$D$3:$D$36,Data!$H$3:$H$36)</f>
        <v>#N/A</v>
      </c>
      <c r="O66" s="3" t="e">
        <f>_xlfn.XLOOKUP(L66,Data!$X$3:$X$29,Data!$W$3:$W$29)</f>
        <v>#N/A</v>
      </c>
      <c r="P66" s="3" t="b">
        <f>OR(_xlfn.XLOOKUP(CK65,Data!$O$3:$O$25,Data!$U$3:$U$25),AND(CL65,OR(DC65=CK65,DC65=1)))</f>
        <v>1</v>
      </c>
      <c r="Q66" s="3" t="e" cm="1">
        <f t="array" ref="Q66">INDEX(CO65:DN65,1,O66)</f>
        <v>#N/A</v>
      </c>
      <c r="R66" s="3" t="e">
        <f t="shared" si="4"/>
        <v>#N/A</v>
      </c>
      <c r="S66" s="3" t="e">
        <f t="shared" si="56"/>
        <v>#N/A</v>
      </c>
      <c r="T66" s="3" t="str">
        <f t="shared" si="57"/>
        <v/>
      </c>
      <c r="U66" s="3" t="str">
        <f>IF(M66&lt;&gt;"",M66,IF(L66="","",IFERROR(IF(T66=0,IF(S66=FALSE,Data!$J$11,Data!$J$8),""),IF(K66=Data!$B$4,"",Data!$J$8))))</f>
        <v>I don't know that verb.</v>
      </c>
      <c r="V66" s="3" t="e" cm="1">
        <f t="array" ref="V66">INDEX(Data!$Q$3:$T$25,CK65,L66)</f>
        <v>#VALUE!</v>
      </c>
      <c r="W66" s="3" t="e">
        <f t="shared" si="5"/>
        <v>#VALUE!</v>
      </c>
      <c r="X66" s="3">
        <f t="shared" si="58"/>
        <v>0</v>
      </c>
      <c r="Y66" s="3" t="str">
        <f>IF(K66&lt;&gt;"Go","",IF(ISNUMBER(V66),IF(V66&gt;0,W66,Data!$J$9),Play!V66))</f>
        <v/>
      </c>
      <c r="Z66" s="3" t="b">
        <f t="shared" si="59"/>
        <v>0</v>
      </c>
      <c r="AA66" s="3" t="str">
        <f t="shared" si="60"/>
        <v/>
      </c>
      <c r="AB66" s="3">
        <f t="shared" si="6"/>
        <v>0</v>
      </c>
      <c r="AE66" s="5" t="str">
        <f t="shared" si="7"/>
        <v/>
      </c>
      <c r="AF66" s="5" t="str">
        <f>IF(AE66&lt;&gt;"",OR(_xlfn.XLOOKUP(AE66,Data!$O$3:$O$25,Data!$U$3:$U$25),AND(CL65,OR(DC65=1,DC65=CK65))),"")</f>
        <v/>
      </c>
      <c r="AG66" s="5" t="e" cm="1">
        <f t="array" ref="AG66">"Exits: " &amp; _xlfn.TEXTJOIN(", ", TRUE, IF(INDEX(Data!$Q$3:$T$25,AE66,0)&gt;0,Data!$Q$2:$T$2,""))&amp;"."</f>
        <v>#VALUE!</v>
      </c>
      <c r="AH66" s="5" t="str" cm="1">
        <f t="array" ref="AH66">_xlfn.TEXTJOIN(", ", TRUE, IF(CO65:DN65=AE66,_xlfn.XLOOKUP($CO$3:$DN$3,Data!$W$3:$W$28,Data!$X$3:$X$28),""))</f>
        <v/>
      </c>
      <c r="AI66" s="5" t="str">
        <f>IF(AF66="","",IF(AF66,_xlfn.XLOOKUP(AE66,Data!$O$3:$O$25,Data!$P$3:$P$25)&amp;" "&amp;AG66&amp;IF(AH66&lt;&gt;""," You see: " &amp;AH66&amp;".",""),Data!$J$10))</f>
        <v/>
      </c>
      <c r="AJ66" s="5" t="str">
        <f t="shared" si="61"/>
        <v/>
      </c>
      <c r="AK66" s="5" t="str">
        <f>IF(AND(K66="Talk",U66=""),_xlfn.XLOOKUP(T66,Data!$W$3:$W$28,Data!$AC$3:$AC$28),"")</f>
        <v/>
      </c>
      <c r="AL66" s="5" t="str">
        <f t="shared" si="62"/>
        <v/>
      </c>
      <c r="AM66" s="5" t="b">
        <f t="shared" si="63"/>
        <v>0</v>
      </c>
      <c r="AN66" s="5" t="str">
        <f>IF(AM66,IF(_xlfn.XLOOKUP(T66,Data!$W$3:$W$28,Data!$AA$3:$AA$28)=FALSE,"You can't take that.",IF(Q66=1,"You already have that.",IF(OR(CK65=CT65,CK65=CY65),"The unholy fiend prevents you!",""))),"")</f>
        <v/>
      </c>
      <c r="AO66" s="5" t="str">
        <f t="shared" si="64"/>
        <v/>
      </c>
      <c r="AP66" s="5" t="str">
        <f t="shared" si="65"/>
        <v/>
      </c>
      <c r="AQ66" s="5" t="b">
        <f t="shared" si="66"/>
        <v>0</v>
      </c>
      <c r="AR66" s="5" t="str">
        <f t="shared" si="67"/>
        <v/>
      </c>
      <c r="AS66" s="5" t="str">
        <f t="shared" si="68"/>
        <v/>
      </c>
      <c r="AT66" s="5" t="str">
        <f t="shared" si="2"/>
        <v/>
      </c>
      <c r="AU66" s="5" t="str">
        <f>IF(AND(K66="Examine",U66=""),_xlfn.XLOOKUP(T66,Data!$W$3:$W$28,Data!$Z$3:$Z$28)&amp;IF(T66=15,IF(CL65,IF(CM65&gt;=14,"burning brightly.",IF(CM65&gt;=9,"burning steadily.",IF(CM65&gt;=4,"burning weakly.","guttering."))),"unlit."),""),"")</f>
        <v/>
      </c>
      <c r="AV66" s="5" t="str" cm="1">
        <f t="array" ref="AV66">_xlfn.TEXTJOIN(", ", TRUE, IF(CO65:DN65=1,CO$1:DN$1,""))</f>
        <v/>
      </c>
      <c r="AW66" s="5" t="str">
        <f t="shared" si="69"/>
        <v/>
      </c>
      <c r="AX66" s="5" t="b">
        <f t="shared" si="70"/>
        <v>0</v>
      </c>
      <c r="AY66" s="5" t="str">
        <f>IF(AX66,IF(NOT(ISBLANK(_xlfn.XLOOKUP(T66,Data!$W$3:$W$28,Data!$AD$3:$AD$28))),IF(CK65=12,"","There's nowhere to pour it away here."),"You can't empty that!"),"")</f>
        <v/>
      </c>
      <c r="AZ66" s="5" t="str">
        <f t="shared" si="71"/>
        <v/>
      </c>
      <c r="BA66" s="5" t="b">
        <f t="shared" si="72"/>
        <v>0</v>
      </c>
      <c r="BB66" s="5" t="e">
        <f>_xlfn.XLOOKUP(T66,Data!$W$3:$W$28,Data!$AD$3:$AD$28)</f>
        <v>#N/A</v>
      </c>
      <c r="BC66" s="5" t="str">
        <f t="shared" si="73"/>
        <v/>
      </c>
      <c r="BD66" s="5" t="str">
        <f t="shared" si="74"/>
        <v/>
      </c>
      <c r="BE66" s="5" t="b">
        <f t="shared" si="75"/>
        <v>0</v>
      </c>
      <c r="BF66" s="5" t="str">
        <f t="shared" si="10"/>
        <v/>
      </c>
      <c r="BG66" s="5" t="str">
        <f t="shared" si="76"/>
        <v/>
      </c>
      <c r="BH66" s="5" t="b">
        <f t="shared" si="77"/>
        <v>0</v>
      </c>
      <c r="BI66" s="5" t="str">
        <f t="shared" si="78"/>
        <v/>
      </c>
      <c r="BJ66" s="5" t="str">
        <f t="shared" si="11"/>
        <v/>
      </c>
      <c r="BK66" s="5" t="str">
        <f>IF(BH66,IF(BI66="","You ring the bell. "&amp;IF(BJ66=0,"Nothing else happens.","The "&amp;_xlfn.XLOOKUP(BJ66,Data!$W$3:$W$28,Data!$X$3:$X$28)&amp;" is transformed!"),BI66),"")</f>
        <v/>
      </c>
      <c r="BL66" s="5" t="b">
        <f t="shared" si="79"/>
        <v>0</v>
      </c>
      <c r="BM66" s="5" t="b">
        <f t="shared" si="80"/>
        <v>0</v>
      </c>
      <c r="BN66" s="5" t="str">
        <f t="shared" si="12"/>
        <v/>
      </c>
      <c r="BO66" s="5" t="str">
        <f t="shared" si="13"/>
        <v/>
      </c>
      <c r="BP66" s="5" t="b">
        <f t="shared" si="81"/>
        <v>0</v>
      </c>
      <c r="BQ66" s="5" t="str">
        <f>IF(BP66,IF(_xlfn.XLOOKUP(T66,Data!$W$3:$W$28,Data!$AB$3:$AB$28),"That's much too precious to give away!",IF(OR(AND(T66=17,CK65=CQ65),AND(T66=21,CK65=CV65)),"","No-one here seems to want that.")),"")</f>
        <v/>
      </c>
      <c r="BR66" s="5" t="str">
        <f>IF(BP66,IF(BQ66&lt;&gt;"",BQ66,IF(T66=21,Data!$B$5,"The priest takes the water and it is transformed by heavenly radiance!")),"")</f>
        <v/>
      </c>
      <c r="BS66" s="5" t="b">
        <f t="shared" si="82"/>
        <v>0</v>
      </c>
      <c r="BT66" s="5" t="str">
        <f t="shared" si="14"/>
        <v/>
      </c>
      <c r="BU66" s="5" t="str">
        <f t="shared" si="83"/>
        <v/>
      </c>
      <c r="BV66" s="5" t="b">
        <f t="shared" si="84"/>
        <v>0</v>
      </c>
      <c r="BW66" s="5" t="str">
        <f t="shared" si="15"/>
        <v/>
      </c>
      <c r="BX66" s="5" t="str">
        <f t="shared" si="85"/>
        <v/>
      </c>
      <c r="BY66" s="5" t="b">
        <f t="shared" si="86"/>
        <v>0</v>
      </c>
      <c r="BZ66" s="5">
        <f t="shared" si="87"/>
        <v>0</v>
      </c>
      <c r="CA66" s="5" t="str">
        <f t="shared" si="16"/>
        <v/>
      </c>
      <c r="CB66" s="5" t="b">
        <f t="shared" si="17"/>
        <v>0</v>
      </c>
      <c r="CC66" s="5" t="str">
        <f t="shared" si="18"/>
        <v/>
      </c>
      <c r="CD66" s="5" t="b">
        <f t="shared" si="19"/>
        <v>0</v>
      </c>
      <c r="CE66" s="5" t="b">
        <f t="shared" si="20"/>
        <v>0</v>
      </c>
      <c r="CF66" s="5" t="b">
        <f t="shared" si="21"/>
        <v>0</v>
      </c>
      <c r="CG66" s="5" t="b">
        <f t="shared" si="22"/>
        <v>0</v>
      </c>
      <c r="CH66" s="5" t="b">
        <f t="shared" si="23"/>
        <v>0</v>
      </c>
      <c r="CI66" s="5">
        <f t="shared" si="24"/>
        <v>0</v>
      </c>
      <c r="CJ66" s="5" t="str">
        <f t="shared" si="25"/>
        <v>I don't know that verb.</v>
      </c>
      <c r="CK66" s="4">
        <f t="shared" si="26"/>
        <v>3</v>
      </c>
      <c r="CL66" s="4" t="b">
        <f t="shared" si="27"/>
        <v>0</v>
      </c>
      <c r="CM66" s="4">
        <f t="shared" si="88"/>
        <v>20</v>
      </c>
      <c r="CN66" s="4" t="b">
        <f t="shared" si="28"/>
        <v>0</v>
      </c>
      <c r="CO66" s="4">
        <f t="shared" si="29"/>
        <v>12</v>
      </c>
      <c r="CP66" s="4">
        <f t="shared" si="30"/>
        <v>10</v>
      </c>
      <c r="CQ66" s="4">
        <f t="shared" si="31"/>
        <v>2</v>
      </c>
      <c r="CR66" s="4">
        <f t="shared" si="32"/>
        <v>20</v>
      </c>
      <c r="CS66" s="4">
        <f t="shared" si="33"/>
        <v>2</v>
      </c>
      <c r="CT66" s="4">
        <f t="shared" si="34"/>
        <v>15</v>
      </c>
      <c r="CU66" s="4">
        <f t="shared" si="35"/>
        <v>16</v>
      </c>
      <c r="CV66" s="4">
        <f t="shared" si="36"/>
        <v>8</v>
      </c>
      <c r="CW66" s="4">
        <f t="shared" si="37"/>
        <v>8</v>
      </c>
      <c r="CX66" s="4">
        <f t="shared" si="38"/>
        <v>14</v>
      </c>
      <c r="CY66" s="4">
        <f t="shared" si="39"/>
        <v>19</v>
      </c>
      <c r="CZ66" s="4">
        <f t="shared" si="40"/>
        <v>9</v>
      </c>
      <c r="DA66" s="4">
        <f t="shared" si="41"/>
        <v>2</v>
      </c>
      <c r="DB66" s="4">
        <f t="shared" si="42"/>
        <v>12</v>
      </c>
      <c r="DC66" s="4">
        <f t="shared" si="89"/>
        <v>2</v>
      </c>
      <c r="DD66" s="4">
        <f t="shared" si="44"/>
        <v>2</v>
      </c>
      <c r="DE66" s="4">
        <f t="shared" si="45"/>
        <v>2</v>
      </c>
      <c r="DF66" s="4">
        <f t="shared" si="46"/>
        <v>10</v>
      </c>
      <c r="DG66" s="4">
        <f t="shared" si="47"/>
        <v>2</v>
      </c>
      <c r="DH66" s="4">
        <f t="shared" si="48"/>
        <v>17</v>
      </c>
      <c r="DI66" s="4">
        <f t="shared" si="49"/>
        <v>6</v>
      </c>
      <c r="DJ66" s="4">
        <f t="shared" si="50"/>
        <v>15</v>
      </c>
      <c r="DK66" s="4">
        <f t="shared" si="51"/>
        <v>19</v>
      </c>
      <c r="DL66" s="4">
        <f t="shared" si="52"/>
        <v>2</v>
      </c>
      <c r="DM66" s="4">
        <f t="shared" si="53"/>
        <v>22</v>
      </c>
      <c r="DN66" s="4">
        <f t="shared" si="54"/>
        <v>23</v>
      </c>
      <c r="DO66" s="3"/>
    </row>
    <row r="67" spans="1:119" x14ac:dyDescent="0.35">
      <c r="A67" s="3" t="str">
        <f t="shared" si="55"/>
        <v/>
      </c>
      <c r="B67" s="6"/>
      <c r="C67" s="3" t="str">
        <f t="shared" si="0"/>
        <v/>
      </c>
      <c r="D67" s="3" t="e" cm="1">
        <f t="array" ref="D67:F67">INDEX(_xlfn.TEXTSPLIT(B67," ",,TRUE),_xlfn.SEQUENCE(1,3))</f>
        <v>#VALUE!</v>
      </c>
      <c r="E67" s="3" t="e">
        <v>#VALUE!</v>
      </c>
      <c r="F67" s="3" t="e">
        <v>#VALUE!</v>
      </c>
      <c r="G67" s="3" t="e" cm="1">
        <f t="array" ref="G67">_xlfn.XLOOKUP(D67,Data!$D$3:$D$36,Data!$E$3:$G$36)</f>
        <v>#VALUE!</v>
      </c>
      <c r="H67" s="3"/>
      <c r="I67" s="3"/>
      <c r="J67" s="3" t="e">
        <f>_xlfn.XMATCH(E67,Data!$L$3:$L$10)</f>
        <v>#VALUE!</v>
      </c>
      <c r="K67" s="3" t="str">
        <f>IF(M67="",IF(I67,Data!$B$4,_xlfn.XLOOKUP(D67,Data!$D$3:$D$36,Data!$E$3:$E$36)),"")</f>
        <v/>
      </c>
      <c r="L67" s="3" t="str">
        <f>IF(M67="",IF(I67,_xlfn.XLOOKUP(G67,Data!$L$3:$L$10,Data!$M$3:$M$10),IF(H67=0,"",IF(H67=1,E67,_xlfn.XLOOKUP(E67,Data!$L$3:$L$10,Data!$M$3:$M$10)))),"")</f>
        <v/>
      </c>
      <c r="M67" s="3" t="str">
        <f>IF(NOT(ISERROR(F67)),Data!$J$3,IF(ISERROR(G67),Data!$J$4,IF(AND(H67=0,NOT(ISERROR(E67))),Data!$J$5,IF(AND(H67=2,ISERROR(J67)),Data!$J$7,IF(AND(H67=1,ISERROR(E67)),Data!$J$6,"")))))</f>
        <v>I don't know that verb.</v>
      </c>
      <c r="N67" s="3" t="e">
        <f>_xlfn.XLOOKUP(K67,Data!$D$3:$D$36,Data!$H$3:$H$36)</f>
        <v>#N/A</v>
      </c>
      <c r="O67" s="3" t="e">
        <f>_xlfn.XLOOKUP(L67,Data!$X$3:$X$29,Data!$W$3:$W$29)</f>
        <v>#N/A</v>
      </c>
      <c r="P67" s="3" t="b">
        <f>OR(_xlfn.XLOOKUP(CK66,Data!$O$3:$O$25,Data!$U$3:$U$25),AND(CL66,OR(DC66=CK66,DC66=1)))</f>
        <v>1</v>
      </c>
      <c r="Q67" s="3" t="e" cm="1">
        <f t="array" ref="Q67">INDEX(CO66:DN66,1,O67)</f>
        <v>#N/A</v>
      </c>
      <c r="R67" s="3" t="e">
        <f t="shared" si="4"/>
        <v>#N/A</v>
      </c>
      <c r="S67" s="3" t="e">
        <f t="shared" si="56"/>
        <v>#N/A</v>
      </c>
      <c r="T67" s="3" t="str">
        <f t="shared" si="57"/>
        <v/>
      </c>
      <c r="U67" s="3" t="str">
        <f>IF(M67&lt;&gt;"",M67,IF(L67="","",IFERROR(IF(T67=0,IF(S67=FALSE,Data!$J$11,Data!$J$8),""),IF(K67=Data!$B$4,"",Data!$J$8))))</f>
        <v>I don't know that verb.</v>
      </c>
      <c r="V67" s="3" t="e" cm="1">
        <f t="array" ref="V67">INDEX(Data!$Q$3:$T$25,CK66,L67)</f>
        <v>#VALUE!</v>
      </c>
      <c r="W67" s="3" t="e">
        <f t="shared" si="5"/>
        <v>#VALUE!</v>
      </c>
      <c r="X67" s="3">
        <f t="shared" si="58"/>
        <v>0</v>
      </c>
      <c r="Y67" s="3" t="str">
        <f>IF(K67&lt;&gt;"Go","",IF(ISNUMBER(V67),IF(V67&gt;0,W67,Data!$J$9),Play!V67))</f>
        <v/>
      </c>
      <c r="Z67" s="3" t="b">
        <f t="shared" si="59"/>
        <v>0</v>
      </c>
      <c r="AA67" s="3" t="str">
        <f t="shared" si="60"/>
        <v/>
      </c>
      <c r="AB67" s="3">
        <f t="shared" si="6"/>
        <v>0</v>
      </c>
      <c r="AE67" s="5" t="str">
        <f t="shared" si="7"/>
        <v/>
      </c>
      <c r="AF67" s="5" t="str">
        <f>IF(AE67&lt;&gt;"",OR(_xlfn.XLOOKUP(AE67,Data!$O$3:$O$25,Data!$U$3:$U$25),AND(CL66,OR(DC66=1,DC66=CK66))),"")</f>
        <v/>
      </c>
      <c r="AG67" s="5" t="e" cm="1">
        <f t="array" ref="AG67">"Exits: " &amp; _xlfn.TEXTJOIN(", ", TRUE, IF(INDEX(Data!$Q$3:$T$25,AE67,0)&gt;0,Data!$Q$2:$T$2,""))&amp;"."</f>
        <v>#VALUE!</v>
      </c>
      <c r="AH67" s="5" t="str" cm="1">
        <f t="array" ref="AH67">_xlfn.TEXTJOIN(", ", TRUE, IF(CO66:DN66=AE67,_xlfn.XLOOKUP($CO$3:$DN$3,Data!$W$3:$W$28,Data!$X$3:$X$28),""))</f>
        <v/>
      </c>
      <c r="AI67" s="5" t="str">
        <f>IF(AF67="","",IF(AF67,_xlfn.XLOOKUP(AE67,Data!$O$3:$O$25,Data!$P$3:$P$25)&amp;" "&amp;AG67&amp;IF(AH67&lt;&gt;""," You see: " &amp;AH67&amp;".",""),Data!$J$10))</f>
        <v/>
      </c>
      <c r="AJ67" s="5" t="str">
        <f t="shared" si="61"/>
        <v/>
      </c>
      <c r="AK67" s="5" t="str">
        <f>IF(AND(K67="Talk",U67=""),_xlfn.XLOOKUP(T67,Data!$W$3:$W$28,Data!$AC$3:$AC$28),"")</f>
        <v/>
      </c>
      <c r="AL67" s="5" t="str">
        <f t="shared" si="62"/>
        <v/>
      </c>
      <c r="AM67" s="5" t="b">
        <f t="shared" si="63"/>
        <v>0</v>
      </c>
      <c r="AN67" s="5" t="str">
        <f>IF(AM67,IF(_xlfn.XLOOKUP(T67,Data!$W$3:$W$28,Data!$AA$3:$AA$28)=FALSE,"You can't take that.",IF(Q67=1,"You already have that.",IF(OR(CK66=CT66,CK66=CY66),"The unholy fiend prevents you!",""))),"")</f>
        <v/>
      </c>
      <c r="AO67" s="5" t="str">
        <f t="shared" si="64"/>
        <v/>
      </c>
      <c r="AP67" s="5" t="str">
        <f t="shared" si="65"/>
        <v/>
      </c>
      <c r="AQ67" s="5" t="b">
        <f t="shared" si="66"/>
        <v>0</v>
      </c>
      <c r="AR67" s="5" t="str">
        <f t="shared" si="67"/>
        <v/>
      </c>
      <c r="AS67" s="5" t="str">
        <f t="shared" si="68"/>
        <v/>
      </c>
      <c r="AT67" s="5" t="str">
        <f t="shared" si="2"/>
        <v/>
      </c>
      <c r="AU67" s="5" t="str">
        <f>IF(AND(K67="Examine",U67=""),_xlfn.XLOOKUP(T67,Data!$W$3:$W$28,Data!$Z$3:$Z$28)&amp;IF(T67=15,IF(CL66,IF(CM66&gt;=14,"burning brightly.",IF(CM66&gt;=9,"burning steadily.",IF(CM66&gt;=4,"burning weakly.","guttering."))),"unlit."),""),"")</f>
        <v/>
      </c>
      <c r="AV67" s="5" t="str" cm="1">
        <f t="array" ref="AV67">_xlfn.TEXTJOIN(", ", TRUE, IF(CO66:DN66=1,CO$1:DN$1,""))</f>
        <v/>
      </c>
      <c r="AW67" s="5" t="str">
        <f t="shared" si="69"/>
        <v/>
      </c>
      <c r="AX67" s="5" t="b">
        <f t="shared" si="70"/>
        <v>0</v>
      </c>
      <c r="AY67" s="5" t="str">
        <f>IF(AX67,IF(NOT(ISBLANK(_xlfn.XLOOKUP(T67,Data!$W$3:$W$28,Data!$AD$3:$AD$28))),IF(CK66=12,"","There's nowhere to pour it away here."),"You can't empty that!"),"")</f>
        <v/>
      </c>
      <c r="AZ67" s="5" t="str">
        <f t="shared" si="71"/>
        <v/>
      </c>
      <c r="BA67" s="5" t="b">
        <f t="shared" si="72"/>
        <v>0</v>
      </c>
      <c r="BB67" s="5" t="e">
        <f>_xlfn.XLOOKUP(T67,Data!$W$3:$W$28,Data!$AD$3:$AD$28)</f>
        <v>#N/A</v>
      </c>
      <c r="BC67" s="5" t="str">
        <f t="shared" si="73"/>
        <v/>
      </c>
      <c r="BD67" s="5" t="str">
        <f t="shared" si="74"/>
        <v/>
      </c>
      <c r="BE67" s="5" t="b">
        <f t="shared" si="75"/>
        <v>0</v>
      </c>
      <c r="BF67" s="5" t="str">
        <f t="shared" si="10"/>
        <v/>
      </c>
      <c r="BG67" s="5" t="str">
        <f t="shared" si="76"/>
        <v/>
      </c>
      <c r="BH67" s="5" t="b">
        <f t="shared" si="77"/>
        <v>0</v>
      </c>
      <c r="BI67" s="5" t="str">
        <f t="shared" si="78"/>
        <v/>
      </c>
      <c r="BJ67" s="5" t="str">
        <f t="shared" si="11"/>
        <v/>
      </c>
      <c r="BK67" s="5" t="str">
        <f>IF(BH67,IF(BI67="","You ring the bell. "&amp;IF(BJ67=0,"Nothing else happens.","The "&amp;_xlfn.XLOOKUP(BJ67,Data!$W$3:$W$28,Data!$X$3:$X$28)&amp;" is transformed!"),BI67),"")</f>
        <v/>
      </c>
      <c r="BL67" s="5" t="b">
        <f t="shared" si="79"/>
        <v>0</v>
      </c>
      <c r="BM67" s="5" t="b">
        <f t="shared" si="80"/>
        <v>0</v>
      </c>
      <c r="BN67" s="5" t="str">
        <f t="shared" si="12"/>
        <v/>
      </c>
      <c r="BO67" s="5" t="str">
        <f t="shared" si="13"/>
        <v/>
      </c>
      <c r="BP67" s="5" t="b">
        <f t="shared" si="81"/>
        <v>0</v>
      </c>
      <c r="BQ67" s="5" t="str">
        <f>IF(BP67,IF(_xlfn.XLOOKUP(T67,Data!$W$3:$W$28,Data!$AB$3:$AB$28),"That's much too precious to give away!",IF(OR(AND(T67=17,CK66=CQ66),AND(T67=21,CK66=CV66)),"","No-one here seems to want that.")),"")</f>
        <v/>
      </c>
      <c r="BR67" s="5" t="str">
        <f>IF(BP67,IF(BQ67&lt;&gt;"",BQ67,IF(T67=21,Data!$B$5,"The priest takes the water and it is transformed by heavenly radiance!")),"")</f>
        <v/>
      </c>
      <c r="BS67" s="5" t="b">
        <f t="shared" si="82"/>
        <v>0</v>
      </c>
      <c r="BT67" s="5" t="str">
        <f t="shared" si="14"/>
        <v/>
      </c>
      <c r="BU67" s="5" t="str">
        <f t="shared" si="83"/>
        <v/>
      </c>
      <c r="BV67" s="5" t="b">
        <f t="shared" si="84"/>
        <v>0</v>
      </c>
      <c r="BW67" s="5" t="str">
        <f t="shared" si="15"/>
        <v/>
      </c>
      <c r="BX67" s="5" t="str">
        <f t="shared" si="85"/>
        <v/>
      </c>
      <c r="BY67" s="5" t="b">
        <f t="shared" si="86"/>
        <v>0</v>
      </c>
      <c r="BZ67" s="5">
        <f t="shared" si="87"/>
        <v>0</v>
      </c>
      <c r="CA67" s="5" t="str">
        <f t="shared" si="16"/>
        <v/>
      </c>
      <c r="CB67" s="5" t="b">
        <f t="shared" si="17"/>
        <v>0</v>
      </c>
      <c r="CC67" s="5" t="str">
        <f t="shared" si="18"/>
        <v/>
      </c>
      <c r="CD67" s="5" t="b">
        <f t="shared" si="19"/>
        <v>0</v>
      </c>
      <c r="CE67" s="5" t="b">
        <f t="shared" si="20"/>
        <v>0</v>
      </c>
      <c r="CF67" s="5" t="b">
        <f t="shared" si="21"/>
        <v>0</v>
      </c>
      <c r="CG67" s="5" t="b">
        <f t="shared" si="22"/>
        <v>0</v>
      </c>
      <c r="CH67" s="5" t="b">
        <f t="shared" si="23"/>
        <v>0</v>
      </c>
      <c r="CI67" s="5">
        <f t="shared" si="24"/>
        <v>0</v>
      </c>
      <c r="CJ67" s="5" t="str">
        <f t="shared" si="25"/>
        <v>I don't know that verb.</v>
      </c>
      <c r="CK67" s="4">
        <f t="shared" si="26"/>
        <v>3</v>
      </c>
      <c r="CL67" s="4" t="b">
        <f t="shared" si="27"/>
        <v>0</v>
      </c>
      <c r="CM67" s="4">
        <f t="shared" si="88"/>
        <v>20</v>
      </c>
      <c r="CN67" s="4" t="b">
        <f t="shared" si="28"/>
        <v>0</v>
      </c>
      <c r="CO67" s="4">
        <f t="shared" si="29"/>
        <v>12</v>
      </c>
      <c r="CP67" s="4">
        <f t="shared" si="30"/>
        <v>10</v>
      </c>
      <c r="CQ67" s="4">
        <f t="shared" si="31"/>
        <v>2</v>
      </c>
      <c r="CR67" s="4">
        <f t="shared" si="32"/>
        <v>20</v>
      </c>
      <c r="CS67" s="4">
        <f t="shared" si="33"/>
        <v>2</v>
      </c>
      <c r="CT67" s="4">
        <f t="shared" si="34"/>
        <v>15</v>
      </c>
      <c r="CU67" s="4">
        <f t="shared" si="35"/>
        <v>16</v>
      </c>
      <c r="CV67" s="4">
        <f t="shared" si="36"/>
        <v>8</v>
      </c>
      <c r="CW67" s="4">
        <f t="shared" si="37"/>
        <v>8</v>
      </c>
      <c r="CX67" s="4">
        <f t="shared" si="38"/>
        <v>14</v>
      </c>
      <c r="CY67" s="4">
        <f t="shared" si="39"/>
        <v>19</v>
      </c>
      <c r="CZ67" s="4">
        <f t="shared" si="40"/>
        <v>9</v>
      </c>
      <c r="DA67" s="4">
        <f t="shared" si="41"/>
        <v>2</v>
      </c>
      <c r="DB67" s="4">
        <f t="shared" si="42"/>
        <v>12</v>
      </c>
      <c r="DC67" s="4">
        <f t="shared" si="89"/>
        <v>2</v>
      </c>
      <c r="DD67" s="4">
        <f t="shared" si="44"/>
        <v>2</v>
      </c>
      <c r="DE67" s="4">
        <f t="shared" si="45"/>
        <v>2</v>
      </c>
      <c r="DF67" s="4">
        <f t="shared" si="46"/>
        <v>10</v>
      </c>
      <c r="DG67" s="4">
        <f t="shared" si="47"/>
        <v>2</v>
      </c>
      <c r="DH67" s="4">
        <f t="shared" si="48"/>
        <v>17</v>
      </c>
      <c r="DI67" s="4">
        <f t="shared" si="49"/>
        <v>6</v>
      </c>
      <c r="DJ67" s="4">
        <f t="shared" si="50"/>
        <v>15</v>
      </c>
      <c r="DK67" s="4">
        <f t="shared" si="51"/>
        <v>19</v>
      </c>
      <c r="DL67" s="4">
        <f t="shared" si="52"/>
        <v>2</v>
      </c>
      <c r="DM67" s="4">
        <f t="shared" si="53"/>
        <v>22</v>
      </c>
      <c r="DN67" s="4">
        <f t="shared" si="54"/>
        <v>23</v>
      </c>
      <c r="DO67" s="3"/>
    </row>
    <row r="68" spans="1:119" x14ac:dyDescent="0.35">
      <c r="A68" s="3" t="str">
        <f t="shared" si="55"/>
        <v/>
      </c>
      <c r="B68" s="6"/>
      <c r="C68" s="3" t="str">
        <f t="shared" si="0"/>
        <v/>
      </c>
      <c r="D68" s="3" t="e" cm="1">
        <f t="array" ref="D68:F68">INDEX(_xlfn.TEXTSPLIT(B68," ",,TRUE),_xlfn.SEQUENCE(1,3))</f>
        <v>#VALUE!</v>
      </c>
      <c r="E68" s="3" t="e">
        <v>#VALUE!</v>
      </c>
      <c r="F68" s="3" t="e">
        <v>#VALUE!</v>
      </c>
      <c r="G68" s="3" t="e" cm="1">
        <f t="array" ref="G68">_xlfn.XLOOKUP(D68,Data!$D$3:$D$36,Data!$E$3:$G$36)</f>
        <v>#VALUE!</v>
      </c>
      <c r="H68" s="3"/>
      <c r="I68" s="3"/>
      <c r="J68" s="3" t="e">
        <f>_xlfn.XMATCH(E68,Data!$L$3:$L$10)</f>
        <v>#VALUE!</v>
      </c>
      <c r="K68" s="3" t="str">
        <f>IF(M68="",IF(I68,Data!$B$4,_xlfn.XLOOKUP(D68,Data!$D$3:$D$36,Data!$E$3:$E$36)),"")</f>
        <v/>
      </c>
      <c r="L68" s="3" t="str">
        <f>IF(M68="",IF(I68,_xlfn.XLOOKUP(G68,Data!$L$3:$L$10,Data!$M$3:$M$10),IF(H68=0,"",IF(H68=1,E68,_xlfn.XLOOKUP(E68,Data!$L$3:$L$10,Data!$M$3:$M$10)))),"")</f>
        <v/>
      </c>
      <c r="M68" s="3" t="str">
        <f>IF(NOT(ISERROR(F68)),Data!$J$3,IF(ISERROR(G68),Data!$J$4,IF(AND(H68=0,NOT(ISERROR(E68))),Data!$J$5,IF(AND(H68=2,ISERROR(J68)),Data!$J$7,IF(AND(H68=1,ISERROR(E68)),Data!$J$6,"")))))</f>
        <v>I don't know that verb.</v>
      </c>
      <c r="N68" s="3" t="e">
        <f>_xlfn.XLOOKUP(K68,Data!$D$3:$D$36,Data!$H$3:$H$36)</f>
        <v>#N/A</v>
      </c>
      <c r="O68" s="3" t="e">
        <f>_xlfn.XLOOKUP(L68,Data!$X$3:$X$29,Data!$W$3:$W$29)</f>
        <v>#N/A</v>
      </c>
      <c r="P68" s="3" t="b">
        <f>OR(_xlfn.XLOOKUP(CK67,Data!$O$3:$O$25,Data!$U$3:$U$25),AND(CL67,OR(DC67=CK67,DC67=1)))</f>
        <v>1</v>
      </c>
      <c r="Q68" s="3" t="e" cm="1">
        <f t="array" ref="Q68">INDEX(CO67:DN67,1,O68)</f>
        <v>#N/A</v>
      </c>
      <c r="R68" s="3" t="e">
        <f t="shared" si="4"/>
        <v>#N/A</v>
      </c>
      <c r="S68" s="3" t="e">
        <f t="shared" si="56"/>
        <v>#N/A</v>
      </c>
      <c r="T68" s="3" t="str">
        <f t="shared" si="57"/>
        <v/>
      </c>
      <c r="U68" s="3" t="str">
        <f>IF(M68&lt;&gt;"",M68,IF(L68="","",IFERROR(IF(T68=0,IF(S68=FALSE,Data!$J$11,Data!$J$8),""),IF(K68=Data!$B$4,"",Data!$J$8))))</f>
        <v>I don't know that verb.</v>
      </c>
      <c r="V68" s="3" t="e" cm="1">
        <f t="array" ref="V68">INDEX(Data!$Q$3:$T$25,CK67,L68)</f>
        <v>#VALUE!</v>
      </c>
      <c r="W68" s="3" t="e">
        <f t="shared" si="5"/>
        <v>#VALUE!</v>
      </c>
      <c r="X68" s="3">
        <f t="shared" si="58"/>
        <v>0</v>
      </c>
      <c r="Y68" s="3" t="str">
        <f>IF(K68&lt;&gt;"Go","",IF(ISNUMBER(V68),IF(V68&gt;0,W68,Data!$J$9),Play!V68))</f>
        <v/>
      </c>
      <c r="Z68" s="3" t="b">
        <f t="shared" si="59"/>
        <v>0</v>
      </c>
      <c r="AA68" s="3" t="str">
        <f t="shared" si="60"/>
        <v/>
      </c>
      <c r="AB68" s="3">
        <f t="shared" si="6"/>
        <v>0</v>
      </c>
      <c r="AE68" s="5" t="str">
        <f t="shared" si="7"/>
        <v/>
      </c>
      <c r="AF68" s="5" t="str">
        <f>IF(AE68&lt;&gt;"",OR(_xlfn.XLOOKUP(AE68,Data!$O$3:$O$25,Data!$U$3:$U$25),AND(CL67,OR(DC67=1,DC67=CK67))),"")</f>
        <v/>
      </c>
      <c r="AG68" s="5" t="e" cm="1">
        <f t="array" ref="AG68">"Exits: " &amp; _xlfn.TEXTJOIN(", ", TRUE, IF(INDEX(Data!$Q$3:$T$25,AE68,0)&gt;0,Data!$Q$2:$T$2,""))&amp;"."</f>
        <v>#VALUE!</v>
      </c>
      <c r="AH68" s="5" t="str" cm="1">
        <f t="array" ref="AH68">_xlfn.TEXTJOIN(", ", TRUE, IF(CO67:DN67=AE68,_xlfn.XLOOKUP($CO$3:$DN$3,Data!$W$3:$W$28,Data!$X$3:$X$28),""))</f>
        <v/>
      </c>
      <c r="AI68" s="5" t="str">
        <f>IF(AF68="","",IF(AF68,_xlfn.XLOOKUP(AE68,Data!$O$3:$O$25,Data!$P$3:$P$25)&amp;" "&amp;AG68&amp;IF(AH68&lt;&gt;""," You see: " &amp;AH68&amp;".",""),Data!$J$10))</f>
        <v/>
      </c>
      <c r="AJ68" s="5" t="str">
        <f t="shared" si="61"/>
        <v/>
      </c>
      <c r="AK68" s="5" t="str">
        <f>IF(AND(K68="Talk",U68=""),_xlfn.XLOOKUP(T68,Data!$W$3:$W$28,Data!$AC$3:$AC$28),"")</f>
        <v/>
      </c>
      <c r="AL68" s="5" t="str">
        <f t="shared" si="62"/>
        <v/>
      </c>
      <c r="AM68" s="5" t="b">
        <f t="shared" si="63"/>
        <v>0</v>
      </c>
      <c r="AN68" s="5" t="str">
        <f>IF(AM68,IF(_xlfn.XLOOKUP(T68,Data!$W$3:$W$28,Data!$AA$3:$AA$28)=FALSE,"You can't take that.",IF(Q68=1,"You already have that.",IF(OR(CK67=CT67,CK67=CY67),"The unholy fiend prevents you!",""))),"")</f>
        <v/>
      </c>
      <c r="AO68" s="5" t="str">
        <f t="shared" si="64"/>
        <v/>
      </c>
      <c r="AP68" s="5" t="str">
        <f t="shared" si="65"/>
        <v/>
      </c>
      <c r="AQ68" s="5" t="b">
        <f t="shared" si="66"/>
        <v>0</v>
      </c>
      <c r="AR68" s="5" t="str">
        <f t="shared" si="67"/>
        <v/>
      </c>
      <c r="AS68" s="5" t="str">
        <f t="shared" si="68"/>
        <v/>
      </c>
      <c r="AT68" s="5" t="str">
        <f t="shared" si="2"/>
        <v/>
      </c>
      <c r="AU68" s="5" t="str">
        <f>IF(AND(K68="Examine",U68=""),_xlfn.XLOOKUP(T68,Data!$W$3:$W$28,Data!$Z$3:$Z$28)&amp;IF(T68=15,IF(CL67,IF(CM67&gt;=14,"burning brightly.",IF(CM67&gt;=9,"burning steadily.",IF(CM67&gt;=4,"burning weakly.","guttering."))),"unlit."),""),"")</f>
        <v/>
      </c>
      <c r="AV68" s="5" t="str" cm="1">
        <f t="array" ref="AV68">_xlfn.TEXTJOIN(", ", TRUE, IF(CO67:DN67=1,CO$1:DN$1,""))</f>
        <v/>
      </c>
      <c r="AW68" s="5" t="str">
        <f t="shared" si="69"/>
        <v/>
      </c>
      <c r="AX68" s="5" t="b">
        <f t="shared" si="70"/>
        <v>0</v>
      </c>
      <c r="AY68" s="5" t="str">
        <f>IF(AX68,IF(NOT(ISBLANK(_xlfn.XLOOKUP(T68,Data!$W$3:$W$28,Data!$AD$3:$AD$28))),IF(CK67=12,"","There's nowhere to pour it away here."),"You can't empty that!"),"")</f>
        <v/>
      </c>
      <c r="AZ68" s="5" t="str">
        <f t="shared" si="71"/>
        <v/>
      </c>
      <c r="BA68" s="5" t="b">
        <f t="shared" si="72"/>
        <v>0</v>
      </c>
      <c r="BB68" s="5" t="e">
        <f>_xlfn.XLOOKUP(T68,Data!$W$3:$W$28,Data!$AD$3:$AD$28)</f>
        <v>#N/A</v>
      </c>
      <c r="BC68" s="5" t="str">
        <f t="shared" si="73"/>
        <v/>
      </c>
      <c r="BD68" s="5" t="str">
        <f t="shared" si="74"/>
        <v/>
      </c>
      <c r="BE68" s="5" t="b">
        <f t="shared" si="75"/>
        <v>0</v>
      </c>
      <c r="BF68" s="5" t="str">
        <f t="shared" si="10"/>
        <v/>
      </c>
      <c r="BG68" s="5" t="str">
        <f t="shared" si="76"/>
        <v/>
      </c>
      <c r="BH68" s="5" t="b">
        <f t="shared" si="77"/>
        <v>0</v>
      </c>
      <c r="BI68" s="5" t="str">
        <f t="shared" si="78"/>
        <v/>
      </c>
      <c r="BJ68" s="5" t="str">
        <f t="shared" si="11"/>
        <v/>
      </c>
      <c r="BK68" s="5" t="str">
        <f>IF(BH68,IF(BI68="","You ring the bell. "&amp;IF(BJ68=0,"Nothing else happens.","The "&amp;_xlfn.XLOOKUP(BJ68,Data!$W$3:$W$28,Data!$X$3:$X$28)&amp;" is transformed!"),BI68),"")</f>
        <v/>
      </c>
      <c r="BL68" s="5" t="b">
        <f t="shared" si="79"/>
        <v>0</v>
      </c>
      <c r="BM68" s="5" t="b">
        <f t="shared" si="80"/>
        <v>0</v>
      </c>
      <c r="BN68" s="5" t="str">
        <f t="shared" si="12"/>
        <v/>
      </c>
      <c r="BO68" s="5" t="str">
        <f t="shared" si="13"/>
        <v/>
      </c>
      <c r="BP68" s="5" t="b">
        <f t="shared" si="81"/>
        <v>0</v>
      </c>
      <c r="BQ68" s="5" t="str">
        <f>IF(BP68,IF(_xlfn.XLOOKUP(T68,Data!$W$3:$W$28,Data!$AB$3:$AB$28),"That's much too precious to give away!",IF(OR(AND(T68=17,CK67=CQ67),AND(T68=21,CK67=CV67)),"","No-one here seems to want that.")),"")</f>
        <v/>
      </c>
      <c r="BR68" s="5" t="str">
        <f>IF(BP68,IF(BQ68&lt;&gt;"",BQ68,IF(T68=21,Data!$B$5,"The priest takes the water and it is transformed by heavenly radiance!")),"")</f>
        <v/>
      </c>
      <c r="BS68" s="5" t="b">
        <f t="shared" si="82"/>
        <v>0</v>
      </c>
      <c r="BT68" s="5" t="str">
        <f t="shared" si="14"/>
        <v/>
      </c>
      <c r="BU68" s="5" t="str">
        <f t="shared" si="83"/>
        <v/>
      </c>
      <c r="BV68" s="5" t="b">
        <f t="shared" si="84"/>
        <v>0</v>
      </c>
      <c r="BW68" s="5" t="str">
        <f t="shared" si="15"/>
        <v/>
      </c>
      <c r="BX68" s="5" t="str">
        <f t="shared" si="85"/>
        <v/>
      </c>
      <c r="BY68" s="5" t="b">
        <f t="shared" si="86"/>
        <v>0</v>
      </c>
      <c r="BZ68" s="5">
        <f t="shared" si="87"/>
        <v>0</v>
      </c>
      <c r="CA68" s="5" t="str">
        <f t="shared" si="16"/>
        <v/>
      </c>
      <c r="CB68" s="5" t="b">
        <f t="shared" si="17"/>
        <v>0</v>
      </c>
      <c r="CC68" s="5" t="str">
        <f t="shared" si="18"/>
        <v/>
      </c>
      <c r="CD68" s="5" t="b">
        <f t="shared" si="19"/>
        <v>0</v>
      </c>
      <c r="CE68" s="5" t="b">
        <f t="shared" si="20"/>
        <v>0</v>
      </c>
      <c r="CF68" s="5" t="b">
        <f t="shared" si="21"/>
        <v>0</v>
      </c>
      <c r="CG68" s="5" t="b">
        <f t="shared" si="22"/>
        <v>0</v>
      </c>
      <c r="CH68" s="5" t="b">
        <f t="shared" si="23"/>
        <v>0</v>
      </c>
      <c r="CI68" s="5">
        <f t="shared" si="24"/>
        <v>0</v>
      </c>
      <c r="CJ68" s="5" t="str">
        <f t="shared" si="25"/>
        <v>I don't know that verb.</v>
      </c>
      <c r="CK68" s="4">
        <f t="shared" si="26"/>
        <v>3</v>
      </c>
      <c r="CL68" s="4" t="b">
        <f t="shared" si="27"/>
        <v>0</v>
      </c>
      <c r="CM68" s="4">
        <f t="shared" si="88"/>
        <v>20</v>
      </c>
      <c r="CN68" s="4" t="b">
        <f t="shared" si="28"/>
        <v>0</v>
      </c>
      <c r="CO68" s="4">
        <f t="shared" si="29"/>
        <v>12</v>
      </c>
      <c r="CP68" s="4">
        <f t="shared" si="30"/>
        <v>10</v>
      </c>
      <c r="CQ68" s="4">
        <f t="shared" si="31"/>
        <v>2</v>
      </c>
      <c r="CR68" s="4">
        <f t="shared" si="32"/>
        <v>20</v>
      </c>
      <c r="CS68" s="4">
        <f t="shared" si="33"/>
        <v>2</v>
      </c>
      <c r="CT68" s="4">
        <f t="shared" si="34"/>
        <v>15</v>
      </c>
      <c r="CU68" s="4">
        <f t="shared" si="35"/>
        <v>16</v>
      </c>
      <c r="CV68" s="4">
        <f t="shared" si="36"/>
        <v>8</v>
      </c>
      <c r="CW68" s="4">
        <f t="shared" si="37"/>
        <v>8</v>
      </c>
      <c r="CX68" s="4">
        <f t="shared" si="38"/>
        <v>14</v>
      </c>
      <c r="CY68" s="4">
        <f t="shared" si="39"/>
        <v>19</v>
      </c>
      <c r="CZ68" s="4">
        <f t="shared" si="40"/>
        <v>9</v>
      </c>
      <c r="DA68" s="4">
        <f t="shared" si="41"/>
        <v>2</v>
      </c>
      <c r="DB68" s="4">
        <f t="shared" si="42"/>
        <v>12</v>
      </c>
      <c r="DC68" s="4">
        <f t="shared" si="89"/>
        <v>2</v>
      </c>
      <c r="DD68" s="4">
        <f t="shared" si="44"/>
        <v>2</v>
      </c>
      <c r="DE68" s="4">
        <f t="shared" si="45"/>
        <v>2</v>
      </c>
      <c r="DF68" s="4">
        <f t="shared" si="46"/>
        <v>10</v>
      </c>
      <c r="DG68" s="4">
        <f t="shared" si="47"/>
        <v>2</v>
      </c>
      <c r="DH68" s="4">
        <f t="shared" si="48"/>
        <v>17</v>
      </c>
      <c r="DI68" s="4">
        <f t="shared" si="49"/>
        <v>6</v>
      </c>
      <c r="DJ68" s="4">
        <f t="shared" si="50"/>
        <v>15</v>
      </c>
      <c r="DK68" s="4">
        <f t="shared" si="51"/>
        <v>19</v>
      </c>
      <c r="DL68" s="4">
        <f t="shared" si="52"/>
        <v>2</v>
      </c>
      <c r="DM68" s="4">
        <f t="shared" si="53"/>
        <v>22</v>
      </c>
      <c r="DN68" s="4">
        <f t="shared" si="54"/>
        <v>23</v>
      </c>
      <c r="DO68" s="3"/>
    </row>
    <row r="69" spans="1:119" x14ac:dyDescent="0.35">
      <c r="A69" s="3" t="str">
        <f t="shared" si="55"/>
        <v/>
      </c>
      <c r="B69" s="6"/>
      <c r="C69" s="3" t="str">
        <f t="shared" si="0"/>
        <v/>
      </c>
      <c r="D69" s="3" t="e" cm="1">
        <f t="array" ref="D69:F69">INDEX(_xlfn.TEXTSPLIT(B69," ",,TRUE),_xlfn.SEQUENCE(1,3))</f>
        <v>#VALUE!</v>
      </c>
      <c r="E69" s="3" t="e">
        <v>#VALUE!</v>
      </c>
      <c r="F69" s="3" t="e">
        <v>#VALUE!</v>
      </c>
      <c r="G69" s="3" t="e" cm="1">
        <f t="array" ref="G69">_xlfn.XLOOKUP(D69,Data!$D$3:$D$36,Data!$E$3:$G$36)</f>
        <v>#VALUE!</v>
      </c>
      <c r="H69" s="3"/>
      <c r="I69" s="3"/>
      <c r="J69" s="3" t="e">
        <f>_xlfn.XMATCH(E69,Data!$L$3:$L$10)</f>
        <v>#VALUE!</v>
      </c>
      <c r="K69" s="3" t="str">
        <f>IF(M69="",IF(I69,Data!$B$4,_xlfn.XLOOKUP(D69,Data!$D$3:$D$36,Data!$E$3:$E$36)),"")</f>
        <v/>
      </c>
      <c r="L69" s="3" t="str">
        <f>IF(M69="",IF(I69,_xlfn.XLOOKUP(G69,Data!$L$3:$L$10,Data!$M$3:$M$10),IF(H69=0,"",IF(H69=1,E69,_xlfn.XLOOKUP(E69,Data!$L$3:$L$10,Data!$M$3:$M$10)))),"")</f>
        <v/>
      </c>
      <c r="M69" s="3" t="str">
        <f>IF(NOT(ISERROR(F69)),Data!$J$3,IF(ISERROR(G69),Data!$J$4,IF(AND(H69=0,NOT(ISERROR(E69))),Data!$J$5,IF(AND(H69=2,ISERROR(J69)),Data!$J$7,IF(AND(H69=1,ISERROR(E69)),Data!$J$6,"")))))</f>
        <v>I don't know that verb.</v>
      </c>
      <c r="N69" s="3" t="e">
        <f>_xlfn.XLOOKUP(K69,Data!$D$3:$D$36,Data!$H$3:$H$36)</f>
        <v>#N/A</v>
      </c>
      <c r="O69" s="3" t="e">
        <f>_xlfn.XLOOKUP(L69,Data!$X$3:$X$29,Data!$W$3:$W$29)</f>
        <v>#N/A</v>
      </c>
      <c r="P69" s="3" t="b">
        <f>OR(_xlfn.XLOOKUP(CK68,Data!$O$3:$O$25,Data!$U$3:$U$25),AND(CL68,OR(DC68=CK68,DC68=1)))</f>
        <v>1</v>
      </c>
      <c r="Q69" s="3" t="e" cm="1">
        <f t="array" ref="Q69">INDEX(CO68:DN68,1,O69)</f>
        <v>#N/A</v>
      </c>
      <c r="R69" s="3" t="e">
        <f t="shared" si="4"/>
        <v>#N/A</v>
      </c>
      <c r="S69" s="3" t="e">
        <f t="shared" si="56"/>
        <v>#N/A</v>
      </c>
      <c r="T69" s="3" t="str">
        <f t="shared" si="57"/>
        <v/>
      </c>
      <c r="U69" s="3" t="str">
        <f>IF(M69&lt;&gt;"",M69,IF(L69="","",IFERROR(IF(T69=0,IF(S69=FALSE,Data!$J$11,Data!$J$8),""),IF(K69=Data!$B$4,"",Data!$J$8))))</f>
        <v>I don't know that verb.</v>
      </c>
      <c r="V69" s="3" t="e" cm="1">
        <f t="array" ref="V69">INDEX(Data!$Q$3:$T$25,CK68,L69)</f>
        <v>#VALUE!</v>
      </c>
      <c r="W69" s="3" t="e">
        <f t="shared" si="5"/>
        <v>#VALUE!</v>
      </c>
      <c r="X69" s="3">
        <f t="shared" si="58"/>
        <v>0</v>
      </c>
      <c r="Y69" s="3" t="str">
        <f>IF(K69&lt;&gt;"Go","",IF(ISNUMBER(V69),IF(V69&gt;0,W69,Data!$J$9),Play!V69))</f>
        <v/>
      </c>
      <c r="Z69" s="3" t="b">
        <f t="shared" si="59"/>
        <v>0</v>
      </c>
      <c r="AA69" s="3" t="str">
        <f t="shared" si="60"/>
        <v/>
      </c>
      <c r="AB69" s="3">
        <f t="shared" si="6"/>
        <v>0</v>
      </c>
      <c r="AE69" s="5" t="str">
        <f t="shared" si="7"/>
        <v/>
      </c>
      <c r="AF69" s="5" t="str">
        <f>IF(AE69&lt;&gt;"",OR(_xlfn.XLOOKUP(AE69,Data!$O$3:$O$25,Data!$U$3:$U$25),AND(CL68,OR(DC68=1,DC68=CK68))),"")</f>
        <v/>
      </c>
      <c r="AG69" s="5" t="e" cm="1">
        <f t="array" ref="AG69">"Exits: " &amp; _xlfn.TEXTJOIN(", ", TRUE, IF(INDEX(Data!$Q$3:$T$25,AE69,0)&gt;0,Data!$Q$2:$T$2,""))&amp;"."</f>
        <v>#VALUE!</v>
      </c>
      <c r="AH69" s="5" t="str" cm="1">
        <f t="array" ref="AH69">_xlfn.TEXTJOIN(", ", TRUE, IF(CO68:DN68=AE69,_xlfn.XLOOKUP($CO$3:$DN$3,Data!$W$3:$W$28,Data!$X$3:$X$28),""))</f>
        <v/>
      </c>
      <c r="AI69" s="5" t="str">
        <f>IF(AF69="","",IF(AF69,_xlfn.XLOOKUP(AE69,Data!$O$3:$O$25,Data!$P$3:$P$25)&amp;" "&amp;AG69&amp;IF(AH69&lt;&gt;""," You see: " &amp;AH69&amp;".",""),Data!$J$10))</f>
        <v/>
      </c>
      <c r="AJ69" s="5" t="str">
        <f t="shared" si="61"/>
        <v/>
      </c>
      <c r="AK69" s="5" t="str">
        <f>IF(AND(K69="Talk",U69=""),_xlfn.XLOOKUP(T69,Data!$W$3:$W$28,Data!$AC$3:$AC$28),"")</f>
        <v/>
      </c>
      <c r="AL69" s="5" t="str">
        <f t="shared" si="62"/>
        <v/>
      </c>
      <c r="AM69" s="5" t="b">
        <f t="shared" si="63"/>
        <v>0</v>
      </c>
      <c r="AN69" s="5" t="str">
        <f>IF(AM69,IF(_xlfn.XLOOKUP(T69,Data!$W$3:$W$28,Data!$AA$3:$AA$28)=FALSE,"You can't take that.",IF(Q69=1,"You already have that.",IF(OR(CK68=CT68,CK68=CY68),"The unholy fiend prevents you!",""))),"")</f>
        <v/>
      </c>
      <c r="AO69" s="5" t="str">
        <f t="shared" si="64"/>
        <v/>
      </c>
      <c r="AP69" s="5" t="str">
        <f t="shared" si="65"/>
        <v/>
      </c>
      <c r="AQ69" s="5" t="b">
        <f t="shared" si="66"/>
        <v>0</v>
      </c>
      <c r="AR69" s="5" t="str">
        <f t="shared" si="67"/>
        <v/>
      </c>
      <c r="AS69" s="5" t="str">
        <f t="shared" si="68"/>
        <v/>
      </c>
      <c r="AT69" s="5" t="str">
        <f t="shared" si="2"/>
        <v/>
      </c>
      <c r="AU69" s="5" t="str">
        <f>IF(AND(K69="Examine",U69=""),_xlfn.XLOOKUP(T69,Data!$W$3:$W$28,Data!$Z$3:$Z$28)&amp;IF(T69=15,IF(CL68,IF(CM68&gt;=14,"burning brightly.",IF(CM68&gt;=9,"burning steadily.",IF(CM68&gt;=4,"burning weakly.","guttering."))),"unlit."),""),"")</f>
        <v/>
      </c>
      <c r="AV69" s="5" t="str" cm="1">
        <f t="array" ref="AV69">_xlfn.TEXTJOIN(", ", TRUE, IF(CO68:DN68=1,CO$1:DN$1,""))</f>
        <v/>
      </c>
      <c r="AW69" s="5" t="str">
        <f t="shared" si="69"/>
        <v/>
      </c>
      <c r="AX69" s="5" t="b">
        <f t="shared" si="70"/>
        <v>0</v>
      </c>
      <c r="AY69" s="5" t="str">
        <f>IF(AX69,IF(NOT(ISBLANK(_xlfn.XLOOKUP(T69,Data!$W$3:$W$28,Data!$AD$3:$AD$28))),IF(CK68=12,"","There's nowhere to pour it away here."),"You can't empty that!"),"")</f>
        <v/>
      </c>
      <c r="AZ69" s="5" t="str">
        <f t="shared" si="71"/>
        <v/>
      </c>
      <c r="BA69" s="5" t="b">
        <f t="shared" si="72"/>
        <v>0</v>
      </c>
      <c r="BB69" s="5" t="e">
        <f>_xlfn.XLOOKUP(T69,Data!$W$3:$W$28,Data!$AD$3:$AD$28)</f>
        <v>#N/A</v>
      </c>
      <c r="BC69" s="5" t="str">
        <f t="shared" si="73"/>
        <v/>
      </c>
      <c r="BD69" s="5" t="str">
        <f t="shared" si="74"/>
        <v/>
      </c>
      <c r="BE69" s="5" t="b">
        <f t="shared" si="75"/>
        <v>0</v>
      </c>
      <c r="BF69" s="5" t="str">
        <f t="shared" si="10"/>
        <v/>
      </c>
      <c r="BG69" s="5" t="str">
        <f t="shared" si="76"/>
        <v/>
      </c>
      <c r="BH69" s="5" t="b">
        <f t="shared" si="77"/>
        <v>0</v>
      </c>
      <c r="BI69" s="5" t="str">
        <f t="shared" si="78"/>
        <v/>
      </c>
      <c r="BJ69" s="5" t="str">
        <f t="shared" si="11"/>
        <v/>
      </c>
      <c r="BK69" s="5" t="str">
        <f>IF(BH69,IF(BI69="","You ring the bell. "&amp;IF(BJ69=0,"Nothing else happens.","The "&amp;_xlfn.XLOOKUP(BJ69,Data!$W$3:$W$28,Data!$X$3:$X$28)&amp;" is transformed!"),BI69),"")</f>
        <v/>
      </c>
      <c r="BL69" s="5" t="b">
        <f t="shared" si="79"/>
        <v>0</v>
      </c>
      <c r="BM69" s="5" t="b">
        <f t="shared" si="80"/>
        <v>0</v>
      </c>
      <c r="BN69" s="5" t="str">
        <f t="shared" si="12"/>
        <v/>
      </c>
      <c r="BO69" s="5" t="str">
        <f t="shared" si="13"/>
        <v/>
      </c>
      <c r="BP69" s="5" t="b">
        <f t="shared" si="81"/>
        <v>0</v>
      </c>
      <c r="BQ69" s="5" t="str">
        <f>IF(BP69,IF(_xlfn.XLOOKUP(T69,Data!$W$3:$W$28,Data!$AB$3:$AB$28),"That's much too precious to give away!",IF(OR(AND(T69=17,CK68=CQ68),AND(T69=21,CK68=CV68)),"","No-one here seems to want that.")),"")</f>
        <v/>
      </c>
      <c r="BR69" s="5" t="str">
        <f>IF(BP69,IF(BQ69&lt;&gt;"",BQ69,IF(T69=21,Data!$B$5,"The priest takes the water and it is transformed by heavenly radiance!")),"")</f>
        <v/>
      </c>
      <c r="BS69" s="5" t="b">
        <f t="shared" si="82"/>
        <v>0</v>
      </c>
      <c r="BT69" s="5" t="str">
        <f t="shared" si="14"/>
        <v/>
      </c>
      <c r="BU69" s="5" t="str">
        <f t="shared" si="83"/>
        <v/>
      </c>
      <c r="BV69" s="5" t="b">
        <f t="shared" si="84"/>
        <v>0</v>
      </c>
      <c r="BW69" s="5" t="str">
        <f t="shared" si="15"/>
        <v/>
      </c>
      <c r="BX69" s="5" t="str">
        <f t="shared" si="85"/>
        <v/>
      </c>
      <c r="BY69" s="5" t="b">
        <f t="shared" si="86"/>
        <v>0</v>
      </c>
      <c r="BZ69" s="5">
        <f t="shared" si="87"/>
        <v>0</v>
      </c>
      <c r="CA69" s="5" t="str">
        <f t="shared" si="16"/>
        <v/>
      </c>
      <c r="CB69" s="5" t="b">
        <f t="shared" si="17"/>
        <v>0</v>
      </c>
      <c r="CC69" s="5" t="str">
        <f t="shared" si="18"/>
        <v/>
      </c>
      <c r="CD69" s="5" t="b">
        <f t="shared" si="19"/>
        <v>0</v>
      </c>
      <c r="CE69" s="5" t="b">
        <f t="shared" si="20"/>
        <v>0</v>
      </c>
      <c r="CF69" s="5" t="b">
        <f t="shared" si="21"/>
        <v>0</v>
      </c>
      <c r="CG69" s="5" t="b">
        <f t="shared" si="22"/>
        <v>0</v>
      </c>
      <c r="CH69" s="5" t="b">
        <f t="shared" si="23"/>
        <v>0</v>
      </c>
      <c r="CI69" s="5">
        <f t="shared" si="24"/>
        <v>0</v>
      </c>
      <c r="CJ69" s="5" t="str">
        <f t="shared" si="25"/>
        <v>I don't know that verb.</v>
      </c>
      <c r="CK69" s="4">
        <f t="shared" si="26"/>
        <v>3</v>
      </c>
      <c r="CL69" s="4" t="b">
        <f t="shared" si="27"/>
        <v>0</v>
      </c>
      <c r="CM69" s="4">
        <f t="shared" si="88"/>
        <v>20</v>
      </c>
      <c r="CN69" s="4" t="b">
        <f t="shared" si="28"/>
        <v>0</v>
      </c>
      <c r="CO69" s="4">
        <f t="shared" si="29"/>
        <v>12</v>
      </c>
      <c r="CP69" s="4">
        <f t="shared" si="30"/>
        <v>10</v>
      </c>
      <c r="CQ69" s="4">
        <f t="shared" si="31"/>
        <v>2</v>
      </c>
      <c r="CR69" s="4">
        <f t="shared" si="32"/>
        <v>20</v>
      </c>
      <c r="CS69" s="4">
        <f t="shared" si="33"/>
        <v>2</v>
      </c>
      <c r="CT69" s="4">
        <f t="shared" si="34"/>
        <v>15</v>
      </c>
      <c r="CU69" s="4">
        <f t="shared" si="35"/>
        <v>16</v>
      </c>
      <c r="CV69" s="4">
        <f t="shared" si="36"/>
        <v>8</v>
      </c>
      <c r="CW69" s="4">
        <f t="shared" si="37"/>
        <v>8</v>
      </c>
      <c r="CX69" s="4">
        <f t="shared" si="38"/>
        <v>14</v>
      </c>
      <c r="CY69" s="4">
        <f t="shared" si="39"/>
        <v>19</v>
      </c>
      <c r="CZ69" s="4">
        <f t="shared" si="40"/>
        <v>9</v>
      </c>
      <c r="DA69" s="4">
        <f t="shared" si="41"/>
        <v>2</v>
      </c>
      <c r="DB69" s="4">
        <f t="shared" si="42"/>
        <v>12</v>
      </c>
      <c r="DC69" s="4">
        <f t="shared" si="89"/>
        <v>2</v>
      </c>
      <c r="DD69" s="4">
        <f t="shared" si="44"/>
        <v>2</v>
      </c>
      <c r="DE69" s="4">
        <f t="shared" si="45"/>
        <v>2</v>
      </c>
      <c r="DF69" s="4">
        <f t="shared" si="46"/>
        <v>10</v>
      </c>
      <c r="DG69" s="4">
        <f t="shared" si="47"/>
        <v>2</v>
      </c>
      <c r="DH69" s="4">
        <f t="shared" si="48"/>
        <v>17</v>
      </c>
      <c r="DI69" s="4">
        <f t="shared" si="49"/>
        <v>6</v>
      </c>
      <c r="DJ69" s="4">
        <f t="shared" si="50"/>
        <v>15</v>
      </c>
      <c r="DK69" s="4">
        <f t="shared" si="51"/>
        <v>19</v>
      </c>
      <c r="DL69" s="4">
        <f t="shared" si="52"/>
        <v>2</v>
      </c>
      <c r="DM69" s="4">
        <f t="shared" si="53"/>
        <v>22</v>
      </c>
      <c r="DN69" s="4">
        <f t="shared" si="54"/>
        <v>23</v>
      </c>
      <c r="DO69" s="3"/>
    </row>
    <row r="70" spans="1:119" x14ac:dyDescent="0.35">
      <c r="A70" s="3" t="str">
        <f t="shared" si="55"/>
        <v/>
      </c>
      <c r="B70" s="6"/>
      <c r="C70" s="3" t="str">
        <f t="shared" ref="C70:C133" si="90">IF(B70&lt;&gt;"",UPPER(CJ70),"")</f>
        <v/>
      </c>
      <c r="D70" s="3" t="e" cm="1">
        <f t="array" ref="D70:F70">INDEX(_xlfn.TEXTSPLIT(B70," ",,TRUE),_xlfn.SEQUENCE(1,3))</f>
        <v>#VALUE!</v>
      </c>
      <c r="E70" s="3" t="e">
        <v>#VALUE!</v>
      </c>
      <c r="F70" s="3" t="e">
        <v>#VALUE!</v>
      </c>
      <c r="G70" s="3" t="e" cm="1">
        <f t="array" ref="G70">_xlfn.XLOOKUP(D70,Data!$D$3:$D$36,Data!$E$3:$G$36)</f>
        <v>#VALUE!</v>
      </c>
      <c r="H70" s="3"/>
      <c r="I70" s="3"/>
      <c r="J70" s="3" t="e">
        <f>_xlfn.XMATCH(E70,Data!$L$3:$L$10)</f>
        <v>#VALUE!</v>
      </c>
      <c r="K70" s="3" t="str">
        <f>IF(M70="",IF(I70,Data!$B$4,_xlfn.XLOOKUP(D70,Data!$D$3:$D$36,Data!$E$3:$E$36)),"")</f>
        <v/>
      </c>
      <c r="L70" s="3" t="str">
        <f>IF(M70="",IF(I70,_xlfn.XLOOKUP(G70,Data!$L$3:$L$10,Data!$M$3:$M$10),IF(H70=0,"",IF(H70=1,E70,_xlfn.XLOOKUP(E70,Data!$L$3:$L$10,Data!$M$3:$M$10)))),"")</f>
        <v/>
      </c>
      <c r="M70" s="3" t="str">
        <f>IF(NOT(ISERROR(F70)),Data!$J$3,IF(ISERROR(G70),Data!$J$4,IF(AND(H70=0,NOT(ISERROR(E70))),Data!$J$5,IF(AND(H70=2,ISERROR(J70)),Data!$J$7,IF(AND(H70=1,ISERROR(E70)),Data!$J$6,"")))))</f>
        <v>I don't know that verb.</v>
      </c>
      <c r="N70" s="3" t="e">
        <f>_xlfn.XLOOKUP(K70,Data!$D$3:$D$36,Data!$H$3:$H$36)</f>
        <v>#N/A</v>
      </c>
      <c r="O70" s="3" t="e">
        <f>_xlfn.XLOOKUP(L70,Data!$X$3:$X$29,Data!$W$3:$W$29)</f>
        <v>#N/A</v>
      </c>
      <c r="P70" s="3" t="b">
        <f>OR(_xlfn.XLOOKUP(CK69,Data!$O$3:$O$25,Data!$U$3:$U$25),AND(CL69,OR(DC69=CK69,DC69=1)))</f>
        <v>1</v>
      </c>
      <c r="Q70" s="3" t="e" cm="1">
        <f t="array" ref="Q70">INDEX(CO69:DN69,1,O70)</f>
        <v>#N/A</v>
      </c>
      <c r="R70" s="3" t="e">
        <f t="shared" si="4"/>
        <v>#N/A</v>
      </c>
      <c r="S70" s="3" t="e">
        <f t="shared" si="56"/>
        <v>#N/A</v>
      </c>
      <c r="T70" s="3" t="str">
        <f t="shared" si="57"/>
        <v/>
      </c>
      <c r="U70" s="3" t="str">
        <f>IF(M70&lt;&gt;"",M70,IF(L70="","",IFERROR(IF(T70=0,IF(S70=FALSE,Data!$J$11,Data!$J$8),""),IF(K70=Data!$B$4,"",Data!$J$8))))</f>
        <v>I don't know that verb.</v>
      </c>
      <c r="V70" s="3" t="e" cm="1">
        <f t="array" ref="V70">INDEX(Data!$Q$3:$T$25,CK69,L70)</f>
        <v>#VALUE!</v>
      </c>
      <c r="W70" s="3" t="e">
        <f t="shared" si="5"/>
        <v>#VALUE!</v>
      </c>
      <c r="X70" s="3">
        <f t="shared" si="58"/>
        <v>0</v>
      </c>
      <c r="Y70" s="3" t="str">
        <f>IF(K70&lt;&gt;"Go","",IF(ISNUMBER(V70),IF(V70&gt;0,W70,Data!$J$9),Play!V70))</f>
        <v/>
      </c>
      <c r="Z70" s="3" t="b">
        <f t="shared" si="59"/>
        <v>0</v>
      </c>
      <c r="AA70" s="3" t="str">
        <f t="shared" si="60"/>
        <v/>
      </c>
      <c r="AB70" s="3">
        <f t="shared" si="6"/>
        <v>0</v>
      </c>
      <c r="AE70" s="5" t="str">
        <f t="shared" si="7"/>
        <v/>
      </c>
      <c r="AF70" s="5" t="str">
        <f>IF(AE70&lt;&gt;"",OR(_xlfn.XLOOKUP(AE70,Data!$O$3:$O$25,Data!$U$3:$U$25),AND(CL69,OR(DC69=1,DC69=CK69))),"")</f>
        <v/>
      </c>
      <c r="AG70" s="5" t="e" cm="1">
        <f t="array" ref="AG70">"Exits: " &amp; _xlfn.TEXTJOIN(", ", TRUE, IF(INDEX(Data!$Q$3:$T$25,AE70,0)&gt;0,Data!$Q$2:$T$2,""))&amp;"."</f>
        <v>#VALUE!</v>
      </c>
      <c r="AH70" s="5" t="str" cm="1">
        <f t="array" ref="AH70">_xlfn.TEXTJOIN(", ", TRUE, IF(CO69:DN69=AE70,_xlfn.XLOOKUP($CO$3:$DN$3,Data!$W$3:$W$28,Data!$X$3:$X$28),""))</f>
        <v/>
      </c>
      <c r="AI70" s="5" t="str">
        <f>IF(AF70="","",IF(AF70,_xlfn.XLOOKUP(AE70,Data!$O$3:$O$25,Data!$P$3:$P$25)&amp;" "&amp;AG70&amp;IF(AH70&lt;&gt;""," You see: " &amp;AH70&amp;".",""),Data!$J$10))</f>
        <v/>
      </c>
      <c r="AJ70" s="5" t="str">
        <f t="shared" si="61"/>
        <v/>
      </c>
      <c r="AK70" s="5" t="str">
        <f>IF(AND(K70="Talk",U70=""),_xlfn.XLOOKUP(T70,Data!$W$3:$W$28,Data!$AC$3:$AC$28),"")</f>
        <v/>
      </c>
      <c r="AL70" s="5" t="str">
        <f t="shared" si="62"/>
        <v/>
      </c>
      <c r="AM70" s="5" t="b">
        <f t="shared" si="63"/>
        <v>0</v>
      </c>
      <c r="AN70" s="5" t="str">
        <f>IF(AM70,IF(_xlfn.XLOOKUP(T70,Data!$W$3:$W$28,Data!$AA$3:$AA$28)=FALSE,"You can't take that.",IF(Q70=1,"You already have that.",IF(OR(CK69=CT69,CK69=CY69),"The unholy fiend prevents you!",""))),"")</f>
        <v/>
      </c>
      <c r="AO70" s="5" t="str">
        <f t="shared" si="64"/>
        <v/>
      </c>
      <c r="AP70" s="5" t="str">
        <f t="shared" si="65"/>
        <v/>
      </c>
      <c r="AQ70" s="5" t="b">
        <f t="shared" si="66"/>
        <v>0</v>
      </c>
      <c r="AR70" s="5" t="str">
        <f t="shared" si="67"/>
        <v/>
      </c>
      <c r="AS70" s="5" t="str">
        <f t="shared" si="68"/>
        <v/>
      </c>
      <c r="AT70" s="5" t="str">
        <f t="shared" ref="AT70:AT133" si="91">IF(ISNUMBER(AS70),"Dropped.",AR70)&amp;IFERROR(IF(AND(AQ70,CD70)," Heavenly radiance transforms the water!",""),"")</f>
        <v/>
      </c>
      <c r="AU70" s="5" t="str">
        <f>IF(AND(K70="Examine",U70=""),_xlfn.XLOOKUP(T70,Data!$W$3:$W$28,Data!$Z$3:$Z$28)&amp;IF(T70=15,IF(CL69,IF(CM69&gt;=14,"burning brightly.",IF(CM69&gt;=9,"burning steadily.",IF(CM69&gt;=4,"burning weakly.","guttering."))),"unlit."),""),"")</f>
        <v/>
      </c>
      <c r="AV70" s="5" t="str" cm="1">
        <f t="array" ref="AV70">_xlfn.TEXTJOIN(", ", TRUE, IF(CO69:DN69=1,CO$1:DN$1,""))</f>
        <v/>
      </c>
      <c r="AW70" s="5" t="str">
        <f t="shared" si="69"/>
        <v/>
      </c>
      <c r="AX70" s="5" t="b">
        <f t="shared" si="70"/>
        <v>0</v>
      </c>
      <c r="AY70" s="5" t="str">
        <f>IF(AX70,IF(NOT(ISBLANK(_xlfn.XLOOKUP(T70,Data!$W$3:$W$28,Data!$AD$3:$AD$28))),IF(CK69=12,"","There's nowhere to pour it away here."),"You can't empty that!"),"")</f>
        <v/>
      </c>
      <c r="AZ70" s="5" t="str">
        <f t="shared" si="71"/>
        <v/>
      </c>
      <c r="BA70" s="5" t="b">
        <f t="shared" si="72"/>
        <v>0</v>
      </c>
      <c r="BB70" s="5" t="e">
        <f>_xlfn.XLOOKUP(T70,Data!$W$3:$W$28,Data!$AD$3:$AD$28)</f>
        <v>#N/A</v>
      </c>
      <c r="BC70" s="5" t="str">
        <f t="shared" si="73"/>
        <v/>
      </c>
      <c r="BD70" s="5" t="str">
        <f t="shared" si="74"/>
        <v/>
      </c>
      <c r="BE70" s="5" t="b">
        <f t="shared" si="75"/>
        <v>0</v>
      </c>
      <c r="BF70" s="5" t="str">
        <f t="shared" si="10"/>
        <v/>
      </c>
      <c r="BG70" s="5" t="str">
        <f t="shared" si="76"/>
        <v/>
      </c>
      <c r="BH70" s="5" t="b">
        <f t="shared" si="77"/>
        <v>0</v>
      </c>
      <c r="BI70" s="5" t="str">
        <f t="shared" si="78"/>
        <v/>
      </c>
      <c r="BJ70" s="5" t="str">
        <f t="shared" si="11"/>
        <v/>
      </c>
      <c r="BK70" s="5" t="str">
        <f>IF(BH70,IF(BI70="","You ring the bell. "&amp;IF(BJ70=0,"Nothing else happens.","The "&amp;_xlfn.XLOOKUP(BJ70,Data!$W$3:$W$28,Data!$X$3:$X$28)&amp;" is transformed!"),BI70),"")</f>
        <v/>
      </c>
      <c r="BL70" s="5" t="b">
        <f t="shared" si="79"/>
        <v>0</v>
      </c>
      <c r="BM70" s="5" t="b">
        <f t="shared" si="80"/>
        <v>0</v>
      </c>
      <c r="BN70" s="5" t="str">
        <f t="shared" si="12"/>
        <v/>
      </c>
      <c r="BO70" s="5" t="str">
        <f t="shared" si="13"/>
        <v/>
      </c>
      <c r="BP70" s="5" t="b">
        <f t="shared" si="81"/>
        <v>0</v>
      </c>
      <c r="BQ70" s="5" t="str">
        <f>IF(BP70,IF(_xlfn.XLOOKUP(T70,Data!$W$3:$W$28,Data!$AB$3:$AB$28),"That's much too precious to give away!",IF(OR(AND(T70=17,CK69=CQ69),AND(T70=21,CK69=CV69)),"","No-one here seems to want that.")),"")</f>
        <v/>
      </c>
      <c r="BR70" s="5" t="str">
        <f>IF(BP70,IF(BQ70&lt;&gt;"",BQ70,IF(T70=21,Data!$B$5,"The priest takes the water and it is transformed by heavenly radiance!")),"")</f>
        <v/>
      </c>
      <c r="BS70" s="5" t="b">
        <f t="shared" si="82"/>
        <v>0</v>
      </c>
      <c r="BT70" s="5" t="str">
        <f t="shared" si="14"/>
        <v/>
      </c>
      <c r="BU70" s="5" t="str">
        <f t="shared" si="83"/>
        <v/>
      </c>
      <c r="BV70" s="5" t="b">
        <f t="shared" si="84"/>
        <v>0</v>
      </c>
      <c r="BW70" s="5" t="str">
        <f t="shared" si="15"/>
        <v/>
      </c>
      <c r="BX70" s="5" t="str">
        <f t="shared" si="85"/>
        <v/>
      </c>
      <c r="BY70" s="5" t="b">
        <f t="shared" si="86"/>
        <v>0</v>
      </c>
      <c r="BZ70" s="5">
        <f t="shared" si="87"/>
        <v>0</v>
      </c>
      <c r="CA70" s="5" t="str">
        <f t="shared" si="16"/>
        <v/>
      </c>
      <c r="CB70" s="5" t="b">
        <f t="shared" si="17"/>
        <v>0</v>
      </c>
      <c r="CC70" s="5" t="str">
        <f t="shared" si="18"/>
        <v/>
      </c>
      <c r="CD70" s="5" t="b">
        <f t="shared" si="19"/>
        <v>0</v>
      </c>
      <c r="CE70" s="5" t="b">
        <f t="shared" si="20"/>
        <v>0</v>
      </c>
      <c r="CF70" s="5" t="b">
        <f t="shared" si="21"/>
        <v>0</v>
      </c>
      <c r="CG70" s="5" t="b">
        <f t="shared" si="22"/>
        <v>0</v>
      </c>
      <c r="CH70" s="5" t="b">
        <f t="shared" si="23"/>
        <v>0</v>
      </c>
      <c r="CI70" s="5">
        <f t="shared" si="24"/>
        <v>0</v>
      </c>
      <c r="CJ70" s="5" t="str">
        <f t="shared" si="25"/>
        <v>I don't know that verb.</v>
      </c>
      <c r="CK70" s="4">
        <f t="shared" si="26"/>
        <v>3</v>
      </c>
      <c r="CL70" s="4" t="b">
        <f t="shared" si="27"/>
        <v>0</v>
      </c>
      <c r="CM70" s="4">
        <f t="shared" si="88"/>
        <v>20</v>
      </c>
      <c r="CN70" s="4" t="b">
        <f t="shared" si="28"/>
        <v>0</v>
      </c>
      <c r="CO70" s="4">
        <f t="shared" si="29"/>
        <v>12</v>
      </c>
      <c r="CP70" s="4">
        <f t="shared" si="30"/>
        <v>10</v>
      </c>
      <c r="CQ70" s="4">
        <f t="shared" si="31"/>
        <v>2</v>
      </c>
      <c r="CR70" s="4">
        <f t="shared" si="32"/>
        <v>20</v>
      </c>
      <c r="CS70" s="4">
        <f t="shared" si="33"/>
        <v>2</v>
      </c>
      <c r="CT70" s="4">
        <f t="shared" si="34"/>
        <v>15</v>
      </c>
      <c r="CU70" s="4">
        <f t="shared" si="35"/>
        <v>16</v>
      </c>
      <c r="CV70" s="4">
        <f t="shared" si="36"/>
        <v>8</v>
      </c>
      <c r="CW70" s="4">
        <f t="shared" si="37"/>
        <v>8</v>
      </c>
      <c r="CX70" s="4">
        <f t="shared" si="38"/>
        <v>14</v>
      </c>
      <c r="CY70" s="4">
        <f t="shared" si="39"/>
        <v>19</v>
      </c>
      <c r="CZ70" s="4">
        <f t="shared" si="40"/>
        <v>9</v>
      </c>
      <c r="DA70" s="4">
        <f t="shared" si="41"/>
        <v>2</v>
      </c>
      <c r="DB70" s="4">
        <f t="shared" si="42"/>
        <v>12</v>
      </c>
      <c r="DC70" s="4">
        <f t="shared" si="89"/>
        <v>2</v>
      </c>
      <c r="DD70" s="4">
        <f t="shared" si="44"/>
        <v>2</v>
      </c>
      <c r="DE70" s="4">
        <f t="shared" si="45"/>
        <v>2</v>
      </c>
      <c r="DF70" s="4">
        <f t="shared" si="46"/>
        <v>10</v>
      </c>
      <c r="DG70" s="4">
        <f t="shared" si="47"/>
        <v>2</v>
      </c>
      <c r="DH70" s="4">
        <f t="shared" si="48"/>
        <v>17</v>
      </c>
      <c r="DI70" s="4">
        <f t="shared" si="49"/>
        <v>6</v>
      </c>
      <c r="DJ70" s="4">
        <f t="shared" si="50"/>
        <v>15</v>
      </c>
      <c r="DK70" s="4">
        <f t="shared" si="51"/>
        <v>19</v>
      </c>
      <c r="DL70" s="4">
        <f t="shared" si="52"/>
        <v>2</v>
      </c>
      <c r="DM70" s="4">
        <f t="shared" si="53"/>
        <v>22</v>
      </c>
      <c r="DN70" s="4">
        <f t="shared" si="54"/>
        <v>23</v>
      </c>
      <c r="DO70" s="3"/>
    </row>
    <row r="71" spans="1:119" x14ac:dyDescent="0.35">
      <c r="A71" s="3" t="str">
        <f t="shared" si="55"/>
        <v/>
      </c>
      <c r="B71" s="6"/>
      <c r="C71" s="3" t="str">
        <f t="shared" si="90"/>
        <v/>
      </c>
      <c r="D71" s="3" t="e" cm="1">
        <f t="array" ref="D71:F71">INDEX(_xlfn.TEXTSPLIT(B71," ",,TRUE),_xlfn.SEQUENCE(1,3))</f>
        <v>#VALUE!</v>
      </c>
      <c r="E71" s="3" t="e">
        <v>#VALUE!</v>
      </c>
      <c r="F71" s="3" t="e">
        <v>#VALUE!</v>
      </c>
      <c r="G71" s="3" t="e" cm="1">
        <f t="array" ref="G71">_xlfn.XLOOKUP(D71,Data!$D$3:$D$36,Data!$E$3:$G$36)</f>
        <v>#VALUE!</v>
      </c>
      <c r="H71" s="3"/>
      <c r="I71" s="3"/>
      <c r="J71" s="3" t="e">
        <f>_xlfn.XMATCH(E71,Data!$L$3:$L$10)</f>
        <v>#VALUE!</v>
      </c>
      <c r="K71" s="3" t="str">
        <f>IF(M71="",IF(I71,Data!$B$4,_xlfn.XLOOKUP(D71,Data!$D$3:$D$36,Data!$E$3:$E$36)),"")</f>
        <v/>
      </c>
      <c r="L71" s="3" t="str">
        <f>IF(M71="",IF(I71,_xlfn.XLOOKUP(G71,Data!$L$3:$L$10,Data!$M$3:$M$10),IF(H71=0,"",IF(H71=1,E71,_xlfn.XLOOKUP(E71,Data!$L$3:$L$10,Data!$M$3:$M$10)))),"")</f>
        <v/>
      </c>
      <c r="M71" s="3" t="str">
        <f>IF(NOT(ISERROR(F71)),Data!$J$3,IF(ISERROR(G71),Data!$J$4,IF(AND(H71=0,NOT(ISERROR(E71))),Data!$J$5,IF(AND(H71=2,ISERROR(J71)),Data!$J$7,IF(AND(H71=1,ISERROR(E71)),Data!$J$6,"")))))</f>
        <v>I don't know that verb.</v>
      </c>
      <c r="N71" s="3" t="e">
        <f>_xlfn.XLOOKUP(K71,Data!$D$3:$D$36,Data!$H$3:$H$36)</f>
        <v>#N/A</v>
      </c>
      <c r="O71" s="3" t="e">
        <f>_xlfn.XLOOKUP(L71,Data!$X$3:$X$29,Data!$W$3:$W$29)</f>
        <v>#N/A</v>
      </c>
      <c r="P71" s="3" t="b">
        <f>OR(_xlfn.XLOOKUP(CK70,Data!$O$3:$O$25,Data!$U$3:$U$25),AND(CL70,OR(DC70=CK70,DC70=1)))</f>
        <v>1</v>
      </c>
      <c r="Q71" s="3" t="e" cm="1">
        <f t="array" ref="Q71">INDEX(CO70:DN70,1,O71)</f>
        <v>#N/A</v>
      </c>
      <c r="R71" s="3" t="e">
        <f t="shared" ref="R71:R134" si="92">OR(Q71=1,AND(Q71=CK70,P71))</f>
        <v>#N/A</v>
      </c>
      <c r="S71" s="3" t="e">
        <f t="shared" si="56"/>
        <v>#N/A</v>
      </c>
      <c r="T71" s="3" t="str">
        <f t="shared" si="57"/>
        <v/>
      </c>
      <c r="U71" s="3" t="str">
        <f>IF(M71&lt;&gt;"",M71,IF(L71="","",IFERROR(IF(T71=0,IF(S71=FALSE,Data!$J$11,Data!$J$8),""),IF(K71=Data!$B$4,"",Data!$J$8))))</f>
        <v>I don't know that verb.</v>
      </c>
      <c r="V71" s="3" t="e" cm="1">
        <f t="array" ref="V71">INDEX(Data!$Q$3:$T$25,CK70,L71)</f>
        <v>#VALUE!</v>
      </c>
      <c r="W71" s="3" t="e">
        <f t="shared" ref="W71:W134" si="93">IF(AND(CK70=16,V71=23,CU70=16),"The barricade blocks the way.",IF(AND(CK70=8,V71=13,CW70=8),"The rockfall blocks the way.",""))</f>
        <v>#VALUE!</v>
      </c>
      <c r="X71" s="3">
        <f t="shared" si="58"/>
        <v>0</v>
      </c>
      <c r="Y71" s="3" t="str">
        <f>IF(K71&lt;&gt;"Go","",IF(ISNUMBER(V71),IF(V71&gt;0,W71,Data!$J$9),Play!V71))</f>
        <v/>
      </c>
      <c r="Z71" s="3" t="b">
        <f t="shared" si="59"/>
        <v>0</v>
      </c>
      <c r="AA71" s="3" t="str">
        <f t="shared" si="60"/>
        <v/>
      </c>
      <c r="AB71" s="3">
        <f t="shared" ref="AB71:AB134" si="94">IF(AND(Z71,AA71=""),IF(CK70=20,21,20),0)</f>
        <v>0</v>
      </c>
      <c r="AE71" s="5" t="str">
        <f t="shared" ref="AE71:AE134" si="95">IF(X71&gt;0,X71,IF(AB71&gt;0,AB71,IF(K71="Look",CK70,"")))</f>
        <v/>
      </c>
      <c r="AF71" s="5" t="str">
        <f>IF(AE71&lt;&gt;"",OR(_xlfn.XLOOKUP(AE71,Data!$O$3:$O$25,Data!$U$3:$U$25),AND(CL70,OR(DC70=1,DC70=CK70))),"")</f>
        <v/>
      </c>
      <c r="AG71" s="5" t="e" cm="1">
        <f t="array" ref="AG71">"Exits: " &amp; _xlfn.TEXTJOIN(", ", TRUE, IF(INDEX(Data!$Q$3:$T$25,AE71,0)&gt;0,Data!$Q$2:$T$2,""))&amp;"."</f>
        <v>#VALUE!</v>
      </c>
      <c r="AH71" s="5" t="str" cm="1">
        <f t="array" ref="AH71">_xlfn.TEXTJOIN(", ", TRUE, IF(CO70:DN70=AE71,_xlfn.XLOOKUP($CO$3:$DN$3,Data!$W$3:$W$28,Data!$X$3:$X$28),""))</f>
        <v/>
      </c>
      <c r="AI71" s="5" t="str">
        <f>IF(AF71="","",IF(AF71,_xlfn.XLOOKUP(AE71,Data!$O$3:$O$25,Data!$P$3:$P$25)&amp;" "&amp;AG71&amp;IF(AH71&lt;&gt;""," You see: " &amp;AH71&amp;".",""),Data!$J$10))</f>
        <v/>
      </c>
      <c r="AJ71" s="5" t="str">
        <f t="shared" si="61"/>
        <v/>
      </c>
      <c r="AK71" s="5" t="str">
        <f>IF(AND(K71="Talk",U71=""),_xlfn.XLOOKUP(T71,Data!$W$3:$W$28,Data!$AC$3:$AC$28),"")</f>
        <v/>
      </c>
      <c r="AL71" s="5" t="str">
        <f t="shared" si="62"/>
        <v/>
      </c>
      <c r="AM71" s="5" t="b">
        <f t="shared" si="63"/>
        <v>0</v>
      </c>
      <c r="AN71" s="5" t="str">
        <f>IF(AM71,IF(_xlfn.XLOOKUP(T71,Data!$W$3:$W$28,Data!$AA$3:$AA$28)=FALSE,"You can't take that.",IF(Q71=1,"You already have that.",IF(OR(CK70=CT70,CK70=CY70),"The unholy fiend prevents you!",""))),"")</f>
        <v/>
      </c>
      <c r="AO71" s="5" t="str">
        <f t="shared" si="64"/>
        <v/>
      </c>
      <c r="AP71" s="5" t="str">
        <f t="shared" si="65"/>
        <v/>
      </c>
      <c r="AQ71" s="5" t="b">
        <f t="shared" si="66"/>
        <v>0</v>
      </c>
      <c r="AR71" s="5" t="str">
        <f t="shared" si="67"/>
        <v/>
      </c>
      <c r="AS71" s="5" t="str">
        <f t="shared" si="68"/>
        <v/>
      </c>
      <c r="AT71" s="5" t="str">
        <f t="shared" si="91"/>
        <v/>
      </c>
      <c r="AU71" s="5" t="str">
        <f>IF(AND(K71="Examine",U71=""),_xlfn.XLOOKUP(T71,Data!$W$3:$W$28,Data!$Z$3:$Z$28)&amp;IF(T71=15,IF(CL70,IF(CM70&gt;=14,"burning brightly.",IF(CM70&gt;=9,"burning steadily.",IF(CM70&gt;=4,"burning weakly.","guttering."))),"unlit."),""),"")</f>
        <v/>
      </c>
      <c r="AV71" s="5" t="str" cm="1">
        <f t="array" ref="AV71">_xlfn.TEXTJOIN(", ", TRUE, IF(CO70:DN70=1,CO$1:DN$1,""))</f>
        <v/>
      </c>
      <c r="AW71" s="5" t="str">
        <f t="shared" si="69"/>
        <v/>
      </c>
      <c r="AX71" s="5" t="b">
        <f t="shared" si="70"/>
        <v>0</v>
      </c>
      <c r="AY71" s="5" t="str">
        <f>IF(AX71,IF(NOT(ISBLANK(_xlfn.XLOOKUP(T71,Data!$W$3:$W$28,Data!$AD$3:$AD$28))),IF(CK70=12,"","There's nowhere to pour it away here."),"You can't empty that!"),"")</f>
        <v/>
      </c>
      <c r="AZ71" s="5" t="str">
        <f t="shared" si="71"/>
        <v/>
      </c>
      <c r="BA71" s="5" t="b">
        <f t="shared" si="72"/>
        <v>0</v>
      </c>
      <c r="BB71" s="5" t="e">
        <f>_xlfn.XLOOKUP(T71,Data!$W$3:$W$28,Data!$AD$3:$AD$28)</f>
        <v>#N/A</v>
      </c>
      <c r="BC71" s="5" t="str">
        <f t="shared" si="73"/>
        <v/>
      </c>
      <c r="BD71" s="5" t="str">
        <f t="shared" si="74"/>
        <v/>
      </c>
      <c r="BE71" s="5" t="b">
        <f t="shared" si="75"/>
        <v>0</v>
      </c>
      <c r="BF71" s="5" t="str">
        <f t="shared" ref="BF71:BF134" si="96">IF(BE71,IF(CK70&lt;&gt;12,"There is nothing to fill it from here.",IF(T71&lt;&gt;16,"You can't fill that!","")),"")</f>
        <v/>
      </c>
      <c r="BG71" s="5" t="str">
        <f t="shared" si="76"/>
        <v/>
      </c>
      <c r="BH71" s="5" t="b">
        <f t="shared" si="77"/>
        <v>0</v>
      </c>
      <c r="BI71" s="5" t="str">
        <f t="shared" si="78"/>
        <v/>
      </c>
      <c r="BJ71" s="5" t="str">
        <f t="shared" ref="BJ71:BJ134" si="97">IF(OR(BH71=FALSE,BI71&lt;&gt;""),"",IF(CK70=CP70,2,IF(CK70=CR70,4,IF(CK70=CZ70,12,0))))</f>
        <v/>
      </c>
      <c r="BK71" s="5" t="str">
        <f>IF(BH71,IF(BI71="","You ring the bell. "&amp;IF(BJ71=0,"Nothing else happens.","The "&amp;_xlfn.XLOOKUP(BJ71,Data!$W$3:$W$28,Data!$X$3:$X$28)&amp;" is transformed!"),BI71),"")</f>
        <v/>
      </c>
      <c r="BL71" s="5" t="b">
        <f t="shared" si="79"/>
        <v>0</v>
      </c>
      <c r="BM71" s="5" t="b">
        <f t="shared" si="80"/>
        <v>0</v>
      </c>
      <c r="BN71" s="5" t="str">
        <f t="shared" ref="BN71:BN134" si="98">IF(BL71,IF(T71=14,"You should use it to light something else.",IF(AND(T71&lt;&gt;15,T71&lt;&gt;7),"That is unlikely to catch light.",IF(BM71=FALSE,"You have no source of fire.",IF(AND(T71=15,CL70),"It's already burning.","")))),"")</f>
        <v/>
      </c>
      <c r="BO71" s="5" t="str">
        <f t="shared" ref="BO71:BO134" si="99">IF(BL71,IF(BN71="",IF(T71=7,"The barricade quickly catches light and is burned to ashes!","The candle burns with a bright flame."),BN71),"")</f>
        <v/>
      </c>
      <c r="BP71" s="5" t="b">
        <f t="shared" si="81"/>
        <v>0</v>
      </c>
      <c r="BQ71" s="5" t="str">
        <f>IF(BP71,IF(_xlfn.XLOOKUP(T71,Data!$W$3:$W$28,Data!$AB$3:$AB$28),"That's much too precious to give away!",IF(OR(AND(T71=17,CK70=CQ70),AND(T71=21,CK70=CV70)),"","No-one here seems to want that.")),"")</f>
        <v/>
      </c>
      <c r="BR71" s="5" t="str">
        <f>IF(BP71,IF(BQ71&lt;&gt;"",BQ71,IF(T71=21,Data!$B$5,"The priest takes the water and it is transformed by heavenly radiance!")),"")</f>
        <v/>
      </c>
      <c r="BS71" s="5" t="b">
        <f t="shared" si="82"/>
        <v>0</v>
      </c>
      <c r="BT71" s="5" t="str">
        <f t="shared" ref="BT71:BT134" si="100">IF(BS71,IF(OR(T71&lt;&gt;19,CK70&lt;&gt;CY70),"There's no reason to throw that here.",""),"")</f>
        <v/>
      </c>
      <c r="BU71" s="5" t="str">
        <f t="shared" si="83"/>
        <v/>
      </c>
      <c r="BV71" s="5" t="b">
        <f t="shared" si="84"/>
        <v>0</v>
      </c>
      <c r="BW71" s="5" t="str">
        <f t="shared" ref="BW71:BW134" si="101">IF(BV71,IF(DH70&lt;&gt;1,"You have nothing you can use to do that.",IF(DI70&lt;&gt;1,"The vacuum cleaner has no batteries.",IF(T71&lt;&gt;6,"Trying to vacuum that achieves nothing.",""))),"")</f>
        <v/>
      </c>
      <c r="BX71" s="5" t="str">
        <f t="shared" si="85"/>
        <v/>
      </c>
      <c r="BY71" s="5" t="b">
        <f t="shared" si="86"/>
        <v>0</v>
      </c>
      <c r="BZ71" s="5">
        <f t="shared" si="87"/>
        <v>0</v>
      </c>
      <c r="CA71" s="5" t="str">
        <f t="shared" ref="CA71:CA134" si="102">IF(BY71,IF(AND(BZ71=5,CK70=13),"The curse of the manor has been lifted! *** YOU WIN! ***","No-one answers your prayer."),"")</f>
        <v/>
      </c>
      <c r="CB71" s="5" t="b">
        <f t="shared" ref="CB71:CB134" si="103">AND(OR(DC70=1,DC70=CK70),CL70)</f>
        <v>0</v>
      </c>
      <c r="CC71" s="5" t="str">
        <f t="shared" ref="CC71:CC134" si="104">IF(CB71,IF(CM70=1," The candle goes out.",IF(CM70&lt;5," The candle wanes.",IF(OR(CM70=9,CM70=14)," The candle flickers.",""))),"")</f>
        <v/>
      </c>
      <c r="CD71" s="5" t="b">
        <f t="shared" ref="CD71:CD134" si="105">IF(K71="Drop",AND(T71=17,AR71=""),IF(K71="Give",AND(T71=17,BQ71=""),FALSE))</f>
        <v>0</v>
      </c>
      <c r="CE71" s="5" t="b">
        <f t="shared" ref="CE71:CE134" si="106">OR(AND(AX71,AY71=""),AND(BA71,BC71=""))</f>
        <v>0</v>
      </c>
      <c r="CF71" s="5" t="b">
        <f t="shared" ref="CF71:CF134" si="107">AND(BE71,BF71="")</f>
        <v>0</v>
      </c>
      <c r="CG71" s="5" t="b">
        <f t="shared" ref="CG71:CG134" si="108">AND(BL71,IFERROR(T71=7,FALSE),BN71="")</f>
        <v>0</v>
      </c>
      <c r="CH71" s="5" t="b">
        <f t="shared" ref="CH71:CH134" si="109">IF(BP71,AND(T71=21,BQ71=""),FALSE)</f>
        <v>0</v>
      </c>
      <c r="CI71" s="5">
        <f t="shared" ref="CI71:CI134" si="110">IF(AND(BS71,BT71=""),11,IF(AND(BV71,BW71=""),6,0))</f>
        <v>0</v>
      </c>
      <c r="CJ71" s="5" t="str">
        <f t="shared" ref="CJ71:CJ134" si="111">IF(CN70,"The game is over, thanks for playing!",U71&amp;Y71&amp;AA71&amp;AI71&amp;AJ71&amp;AL71&amp;AP71&amp;AT71&amp;AU71&amp;AW71&amp;AZ71&amp;BD71&amp;BG71&amp;BK71&amp;BO71&amp;BR71&amp;BU71&amp;BX71&amp;CA71&amp;CC71)</f>
        <v>I don't know that verb.</v>
      </c>
      <c r="CK71" s="4">
        <f t="shared" ref="CK71:CK134" si="112">IF(X71&gt;0,X71,IF(AB71&gt;0,AB71,CK70))</f>
        <v>3</v>
      </c>
      <c r="CL71" s="4" t="b">
        <f t="shared" ref="CL71:CL134" si="113">OR(AND(BL71,IFERROR(T71,0)=15,BN71=""),CL70)</f>
        <v>0</v>
      </c>
      <c r="CM71" s="4">
        <f t="shared" si="88"/>
        <v>20</v>
      </c>
      <c r="CN71" s="4" t="b">
        <f t="shared" ref="CN71:CN134" si="114">OR(CN70,AND(BY71,BZ71=5,CK70=13))</f>
        <v>0</v>
      </c>
      <c r="CO71" s="4">
        <f t="shared" ref="CO71:CO134" si="115">IF($AO71=CO$3,1,IF($AS71=CO$3,$CK70,CO70))</f>
        <v>12</v>
      </c>
      <c r="CP71" s="4">
        <f t="shared" ref="CP71:CP134" si="116">IF(BJ71=2,2,IF($AO71=CP$3,1,IF($AS71=CP$3,$CK70,CP70)))</f>
        <v>10</v>
      </c>
      <c r="CQ71" s="4">
        <f t="shared" ref="CQ71:CQ134" si="117">IF(BJ71=2,CK70,IF($AO71=CQ$3,1,IF($AS71=CQ$3,$CK70,CQ70)))</f>
        <v>2</v>
      </c>
      <c r="CR71" s="4">
        <f t="shared" ref="CR71:CR134" si="118">IF(AB71&gt;0,AB71,IF(BJ71=4,2,IF($AO71=CR$3,1,IF($AS71=CR$3,$CK70,CR70))))</f>
        <v>20</v>
      </c>
      <c r="CS71" s="4">
        <f t="shared" ref="CS71:CS134" si="119">IF(BJ71=4,CK70,IF($AO71=CS$3,1,IF($AS71=CS$3,$CK70,CS70)))</f>
        <v>2</v>
      </c>
      <c r="CT71" s="4">
        <f t="shared" ref="CT71:CT134" si="120">IF(CI71=6,2,IF($AO71=CT$3,1,IF($AS71=CT$3,$CK70,CT70)))</f>
        <v>15</v>
      </c>
      <c r="CU71" s="4">
        <f t="shared" ref="CU71:CU134" si="121">IF(CG71,2,IF($AO71=CU$3,1,IF($AS71=CU$3,$CK70,CU70)))</f>
        <v>16</v>
      </c>
      <c r="CV71" s="4">
        <f t="shared" ref="CV71:CV134" si="122">IF(CH71,2,IF($AO71=CV$3,1,IF($AS71=CV$3,$CK70,CV70)))</f>
        <v>8</v>
      </c>
      <c r="CW71" s="4">
        <f t="shared" ref="CW71:CW134" si="123">IF(CH71,2,IF($AO71=CW$3,1,IF($AS71=CW$3,$CK70,CW70)))</f>
        <v>8</v>
      </c>
      <c r="CX71" s="4">
        <f t="shared" ref="CX71:CX134" si="124">IF($AO71=CX$3,1,IF($AS71=CX$3,$CK70,CX70))</f>
        <v>14</v>
      </c>
      <c r="CY71" s="4">
        <f t="shared" ref="CY71:CY134" si="125">IF(CI71=11,2,IF($AO71=CY$3,1,IF($AS71=CY$3,$CK70,CY70)))</f>
        <v>19</v>
      </c>
      <c r="CZ71" s="4">
        <f t="shared" ref="CZ71:CZ134" si="126">IF(BJ71=12,2,IF($AO71=CZ$3,1,IF($AS71=CZ$3,$CK70,CZ70)))</f>
        <v>9</v>
      </c>
      <c r="DA71" s="4">
        <f t="shared" ref="DA71:DA134" si="127">IF(BJ71=12,CK70,IF($AO71=DA$3,1,IF($AS71=DA$3,$CK70,DA70)))</f>
        <v>2</v>
      </c>
      <c r="DB71" s="4">
        <f t="shared" ref="DB71:DB134" si="128">IF(OR(CG71,CL71),2,IF($AO71=DB$3,1,IF($AS71=DB$3,$CK70,DB70)))</f>
        <v>12</v>
      </c>
      <c r="DC71" s="4">
        <f t="shared" si="89"/>
        <v>2</v>
      </c>
      <c r="DD71" s="4">
        <f t="shared" ref="DD71:DD134" si="129">IF(CF71,2,IF(CE71,1,IF($AO71=DD$3,1,IF($AS71=DD$3,$CK70,DD70))))</f>
        <v>2</v>
      </c>
      <c r="DE71" s="4">
        <f t="shared" ref="DE71:DE134" si="130">IF(CD71,2,IF(CF71,1,IF(CE71,2,IF($AO71=DE$3,1,IF($AS71=DE$3,$CK70,DE70)))))</f>
        <v>2</v>
      </c>
      <c r="DF71" s="4">
        <f t="shared" ref="DF71:DF134" si="131">IF(CE71,2,IF($AO71=DF$3,1,IF($AS71=DF$3,$CK70,DF70)))</f>
        <v>10</v>
      </c>
      <c r="DG71" s="4">
        <f t="shared" ref="DG71:DG134" si="132">IF(CI71=11,2,IF(CE71,2,IF(CD71,CK70,IF($AO71=DG$3,1,IF($AS71=DG$3,$CK70,DG70)))))</f>
        <v>2</v>
      </c>
      <c r="DH71" s="4">
        <f t="shared" ref="DH71:DH134" si="133">IF($AO71=DH$3,1,IF($AS71=DH$3,$CK70,DH70))</f>
        <v>17</v>
      </c>
      <c r="DI71" s="4">
        <f t="shared" ref="DI71:DI134" si="134">IF(CH71,2,IF($AO71=DI$3,1,IF($AS71=DI$3,$CK70,DI70)))</f>
        <v>6</v>
      </c>
      <c r="DJ71" s="4">
        <f t="shared" ref="DJ71:DJ134" si="135">IF($AO71=DJ$3,1,IF($AS71=DJ$3,$CK70,DJ70))</f>
        <v>15</v>
      </c>
      <c r="DK71" s="4">
        <f t="shared" ref="DK71:DK134" si="136">IF($AO71=DK$3,1,IF($AS71=DK$3,$CK70,DK70))</f>
        <v>19</v>
      </c>
      <c r="DL71" s="4">
        <f t="shared" ref="DL71:DL134" si="137">IF(BJ71=4,CK70,IF($AO71=DL$3,1,IF($AS71=DL$3,$CK70,DL70)))</f>
        <v>2</v>
      </c>
      <c r="DM71" s="4">
        <f t="shared" ref="DM71:DM134" si="138">IF($AO71=DM$3,1,IF($AS71=DM$3,$CK70,DM70))</f>
        <v>22</v>
      </c>
      <c r="DN71" s="4">
        <f t="shared" ref="DN71:DN134" si="139">IF($AO71=DN$3,1,IF($AS71=DN$3,$CK70,DN70))</f>
        <v>23</v>
      </c>
      <c r="DO71" s="3"/>
    </row>
    <row r="72" spans="1:119" x14ac:dyDescent="0.35">
      <c r="A72" s="3" t="str">
        <f t="shared" ref="A72:A135" si="140">IF(C71&lt;&gt;"","&gt;","")</f>
        <v/>
      </c>
      <c r="B72" s="6"/>
      <c r="C72" s="3" t="str">
        <f t="shared" si="90"/>
        <v/>
      </c>
      <c r="D72" s="3" t="e" cm="1">
        <f t="array" ref="D72:F72">INDEX(_xlfn.TEXTSPLIT(B72," ",,TRUE),_xlfn.SEQUENCE(1,3))</f>
        <v>#VALUE!</v>
      </c>
      <c r="E72" s="3" t="e">
        <v>#VALUE!</v>
      </c>
      <c r="F72" s="3" t="e">
        <v>#VALUE!</v>
      </c>
      <c r="G72" s="3" t="e" cm="1">
        <f t="array" ref="G72">_xlfn.XLOOKUP(D72,Data!$D$3:$D$36,Data!$E$3:$G$36)</f>
        <v>#VALUE!</v>
      </c>
      <c r="H72" s="3"/>
      <c r="I72" s="3"/>
      <c r="J72" s="3" t="e">
        <f>_xlfn.XMATCH(E72,Data!$L$3:$L$10)</f>
        <v>#VALUE!</v>
      </c>
      <c r="K72" s="3" t="str">
        <f>IF(M72="",IF(I72,Data!$B$4,_xlfn.XLOOKUP(D72,Data!$D$3:$D$36,Data!$E$3:$E$36)),"")</f>
        <v/>
      </c>
      <c r="L72" s="3" t="str">
        <f>IF(M72="",IF(I72,_xlfn.XLOOKUP(G72,Data!$L$3:$L$10,Data!$M$3:$M$10),IF(H72=0,"",IF(H72=1,E72,_xlfn.XLOOKUP(E72,Data!$L$3:$L$10,Data!$M$3:$M$10)))),"")</f>
        <v/>
      </c>
      <c r="M72" s="3" t="str">
        <f>IF(NOT(ISERROR(F72)),Data!$J$3,IF(ISERROR(G72),Data!$J$4,IF(AND(H72=0,NOT(ISERROR(E72))),Data!$J$5,IF(AND(H72=2,ISERROR(J72)),Data!$J$7,IF(AND(H72=1,ISERROR(E72)),Data!$J$6,"")))))</f>
        <v>I don't know that verb.</v>
      </c>
      <c r="N72" s="3" t="e">
        <f>_xlfn.XLOOKUP(K72,Data!$D$3:$D$36,Data!$H$3:$H$36)</f>
        <v>#N/A</v>
      </c>
      <c r="O72" s="3" t="e">
        <f>_xlfn.XLOOKUP(L72,Data!$X$3:$X$29,Data!$W$3:$W$29)</f>
        <v>#N/A</v>
      </c>
      <c r="P72" s="3" t="b">
        <f>OR(_xlfn.XLOOKUP(CK71,Data!$O$3:$O$25,Data!$U$3:$U$25),AND(CL71,OR(DC71=CK71,DC71=1)))</f>
        <v>1</v>
      </c>
      <c r="Q72" s="3" t="e" cm="1">
        <f t="array" ref="Q72">INDEX(CO71:DN71,1,O72)</f>
        <v>#N/A</v>
      </c>
      <c r="R72" s="3" t="e">
        <f t="shared" si="92"/>
        <v>#N/A</v>
      </c>
      <c r="S72" s="3" t="e">
        <f t="shared" ref="S72:S135" si="141">IF(N72,Q72=1,"")</f>
        <v>#N/A</v>
      </c>
      <c r="T72" s="3" t="str">
        <f t="shared" ref="T72:T135" si="142">IF(M72&lt;&gt;"","",IF(R72,IF(S72=FALSE,0,O72),0))</f>
        <v/>
      </c>
      <c r="U72" s="3" t="str">
        <f>IF(M72&lt;&gt;"",M72,IF(L72="","",IFERROR(IF(T72=0,IF(S72=FALSE,Data!$J$11,Data!$J$8),""),IF(K72=Data!$B$4,"",Data!$J$8))))</f>
        <v>I don't know that verb.</v>
      </c>
      <c r="V72" s="3" t="e" cm="1">
        <f t="array" ref="V72">INDEX(Data!$Q$3:$T$25,CK71,L72)</f>
        <v>#VALUE!</v>
      </c>
      <c r="W72" s="3" t="e">
        <f t="shared" si="93"/>
        <v>#VALUE!</v>
      </c>
      <c r="X72" s="3">
        <f t="shared" ref="X72:X135" si="143">IF(AND(ISNUMBER(V72),IFERROR(W72,0)=""),V72,0)</f>
        <v>0</v>
      </c>
      <c r="Y72" s="3" t="str">
        <f>IF(K72&lt;&gt;"Go","",IF(ISNUMBER(V72),IF(V72&gt;0,W72,Data!$J$9),Play!V72))</f>
        <v/>
      </c>
      <c r="Z72" s="3" t="b">
        <f t="shared" ref="Z72:Z135" si="144">AND(K72="Ride",U72="")</f>
        <v>0</v>
      </c>
      <c r="AA72" s="3" t="str">
        <f t="shared" ref="AA72:AA135" si="145">IF(Z72,IF(T72&lt;&gt;4,"You can't ride that.",""),"")</f>
        <v/>
      </c>
      <c r="AB72" s="3">
        <f t="shared" si="94"/>
        <v>0</v>
      </c>
      <c r="AE72" s="5" t="str">
        <f t="shared" si="95"/>
        <v/>
      </c>
      <c r="AF72" s="5" t="str">
        <f>IF(AE72&lt;&gt;"",OR(_xlfn.XLOOKUP(AE72,Data!$O$3:$O$25,Data!$U$3:$U$25),AND(CL71,OR(DC71=1,DC71=CK71))),"")</f>
        <v/>
      </c>
      <c r="AG72" s="5" t="e" cm="1">
        <f t="array" ref="AG72">"Exits: " &amp; _xlfn.TEXTJOIN(", ", TRUE, IF(INDEX(Data!$Q$3:$T$25,AE72,0)&gt;0,Data!$Q$2:$T$2,""))&amp;"."</f>
        <v>#VALUE!</v>
      </c>
      <c r="AH72" s="5" t="str" cm="1">
        <f t="array" ref="AH72">_xlfn.TEXTJOIN(", ", TRUE, IF(CO71:DN71=AE72,_xlfn.XLOOKUP($CO$3:$DN$3,Data!$W$3:$W$28,Data!$X$3:$X$28),""))</f>
        <v/>
      </c>
      <c r="AI72" s="5" t="str">
        <f>IF(AF72="","",IF(AF72,_xlfn.XLOOKUP(AE72,Data!$O$3:$O$25,Data!$P$3:$P$25)&amp;" "&amp;AG72&amp;IF(AH72&lt;&gt;""," You see: " &amp;AH72&amp;".",""),Data!$J$10))</f>
        <v/>
      </c>
      <c r="AJ72" s="5" t="str">
        <f t="shared" ref="AJ72:AJ135" si="146">IF(K72="Wait","Time passes.","")</f>
        <v/>
      </c>
      <c r="AK72" s="5" t="str">
        <f>IF(AND(K72="Talk",U72=""),_xlfn.XLOOKUP(T72,Data!$W$3:$W$28,Data!$AC$3:$AC$28),"")</f>
        <v/>
      </c>
      <c r="AL72" s="5" t="str">
        <f t="shared" ref="AL72:AL135" si="147">IF(AK72=0,"You can't talk to that!",AK72)</f>
        <v/>
      </c>
      <c r="AM72" s="5" t="b">
        <f t="shared" ref="AM72:AM135" si="148">AND(K72="Take",U72="")</f>
        <v>0</v>
      </c>
      <c r="AN72" s="5" t="str">
        <f>IF(AM72,IF(_xlfn.XLOOKUP(T72,Data!$W$3:$W$28,Data!$AA$3:$AA$28)=FALSE,"You can't take that.",IF(Q72=1,"You already have that.",IF(OR(CK71=CT71,CK71=CY71),"The unholy fiend prevents you!",""))),"")</f>
        <v/>
      </c>
      <c r="AO72" s="5" t="str">
        <f t="shared" ref="AO72:AO135" si="149">IF(AND(AM72,AN72=""),T72,"")</f>
        <v/>
      </c>
      <c r="AP72" s="5" t="str">
        <f t="shared" ref="AP72:AP135" si="150">IF(ISNUMBER(AO72),"Taken.",AN72)</f>
        <v/>
      </c>
      <c r="AQ72" s="5" t="b">
        <f t="shared" ref="AQ72:AQ135" si="151">AND(K72="Drop",U72="")</f>
        <v>0</v>
      </c>
      <c r="AR72" s="5" t="str">
        <f t="shared" ref="AR72:AR135" si="152">IF(AQ72,IF(Q72&lt;&gt;1,"You don't have that.",""),"")</f>
        <v/>
      </c>
      <c r="AS72" s="5" t="str">
        <f t="shared" ref="AS72:AS135" si="153">IF(AND(AQ72,AR72=""),T72,"")</f>
        <v/>
      </c>
      <c r="AT72" s="5" t="str">
        <f t="shared" si="91"/>
        <v/>
      </c>
      <c r="AU72" s="5" t="str">
        <f>IF(AND(K72="Examine",U72=""),_xlfn.XLOOKUP(T72,Data!$W$3:$W$28,Data!$Z$3:$Z$28)&amp;IF(T72=15,IF(CL71,IF(CM71&gt;=14,"burning brightly.",IF(CM71&gt;=9,"burning steadily.",IF(CM71&gt;=4,"burning weakly.","guttering."))),"unlit."),""),"")</f>
        <v/>
      </c>
      <c r="AV72" s="5" t="str" cm="1">
        <f t="array" ref="AV72">_xlfn.TEXTJOIN(", ", TRUE, IF(CO71:DN71=1,CO$1:DN$1,""))</f>
        <v/>
      </c>
      <c r="AW72" s="5" t="str">
        <f t="shared" ref="AW72:AW135" si="154">IF(K72="Inventory","You are carrying: " &amp; AV72&amp;IF(AV72="","nothing","")&amp;".","")</f>
        <v/>
      </c>
      <c r="AX72" s="5" t="b">
        <f t="shared" ref="AX72:AX135" si="155">AND(K72="Empty",U72="")</f>
        <v>0</v>
      </c>
      <c r="AY72" s="5" t="str">
        <f>IF(AX72,IF(NOT(ISBLANK(_xlfn.XLOOKUP(T72,Data!$W$3:$W$28,Data!$AD$3:$AD$28))),IF(CK71=12,"","There's nowhere to pour it away here."),"You can't empty that!"),"")</f>
        <v/>
      </c>
      <c r="AZ72" s="5" t="str">
        <f t="shared" ref="AZ72:AZ135" si="156">IF(AX72,IF(AY72="","You pour it away.",AY72),"")</f>
        <v/>
      </c>
      <c r="BA72" s="5" t="b">
        <f t="shared" ref="BA72:BA135" si="157">AND(K72="Drink",U72="")</f>
        <v>0</v>
      </c>
      <c r="BB72" s="5" t="e">
        <f>_xlfn.XLOOKUP(T72,Data!$W$3:$W$28,Data!$AD$3:$AD$28)</f>
        <v>#N/A</v>
      </c>
      <c r="BC72" s="5" t="str">
        <f t="shared" ref="BC72:BC135" si="158">IF(BA72,IF(ISBLANK(BB72),"You can't drink that!",""),"")</f>
        <v/>
      </c>
      <c r="BD72" s="5" t="str">
        <f t="shared" ref="BD72:BD135" si="159">IF(BA72,IF(BC72="",BB72,BC72),"")</f>
        <v/>
      </c>
      <c r="BE72" s="5" t="b">
        <f t="shared" ref="BE72:BE135" si="160">AND(K72="Fill",U72="")</f>
        <v>0</v>
      </c>
      <c r="BF72" s="5" t="str">
        <f t="shared" si="96"/>
        <v/>
      </c>
      <c r="BG72" s="5" t="str">
        <f t="shared" ref="BG72:BG135" si="161">IF(BE72,IF(BF72="","You fill the bottle from the sink.",BF72),"")</f>
        <v/>
      </c>
      <c r="BH72" s="5" t="b">
        <f t="shared" ref="BH72:BH135" si="162">AND(K72="Ring",U72="")</f>
        <v>0</v>
      </c>
      <c r="BI72" s="5" t="str">
        <f t="shared" ref="BI72:BI135" si="163">IF(BH72,IF(T72&lt;&gt;10,"You can't ring that!",""),"")</f>
        <v/>
      </c>
      <c r="BJ72" s="5" t="str">
        <f t="shared" si="97"/>
        <v/>
      </c>
      <c r="BK72" s="5" t="str">
        <f>IF(BH72,IF(BI72="","You ring the bell. "&amp;IF(BJ72=0,"Nothing else happens.","The "&amp;_xlfn.XLOOKUP(BJ72,Data!$W$3:$W$28,Data!$X$3:$X$28)&amp;" is transformed!"),BI72),"")</f>
        <v/>
      </c>
      <c r="BL72" s="5" t="b">
        <f t="shared" ref="BL72:BL135" si="164">AND(K72="Light",U72="")</f>
        <v>0</v>
      </c>
      <c r="BM72" s="5" t="b">
        <f t="shared" ref="BM72:BM135" si="165">OR(DB71=1,AND(DC71=1,CL71))</f>
        <v>0</v>
      </c>
      <c r="BN72" s="5" t="str">
        <f t="shared" si="98"/>
        <v/>
      </c>
      <c r="BO72" s="5" t="str">
        <f t="shared" si="99"/>
        <v/>
      </c>
      <c r="BP72" s="5" t="b">
        <f t="shared" ref="BP72:BP135" si="166">AND(K72="Give",U72="")</f>
        <v>0</v>
      </c>
      <c r="BQ72" s="5" t="str">
        <f>IF(BP72,IF(_xlfn.XLOOKUP(T72,Data!$W$3:$W$28,Data!$AB$3:$AB$28),"That's much too precious to give away!",IF(OR(AND(T72=17,CK71=CQ71),AND(T72=21,CK71=CV71)),"","No-one here seems to want that.")),"")</f>
        <v/>
      </c>
      <c r="BR72" s="5" t="str">
        <f>IF(BP72,IF(BQ72&lt;&gt;"",BQ72,IF(T72=21,Data!$B$5,"The priest takes the water and it is transformed by heavenly radiance!")),"")</f>
        <v/>
      </c>
      <c r="BS72" s="5" t="b">
        <f t="shared" ref="BS72:BS135" si="167">AND(K72="Throw",U72="")</f>
        <v>0</v>
      </c>
      <c r="BT72" s="5" t="str">
        <f t="shared" si="100"/>
        <v/>
      </c>
      <c r="BU72" s="5" t="str">
        <f t="shared" ref="BU72:BU135" si="168">IF(BS72,IF(BT72="","The bottle shatters! The vampire screams and melts away!",BT72),"")</f>
        <v/>
      </c>
      <c r="BV72" s="5" t="b">
        <f t="shared" ref="BV72:BV135" si="169">AND(K72="Suck",U72="")</f>
        <v>0</v>
      </c>
      <c r="BW72" s="5" t="str">
        <f t="shared" si="101"/>
        <v/>
      </c>
      <c r="BX72" s="5" t="str">
        <f t="shared" ref="BX72:BX135" si="170">IF(BV72,IF(BW72="","Sluuuuuuuuuuurp!",BW72),"")</f>
        <v/>
      </c>
      <c r="BY72" s="5" t="b">
        <f t="shared" ref="BY72:BY135" si="171">AND(K72="Pray",U72="")</f>
        <v>0</v>
      </c>
      <c r="BZ72" s="5">
        <f t="shared" ref="BZ72:BZ135" si="172">COUNTIF(DJ71:DN71,1)+COUNTIF(DJ71:DN71,13)</f>
        <v>0</v>
      </c>
      <c r="CA72" s="5" t="str">
        <f t="shared" si="102"/>
        <v/>
      </c>
      <c r="CB72" s="5" t="b">
        <f t="shared" si="103"/>
        <v>0</v>
      </c>
      <c r="CC72" s="5" t="str">
        <f t="shared" si="104"/>
        <v/>
      </c>
      <c r="CD72" s="5" t="b">
        <f t="shared" si="105"/>
        <v>0</v>
      </c>
      <c r="CE72" s="5" t="b">
        <f t="shared" si="106"/>
        <v>0</v>
      </c>
      <c r="CF72" s="5" t="b">
        <f t="shared" si="107"/>
        <v>0</v>
      </c>
      <c r="CG72" s="5" t="b">
        <f t="shared" si="108"/>
        <v>0</v>
      </c>
      <c r="CH72" s="5" t="b">
        <f t="shared" si="109"/>
        <v>0</v>
      </c>
      <c r="CI72" s="5">
        <f t="shared" si="110"/>
        <v>0</v>
      </c>
      <c r="CJ72" s="5" t="str">
        <f t="shared" si="111"/>
        <v>I don't know that verb.</v>
      </c>
      <c r="CK72" s="4">
        <f t="shared" si="112"/>
        <v>3</v>
      </c>
      <c r="CL72" s="4" t="b">
        <f t="shared" si="113"/>
        <v>0</v>
      </c>
      <c r="CM72" s="4">
        <f t="shared" ref="CM72:CM135" si="173">IF(CL72,CM71-1,CM71)</f>
        <v>20</v>
      </c>
      <c r="CN72" s="4" t="b">
        <f t="shared" si="114"/>
        <v>0</v>
      </c>
      <c r="CO72" s="4">
        <f t="shared" si="115"/>
        <v>12</v>
      </c>
      <c r="CP72" s="4">
        <f t="shared" si="116"/>
        <v>10</v>
      </c>
      <c r="CQ72" s="4">
        <f t="shared" si="117"/>
        <v>2</v>
      </c>
      <c r="CR72" s="4">
        <f t="shared" si="118"/>
        <v>20</v>
      </c>
      <c r="CS72" s="4">
        <f t="shared" si="119"/>
        <v>2</v>
      </c>
      <c r="CT72" s="4">
        <f t="shared" si="120"/>
        <v>15</v>
      </c>
      <c r="CU72" s="4">
        <f t="shared" si="121"/>
        <v>16</v>
      </c>
      <c r="CV72" s="4">
        <f t="shared" si="122"/>
        <v>8</v>
      </c>
      <c r="CW72" s="4">
        <f t="shared" si="123"/>
        <v>8</v>
      </c>
      <c r="CX72" s="4">
        <f t="shared" si="124"/>
        <v>14</v>
      </c>
      <c r="CY72" s="4">
        <f t="shared" si="125"/>
        <v>19</v>
      </c>
      <c r="CZ72" s="4">
        <f t="shared" si="126"/>
        <v>9</v>
      </c>
      <c r="DA72" s="4">
        <f t="shared" si="127"/>
        <v>2</v>
      </c>
      <c r="DB72" s="4">
        <f t="shared" si="128"/>
        <v>12</v>
      </c>
      <c r="DC72" s="4">
        <f t="shared" si="89"/>
        <v>2</v>
      </c>
      <c r="DD72" s="4">
        <f t="shared" si="129"/>
        <v>2</v>
      </c>
      <c r="DE72" s="4">
        <f t="shared" si="130"/>
        <v>2</v>
      </c>
      <c r="DF72" s="4">
        <f t="shared" si="131"/>
        <v>10</v>
      </c>
      <c r="DG72" s="4">
        <f t="shared" si="132"/>
        <v>2</v>
      </c>
      <c r="DH72" s="4">
        <f t="shared" si="133"/>
        <v>17</v>
      </c>
      <c r="DI72" s="4">
        <f t="shared" si="134"/>
        <v>6</v>
      </c>
      <c r="DJ72" s="4">
        <f t="shared" si="135"/>
        <v>15</v>
      </c>
      <c r="DK72" s="4">
        <f t="shared" si="136"/>
        <v>19</v>
      </c>
      <c r="DL72" s="4">
        <f t="shared" si="137"/>
        <v>2</v>
      </c>
      <c r="DM72" s="4">
        <f t="shared" si="138"/>
        <v>22</v>
      </c>
      <c r="DN72" s="4">
        <f t="shared" si="139"/>
        <v>23</v>
      </c>
      <c r="DO72" s="3"/>
    </row>
    <row r="73" spans="1:119" x14ac:dyDescent="0.35">
      <c r="A73" s="3" t="str">
        <f t="shared" si="140"/>
        <v/>
      </c>
      <c r="B73" s="6"/>
      <c r="C73" s="3" t="str">
        <f t="shared" si="90"/>
        <v/>
      </c>
      <c r="D73" s="3" t="e" cm="1">
        <f t="array" ref="D73:F73">INDEX(_xlfn.TEXTSPLIT(B73," ",,TRUE),_xlfn.SEQUENCE(1,3))</f>
        <v>#VALUE!</v>
      </c>
      <c r="E73" s="3" t="e">
        <v>#VALUE!</v>
      </c>
      <c r="F73" s="3" t="e">
        <v>#VALUE!</v>
      </c>
      <c r="G73" s="3" t="e" cm="1">
        <f t="array" ref="G73">_xlfn.XLOOKUP(D73,Data!$D$3:$D$36,Data!$E$3:$G$36)</f>
        <v>#VALUE!</v>
      </c>
      <c r="H73" s="3"/>
      <c r="I73" s="3"/>
      <c r="J73" s="3" t="e">
        <f>_xlfn.XMATCH(E73,Data!$L$3:$L$10)</f>
        <v>#VALUE!</v>
      </c>
      <c r="K73" s="3" t="str">
        <f>IF(M73="",IF(I73,Data!$B$4,_xlfn.XLOOKUP(D73,Data!$D$3:$D$36,Data!$E$3:$E$36)),"")</f>
        <v/>
      </c>
      <c r="L73" s="3" t="str">
        <f>IF(M73="",IF(I73,_xlfn.XLOOKUP(G73,Data!$L$3:$L$10,Data!$M$3:$M$10),IF(H73=0,"",IF(H73=1,E73,_xlfn.XLOOKUP(E73,Data!$L$3:$L$10,Data!$M$3:$M$10)))),"")</f>
        <v/>
      </c>
      <c r="M73" s="3" t="str">
        <f>IF(NOT(ISERROR(F73)),Data!$J$3,IF(ISERROR(G73),Data!$J$4,IF(AND(H73=0,NOT(ISERROR(E73))),Data!$J$5,IF(AND(H73=2,ISERROR(J73)),Data!$J$7,IF(AND(H73=1,ISERROR(E73)),Data!$J$6,"")))))</f>
        <v>I don't know that verb.</v>
      </c>
      <c r="N73" s="3" t="e">
        <f>_xlfn.XLOOKUP(K73,Data!$D$3:$D$36,Data!$H$3:$H$36)</f>
        <v>#N/A</v>
      </c>
      <c r="O73" s="3" t="e">
        <f>_xlfn.XLOOKUP(L73,Data!$X$3:$X$29,Data!$W$3:$W$29)</f>
        <v>#N/A</v>
      </c>
      <c r="P73" s="3" t="b">
        <f>OR(_xlfn.XLOOKUP(CK72,Data!$O$3:$O$25,Data!$U$3:$U$25),AND(CL72,OR(DC72=CK72,DC72=1)))</f>
        <v>1</v>
      </c>
      <c r="Q73" s="3" t="e" cm="1">
        <f t="array" ref="Q73">INDEX(CO72:DN72,1,O73)</f>
        <v>#N/A</v>
      </c>
      <c r="R73" s="3" t="e">
        <f t="shared" si="92"/>
        <v>#N/A</v>
      </c>
      <c r="S73" s="3" t="e">
        <f t="shared" si="141"/>
        <v>#N/A</v>
      </c>
      <c r="T73" s="3" t="str">
        <f t="shared" si="142"/>
        <v/>
      </c>
      <c r="U73" s="3" t="str">
        <f>IF(M73&lt;&gt;"",M73,IF(L73="","",IFERROR(IF(T73=0,IF(S73=FALSE,Data!$J$11,Data!$J$8),""),IF(K73=Data!$B$4,"",Data!$J$8))))</f>
        <v>I don't know that verb.</v>
      </c>
      <c r="V73" s="3" t="e" cm="1">
        <f t="array" ref="V73">INDEX(Data!$Q$3:$T$25,CK72,L73)</f>
        <v>#VALUE!</v>
      </c>
      <c r="W73" s="3" t="e">
        <f t="shared" si="93"/>
        <v>#VALUE!</v>
      </c>
      <c r="X73" s="3">
        <f t="shared" si="143"/>
        <v>0</v>
      </c>
      <c r="Y73" s="3" t="str">
        <f>IF(K73&lt;&gt;"Go","",IF(ISNUMBER(V73),IF(V73&gt;0,W73,Data!$J$9),Play!V73))</f>
        <v/>
      </c>
      <c r="Z73" s="3" t="b">
        <f t="shared" si="144"/>
        <v>0</v>
      </c>
      <c r="AA73" s="3" t="str">
        <f t="shared" si="145"/>
        <v/>
      </c>
      <c r="AB73" s="3">
        <f t="shared" si="94"/>
        <v>0</v>
      </c>
      <c r="AE73" s="5" t="str">
        <f t="shared" si="95"/>
        <v/>
      </c>
      <c r="AF73" s="5" t="str">
        <f>IF(AE73&lt;&gt;"",OR(_xlfn.XLOOKUP(AE73,Data!$O$3:$O$25,Data!$U$3:$U$25),AND(CL72,OR(DC72=1,DC72=CK72))),"")</f>
        <v/>
      </c>
      <c r="AG73" s="5" t="e" cm="1">
        <f t="array" ref="AG73">"Exits: " &amp; _xlfn.TEXTJOIN(", ", TRUE, IF(INDEX(Data!$Q$3:$T$25,AE73,0)&gt;0,Data!$Q$2:$T$2,""))&amp;"."</f>
        <v>#VALUE!</v>
      </c>
      <c r="AH73" s="5" t="str" cm="1">
        <f t="array" ref="AH73">_xlfn.TEXTJOIN(", ", TRUE, IF(CO72:DN72=AE73,_xlfn.XLOOKUP($CO$3:$DN$3,Data!$W$3:$W$28,Data!$X$3:$X$28),""))</f>
        <v/>
      </c>
      <c r="AI73" s="5" t="str">
        <f>IF(AF73="","",IF(AF73,_xlfn.XLOOKUP(AE73,Data!$O$3:$O$25,Data!$P$3:$P$25)&amp;" "&amp;AG73&amp;IF(AH73&lt;&gt;""," You see: " &amp;AH73&amp;".",""),Data!$J$10))</f>
        <v/>
      </c>
      <c r="AJ73" s="5" t="str">
        <f t="shared" si="146"/>
        <v/>
      </c>
      <c r="AK73" s="5" t="str">
        <f>IF(AND(K73="Talk",U73=""),_xlfn.XLOOKUP(T73,Data!$W$3:$W$28,Data!$AC$3:$AC$28),"")</f>
        <v/>
      </c>
      <c r="AL73" s="5" t="str">
        <f t="shared" si="147"/>
        <v/>
      </c>
      <c r="AM73" s="5" t="b">
        <f t="shared" si="148"/>
        <v>0</v>
      </c>
      <c r="AN73" s="5" t="str">
        <f>IF(AM73,IF(_xlfn.XLOOKUP(T73,Data!$W$3:$W$28,Data!$AA$3:$AA$28)=FALSE,"You can't take that.",IF(Q73=1,"You already have that.",IF(OR(CK72=CT72,CK72=CY72),"The unholy fiend prevents you!",""))),"")</f>
        <v/>
      </c>
      <c r="AO73" s="5" t="str">
        <f t="shared" si="149"/>
        <v/>
      </c>
      <c r="AP73" s="5" t="str">
        <f t="shared" si="150"/>
        <v/>
      </c>
      <c r="AQ73" s="5" t="b">
        <f t="shared" si="151"/>
        <v>0</v>
      </c>
      <c r="AR73" s="5" t="str">
        <f t="shared" si="152"/>
        <v/>
      </c>
      <c r="AS73" s="5" t="str">
        <f t="shared" si="153"/>
        <v/>
      </c>
      <c r="AT73" s="5" t="str">
        <f t="shared" si="91"/>
        <v/>
      </c>
      <c r="AU73" s="5" t="str">
        <f>IF(AND(K73="Examine",U73=""),_xlfn.XLOOKUP(T73,Data!$W$3:$W$28,Data!$Z$3:$Z$28)&amp;IF(T73=15,IF(CL72,IF(CM72&gt;=14,"burning brightly.",IF(CM72&gt;=9,"burning steadily.",IF(CM72&gt;=4,"burning weakly.","guttering."))),"unlit."),""),"")</f>
        <v/>
      </c>
      <c r="AV73" s="5" t="str" cm="1">
        <f t="array" ref="AV73">_xlfn.TEXTJOIN(", ", TRUE, IF(CO72:DN72=1,CO$1:DN$1,""))</f>
        <v/>
      </c>
      <c r="AW73" s="5" t="str">
        <f t="shared" si="154"/>
        <v/>
      </c>
      <c r="AX73" s="5" t="b">
        <f t="shared" si="155"/>
        <v>0</v>
      </c>
      <c r="AY73" s="5" t="str">
        <f>IF(AX73,IF(NOT(ISBLANK(_xlfn.XLOOKUP(T73,Data!$W$3:$W$28,Data!$AD$3:$AD$28))),IF(CK72=12,"","There's nowhere to pour it away here."),"You can't empty that!"),"")</f>
        <v/>
      </c>
      <c r="AZ73" s="5" t="str">
        <f t="shared" si="156"/>
        <v/>
      </c>
      <c r="BA73" s="5" t="b">
        <f t="shared" si="157"/>
        <v>0</v>
      </c>
      <c r="BB73" s="5" t="e">
        <f>_xlfn.XLOOKUP(T73,Data!$W$3:$W$28,Data!$AD$3:$AD$28)</f>
        <v>#N/A</v>
      </c>
      <c r="BC73" s="5" t="str">
        <f t="shared" si="158"/>
        <v/>
      </c>
      <c r="BD73" s="5" t="str">
        <f t="shared" si="159"/>
        <v/>
      </c>
      <c r="BE73" s="5" t="b">
        <f t="shared" si="160"/>
        <v>0</v>
      </c>
      <c r="BF73" s="5" t="str">
        <f t="shared" si="96"/>
        <v/>
      </c>
      <c r="BG73" s="5" t="str">
        <f t="shared" si="161"/>
        <v/>
      </c>
      <c r="BH73" s="5" t="b">
        <f t="shared" si="162"/>
        <v>0</v>
      </c>
      <c r="BI73" s="5" t="str">
        <f t="shared" si="163"/>
        <v/>
      </c>
      <c r="BJ73" s="5" t="str">
        <f t="shared" si="97"/>
        <v/>
      </c>
      <c r="BK73" s="5" t="str">
        <f>IF(BH73,IF(BI73="","You ring the bell. "&amp;IF(BJ73=0,"Nothing else happens.","The "&amp;_xlfn.XLOOKUP(BJ73,Data!$W$3:$W$28,Data!$X$3:$X$28)&amp;" is transformed!"),BI73),"")</f>
        <v/>
      </c>
      <c r="BL73" s="5" t="b">
        <f t="shared" si="164"/>
        <v>0</v>
      </c>
      <c r="BM73" s="5" t="b">
        <f t="shared" si="165"/>
        <v>0</v>
      </c>
      <c r="BN73" s="5" t="str">
        <f t="shared" si="98"/>
        <v/>
      </c>
      <c r="BO73" s="5" t="str">
        <f t="shared" si="99"/>
        <v/>
      </c>
      <c r="BP73" s="5" t="b">
        <f t="shared" si="166"/>
        <v>0</v>
      </c>
      <c r="BQ73" s="5" t="str">
        <f>IF(BP73,IF(_xlfn.XLOOKUP(T73,Data!$W$3:$W$28,Data!$AB$3:$AB$28),"That's much too precious to give away!",IF(OR(AND(T73=17,CK72=CQ72),AND(T73=21,CK72=CV72)),"","No-one here seems to want that.")),"")</f>
        <v/>
      </c>
      <c r="BR73" s="5" t="str">
        <f>IF(BP73,IF(BQ73&lt;&gt;"",BQ73,IF(T73=21,Data!$B$5,"The priest takes the water and it is transformed by heavenly radiance!")),"")</f>
        <v/>
      </c>
      <c r="BS73" s="5" t="b">
        <f t="shared" si="167"/>
        <v>0</v>
      </c>
      <c r="BT73" s="5" t="str">
        <f t="shared" si="100"/>
        <v/>
      </c>
      <c r="BU73" s="5" t="str">
        <f t="shared" si="168"/>
        <v/>
      </c>
      <c r="BV73" s="5" t="b">
        <f t="shared" si="169"/>
        <v>0</v>
      </c>
      <c r="BW73" s="5" t="str">
        <f t="shared" si="101"/>
        <v/>
      </c>
      <c r="BX73" s="5" t="str">
        <f t="shared" si="170"/>
        <v/>
      </c>
      <c r="BY73" s="5" t="b">
        <f t="shared" si="171"/>
        <v>0</v>
      </c>
      <c r="BZ73" s="5">
        <f t="shared" si="172"/>
        <v>0</v>
      </c>
      <c r="CA73" s="5" t="str">
        <f t="shared" si="102"/>
        <v/>
      </c>
      <c r="CB73" s="5" t="b">
        <f t="shared" si="103"/>
        <v>0</v>
      </c>
      <c r="CC73" s="5" t="str">
        <f t="shared" si="104"/>
        <v/>
      </c>
      <c r="CD73" s="5" t="b">
        <f t="shared" si="105"/>
        <v>0</v>
      </c>
      <c r="CE73" s="5" t="b">
        <f t="shared" si="106"/>
        <v>0</v>
      </c>
      <c r="CF73" s="5" t="b">
        <f t="shared" si="107"/>
        <v>0</v>
      </c>
      <c r="CG73" s="5" t="b">
        <f t="shared" si="108"/>
        <v>0</v>
      </c>
      <c r="CH73" s="5" t="b">
        <f t="shared" si="109"/>
        <v>0</v>
      </c>
      <c r="CI73" s="5">
        <f t="shared" si="110"/>
        <v>0</v>
      </c>
      <c r="CJ73" s="5" t="str">
        <f t="shared" si="111"/>
        <v>I don't know that verb.</v>
      </c>
      <c r="CK73" s="4">
        <f t="shared" si="112"/>
        <v>3</v>
      </c>
      <c r="CL73" s="4" t="b">
        <f t="shared" si="113"/>
        <v>0</v>
      </c>
      <c r="CM73" s="4">
        <f t="shared" si="173"/>
        <v>20</v>
      </c>
      <c r="CN73" s="4" t="b">
        <f t="shared" si="114"/>
        <v>0</v>
      </c>
      <c r="CO73" s="4">
        <f t="shared" si="115"/>
        <v>12</v>
      </c>
      <c r="CP73" s="4">
        <f t="shared" si="116"/>
        <v>10</v>
      </c>
      <c r="CQ73" s="4">
        <f t="shared" si="117"/>
        <v>2</v>
      </c>
      <c r="CR73" s="4">
        <f t="shared" si="118"/>
        <v>20</v>
      </c>
      <c r="CS73" s="4">
        <f t="shared" si="119"/>
        <v>2</v>
      </c>
      <c r="CT73" s="4">
        <f t="shared" si="120"/>
        <v>15</v>
      </c>
      <c r="CU73" s="4">
        <f t="shared" si="121"/>
        <v>16</v>
      </c>
      <c r="CV73" s="4">
        <f t="shared" si="122"/>
        <v>8</v>
      </c>
      <c r="CW73" s="4">
        <f t="shared" si="123"/>
        <v>8</v>
      </c>
      <c r="CX73" s="4">
        <f t="shared" si="124"/>
        <v>14</v>
      </c>
      <c r="CY73" s="4">
        <f t="shared" si="125"/>
        <v>19</v>
      </c>
      <c r="CZ73" s="4">
        <f t="shared" si="126"/>
        <v>9</v>
      </c>
      <c r="DA73" s="4">
        <f t="shared" si="127"/>
        <v>2</v>
      </c>
      <c r="DB73" s="4">
        <f t="shared" si="128"/>
        <v>12</v>
      </c>
      <c r="DC73" s="4">
        <f t="shared" si="89"/>
        <v>2</v>
      </c>
      <c r="DD73" s="4">
        <f t="shared" si="129"/>
        <v>2</v>
      </c>
      <c r="DE73" s="4">
        <f t="shared" si="130"/>
        <v>2</v>
      </c>
      <c r="DF73" s="4">
        <f t="shared" si="131"/>
        <v>10</v>
      </c>
      <c r="DG73" s="4">
        <f t="shared" si="132"/>
        <v>2</v>
      </c>
      <c r="DH73" s="4">
        <f t="shared" si="133"/>
        <v>17</v>
      </c>
      <c r="DI73" s="4">
        <f t="shared" si="134"/>
        <v>6</v>
      </c>
      <c r="DJ73" s="4">
        <f t="shared" si="135"/>
        <v>15</v>
      </c>
      <c r="DK73" s="4">
        <f t="shared" si="136"/>
        <v>19</v>
      </c>
      <c r="DL73" s="4">
        <f t="shared" si="137"/>
        <v>2</v>
      </c>
      <c r="DM73" s="4">
        <f t="shared" si="138"/>
        <v>22</v>
      </c>
      <c r="DN73" s="4">
        <f t="shared" si="139"/>
        <v>23</v>
      </c>
      <c r="DO73" s="3"/>
    </row>
    <row r="74" spans="1:119" x14ac:dyDescent="0.35">
      <c r="A74" s="3" t="str">
        <f t="shared" si="140"/>
        <v/>
      </c>
      <c r="B74" s="6"/>
      <c r="C74" s="3" t="str">
        <f t="shared" si="90"/>
        <v/>
      </c>
      <c r="D74" s="3" t="e" cm="1">
        <f t="array" ref="D74:F74">INDEX(_xlfn.TEXTSPLIT(B74," ",,TRUE),_xlfn.SEQUENCE(1,3))</f>
        <v>#VALUE!</v>
      </c>
      <c r="E74" s="3" t="e">
        <v>#VALUE!</v>
      </c>
      <c r="F74" s="3" t="e">
        <v>#VALUE!</v>
      </c>
      <c r="G74" s="3" t="e" cm="1">
        <f t="array" ref="G74">_xlfn.XLOOKUP(D74,Data!$D$3:$D$36,Data!$E$3:$G$36)</f>
        <v>#VALUE!</v>
      </c>
      <c r="H74" s="3"/>
      <c r="I74" s="3"/>
      <c r="J74" s="3" t="e">
        <f>_xlfn.XMATCH(E74,Data!$L$3:$L$10)</f>
        <v>#VALUE!</v>
      </c>
      <c r="K74" s="3" t="str">
        <f>IF(M74="",IF(I74,Data!$B$4,_xlfn.XLOOKUP(D74,Data!$D$3:$D$36,Data!$E$3:$E$36)),"")</f>
        <v/>
      </c>
      <c r="L74" s="3" t="str">
        <f>IF(M74="",IF(I74,_xlfn.XLOOKUP(G74,Data!$L$3:$L$10,Data!$M$3:$M$10),IF(H74=0,"",IF(H74=1,E74,_xlfn.XLOOKUP(E74,Data!$L$3:$L$10,Data!$M$3:$M$10)))),"")</f>
        <v/>
      </c>
      <c r="M74" s="3" t="str">
        <f>IF(NOT(ISERROR(F74)),Data!$J$3,IF(ISERROR(G74),Data!$J$4,IF(AND(H74=0,NOT(ISERROR(E74))),Data!$J$5,IF(AND(H74=2,ISERROR(J74)),Data!$J$7,IF(AND(H74=1,ISERROR(E74)),Data!$J$6,"")))))</f>
        <v>I don't know that verb.</v>
      </c>
      <c r="N74" s="3" t="e">
        <f>_xlfn.XLOOKUP(K74,Data!$D$3:$D$36,Data!$H$3:$H$36)</f>
        <v>#N/A</v>
      </c>
      <c r="O74" s="3" t="e">
        <f>_xlfn.XLOOKUP(L74,Data!$X$3:$X$29,Data!$W$3:$W$29)</f>
        <v>#N/A</v>
      </c>
      <c r="P74" s="3" t="b">
        <f>OR(_xlfn.XLOOKUP(CK73,Data!$O$3:$O$25,Data!$U$3:$U$25),AND(CL73,OR(DC73=CK73,DC73=1)))</f>
        <v>1</v>
      </c>
      <c r="Q74" s="3" t="e" cm="1">
        <f t="array" ref="Q74">INDEX(CO73:DN73,1,O74)</f>
        <v>#N/A</v>
      </c>
      <c r="R74" s="3" t="e">
        <f t="shared" si="92"/>
        <v>#N/A</v>
      </c>
      <c r="S74" s="3" t="e">
        <f t="shared" si="141"/>
        <v>#N/A</v>
      </c>
      <c r="T74" s="3" t="str">
        <f t="shared" si="142"/>
        <v/>
      </c>
      <c r="U74" s="3" t="str">
        <f>IF(M74&lt;&gt;"",M74,IF(L74="","",IFERROR(IF(T74=0,IF(S74=FALSE,Data!$J$11,Data!$J$8),""),IF(K74=Data!$B$4,"",Data!$J$8))))</f>
        <v>I don't know that verb.</v>
      </c>
      <c r="V74" s="3" t="e" cm="1">
        <f t="array" ref="V74">INDEX(Data!$Q$3:$T$25,CK73,L74)</f>
        <v>#VALUE!</v>
      </c>
      <c r="W74" s="3" t="e">
        <f t="shared" si="93"/>
        <v>#VALUE!</v>
      </c>
      <c r="X74" s="3">
        <f t="shared" si="143"/>
        <v>0</v>
      </c>
      <c r="Y74" s="3" t="str">
        <f>IF(K74&lt;&gt;"Go","",IF(ISNUMBER(V74),IF(V74&gt;0,W74,Data!$J$9),Play!V74))</f>
        <v/>
      </c>
      <c r="Z74" s="3" t="b">
        <f t="shared" si="144"/>
        <v>0</v>
      </c>
      <c r="AA74" s="3" t="str">
        <f t="shared" si="145"/>
        <v/>
      </c>
      <c r="AB74" s="3">
        <f t="shared" si="94"/>
        <v>0</v>
      </c>
      <c r="AE74" s="5" t="str">
        <f t="shared" si="95"/>
        <v/>
      </c>
      <c r="AF74" s="5" t="str">
        <f>IF(AE74&lt;&gt;"",OR(_xlfn.XLOOKUP(AE74,Data!$O$3:$O$25,Data!$U$3:$U$25),AND(CL73,OR(DC73=1,DC73=CK73))),"")</f>
        <v/>
      </c>
      <c r="AG74" s="5" t="e" cm="1">
        <f t="array" ref="AG74">"Exits: " &amp; _xlfn.TEXTJOIN(", ", TRUE, IF(INDEX(Data!$Q$3:$T$25,AE74,0)&gt;0,Data!$Q$2:$T$2,""))&amp;"."</f>
        <v>#VALUE!</v>
      </c>
      <c r="AH74" s="5" t="str" cm="1">
        <f t="array" ref="AH74">_xlfn.TEXTJOIN(", ", TRUE, IF(CO73:DN73=AE74,_xlfn.XLOOKUP($CO$3:$DN$3,Data!$W$3:$W$28,Data!$X$3:$X$28),""))</f>
        <v/>
      </c>
      <c r="AI74" s="5" t="str">
        <f>IF(AF74="","",IF(AF74,_xlfn.XLOOKUP(AE74,Data!$O$3:$O$25,Data!$P$3:$P$25)&amp;" "&amp;AG74&amp;IF(AH74&lt;&gt;""," You see: " &amp;AH74&amp;".",""),Data!$J$10))</f>
        <v/>
      </c>
      <c r="AJ74" s="5" t="str">
        <f t="shared" si="146"/>
        <v/>
      </c>
      <c r="AK74" s="5" t="str">
        <f>IF(AND(K74="Talk",U74=""),_xlfn.XLOOKUP(T74,Data!$W$3:$W$28,Data!$AC$3:$AC$28),"")</f>
        <v/>
      </c>
      <c r="AL74" s="5" t="str">
        <f t="shared" si="147"/>
        <v/>
      </c>
      <c r="AM74" s="5" t="b">
        <f t="shared" si="148"/>
        <v>0</v>
      </c>
      <c r="AN74" s="5" t="str">
        <f>IF(AM74,IF(_xlfn.XLOOKUP(T74,Data!$W$3:$W$28,Data!$AA$3:$AA$28)=FALSE,"You can't take that.",IF(Q74=1,"You already have that.",IF(OR(CK73=CT73,CK73=CY73),"The unholy fiend prevents you!",""))),"")</f>
        <v/>
      </c>
      <c r="AO74" s="5" t="str">
        <f t="shared" si="149"/>
        <v/>
      </c>
      <c r="AP74" s="5" t="str">
        <f t="shared" si="150"/>
        <v/>
      </c>
      <c r="AQ74" s="5" t="b">
        <f t="shared" si="151"/>
        <v>0</v>
      </c>
      <c r="AR74" s="5" t="str">
        <f t="shared" si="152"/>
        <v/>
      </c>
      <c r="AS74" s="5" t="str">
        <f t="shared" si="153"/>
        <v/>
      </c>
      <c r="AT74" s="5" t="str">
        <f t="shared" si="91"/>
        <v/>
      </c>
      <c r="AU74" s="5" t="str">
        <f>IF(AND(K74="Examine",U74=""),_xlfn.XLOOKUP(T74,Data!$W$3:$W$28,Data!$Z$3:$Z$28)&amp;IF(T74=15,IF(CL73,IF(CM73&gt;=14,"burning brightly.",IF(CM73&gt;=9,"burning steadily.",IF(CM73&gt;=4,"burning weakly.","guttering."))),"unlit."),""),"")</f>
        <v/>
      </c>
      <c r="AV74" s="5" t="str" cm="1">
        <f t="array" ref="AV74">_xlfn.TEXTJOIN(", ", TRUE, IF(CO73:DN73=1,CO$1:DN$1,""))</f>
        <v/>
      </c>
      <c r="AW74" s="5" t="str">
        <f t="shared" si="154"/>
        <v/>
      </c>
      <c r="AX74" s="5" t="b">
        <f t="shared" si="155"/>
        <v>0</v>
      </c>
      <c r="AY74" s="5" t="str">
        <f>IF(AX74,IF(NOT(ISBLANK(_xlfn.XLOOKUP(T74,Data!$W$3:$W$28,Data!$AD$3:$AD$28))),IF(CK73=12,"","There's nowhere to pour it away here."),"You can't empty that!"),"")</f>
        <v/>
      </c>
      <c r="AZ74" s="5" t="str">
        <f t="shared" si="156"/>
        <v/>
      </c>
      <c r="BA74" s="5" t="b">
        <f t="shared" si="157"/>
        <v>0</v>
      </c>
      <c r="BB74" s="5" t="e">
        <f>_xlfn.XLOOKUP(T74,Data!$W$3:$W$28,Data!$AD$3:$AD$28)</f>
        <v>#N/A</v>
      </c>
      <c r="BC74" s="5" t="str">
        <f t="shared" si="158"/>
        <v/>
      </c>
      <c r="BD74" s="5" t="str">
        <f t="shared" si="159"/>
        <v/>
      </c>
      <c r="BE74" s="5" t="b">
        <f t="shared" si="160"/>
        <v>0</v>
      </c>
      <c r="BF74" s="5" t="str">
        <f t="shared" si="96"/>
        <v/>
      </c>
      <c r="BG74" s="5" t="str">
        <f t="shared" si="161"/>
        <v/>
      </c>
      <c r="BH74" s="5" t="b">
        <f t="shared" si="162"/>
        <v>0</v>
      </c>
      <c r="BI74" s="5" t="str">
        <f t="shared" si="163"/>
        <v/>
      </c>
      <c r="BJ74" s="5" t="str">
        <f t="shared" si="97"/>
        <v/>
      </c>
      <c r="BK74" s="5" t="str">
        <f>IF(BH74,IF(BI74="","You ring the bell. "&amp;IF(BJ74=0,"Nothing else happens.","The "&amp;_xlfn.XLOOKUP(BJ74,Data!$W$3:$W$28,Data!$X$3:$X$28)&amp;" is transformed!"),BI74),"")</f>
        <v/>
      </c>
      <c r="BL74" s="5" t="b">
        <f t="shared" si="164"/>
        <v>0</v>
      </c>
      <c r="BM74" s="5" t="b">
        <f t="shared" si="165"/>
        <v>0</v>
      </c>
      <c r="BN74" s="5" t="str">
        <f t="shared" si="98"/>
        <v/>
      </c>
      <c r="BO74" s="5" t="str">
        <f t="shared" si="99"/>
        <v/>
      </c>
      <c r="BP74" s="5" t="b">
        <f t="shared" si="166"/>
        <v>0</v>
      </c>
      <c r="BQ74" s="5" t="str">
        <f>IF(BP74,IF(_xlfn.XLOOKUP(T74,Data!$W$3:$W$28,Data!$AB$3:$AB$28),"That's much too precious to give away!",IF(OR(AND(T74=17,CK73=CQ73),AND(T74=21,CK73=CV73)),"","No-one here seems to want that.")),"")</f>
        <v/>
      </c>
      <c r="BR74" s="5" t="str">
        <f>IF(BP74,IF(BQ74&lt;&gt;"",BQ74,IF(T74=21,Data!$B$5,"The priest takes the water and it is transformed by heavenly radiance!")),"")</f>
        <v/>
      </c>
      <c r="BS74" s="5" t="b">
        <f t="shared" si="167"/>
        <v>0</v>
      </c>
      <c r="BT74" s="5" t="str">
        <f t="shared" si="100"/>
        <v/>
      </c>
      <c r="BU74" s="5" t="str">
        <f t="shared" si="168"/>
        <v/>
      </c>
      <c r="BV74" s="5" t="b">
        <f t="shared" si="169"/>
        <v>0</v>
      </c>
      <c r="BW74" s="5" t="str">
        <f t="shared" si="101"/>
        <v/>
      </c>
      <c r="BX74" s="5" t="str">
        <f t="shared" si="170"/>
        <v/>
      </c>
      <c r="BY74" s="5" t="b">
        <f t="shared" si="171"/>
        <v>0</v>
      </c>
      <c r="BZ74" s="5">
        <f t="shared" si="172"/>
        <v>0</v>
      </c>
      <c r="CA74" s="5" t="str">
        <f t="shared" si="102"/>
        <v/>
      </c>
      <c r="CB74" s="5" t="b">
        <f t="shared" si="103"/>
        <v>0</v>
      </c>
      <c r="CC74" s="5" t="str">
        <f t="shared" si="104"/>
        <v/>
      </c>
      <c r="CD74" s="5" t="b">
        <f t="shared" si="105"/>
        <v>0</v>
      </c>
      <c r="CE74" s="5" t="b">
        <f t="shared" si="106"/>
        <v>0</v>
      </c>
      <c r="CF74" s="5" t="b">
        <f t="shared" si="107"/>
        <v>0</v>
      </c>
      <c r="CG74" s="5" t="b">
        <f t="shared" si="108"/>
        <v>0</v>
      </c>
      <c r="CH74" s="5" t="b">
        <f t="shared" si="109"/>
        <v>0</v>
      </c>
      <c r="CI74" s="5">
        <f t="shared" si="110"/>
        <v>0</v>
      </c>
      <c r="CJ74" s="5" t="str">
        <f t="shared" si="111"/>
        <v>I don't know that verb.</v>
      </c>
      <c r="CK74" s="4">
        <f t="shared" si="112"/>
        <v>3</v>
      </c>
      <c r="CL74" s="4" t="b">
        <f t="shared" si="113"/>
        <v>0</v>
      </c>
      <c r="CM74" s="4">
        <f t="shared" si="173"/>
        <v>20</v>
      </c>
      <c r="CN74" s="4" t="b">
        <f t="shared" si="114"/>
        <v>0</v>
      </c>
      <c r="CO74" s="4">
        <f t="shared" si="115"/>
        <v>12</v>
      </c>
      <c r="CP74" s="4">
        <f t="shared" si="116"/>
        <v>10</v>
      </c>
      <c r="CQ74" s="4">
        <f t="shared" si="117"/>
        <v>2</v>
      </c>
      <c r="CR74" s="4">
        <f t="shared" si="118"/>
        <v>20</v>
      </c>
      <c r="CS74" s="4">
        <f t="shared" si="119"/>
        <v>2</v>
      </c>
      <c r="CT74" s="4">
        <f t="shared" si="120"/>
        <v>15</v>
      </c>
      <c r="CU74" s="4">
        <f t="shared" si="121"/>
        <v>16</v>
      </c>
      <c r="CV74" s="4">
        <f t="shared" si="122"/>
        <v>8</v>
      </c>
      <c r="CW74" s="4">
        <f t="shared" si="123"/>
        <v>8</v>
      </c>
      <c r="CX74" s="4">
        <f t="shared" si="124"/>
        <v>14</v>
      </c>
      <c r="CY74" s="4">
        <f t="shared" si="125"/>
        <v>19</v>
      </c>
      <c r="CZ74" s="4">
        <f t="shared" si="126"/>
        <v>9</v>
      </c>
      <c r="DA74" s="4">
        <f t="shared" si="127"/>
        <v>2</v>
      </c>
      <c r="DB74" s="4">
        <f t="shared" si="128"/>
        <v>12</v>
      </c>
      <c r="DC74" s="4">
        <f t="shared" si="89"/>
        <v>2</v>
      </c>
      <c r="DD74" s="4">
        <f t="shared" si="129"/>
        <v>2</v>
      </c>
      <c r="DE74" s="4">
        <f t="shared" si="130"/>
        <v>2</v>
      </c>
      <c r="DF74" s="4">
        <f t="shared" si="131"/>
        <v>10</v>
      </c>
      <c r="DG74" s="4">
        <f t="shared" si="132"/>
        <v>2</v>
      </c>
      <c r="DH74" s="4">
        <f t="shared" si="133"/>
        <v>17</v>
      </c>
      <c r="DI74" s="4">
        <f t="shared" si="134"/>
        <v>6</v>
      </c>
      <c r="DJ74" s="4">
        <f t="shared" si="135"/>
        <v>15</v>
      </c>
      <c r="DK74" s="4">
        <f t="shared" si="136"/>
        <v>19</v>
      </c>
      <c r="DL74" s="4">
        <f t="shared" si="137"/>
        <v>2</v>
      </c>
      <c r="DM74" s="4">
        <f t="shared" si="138"/>
        <v>22</v>
      </c>
      <c r="DN74" s="4">
        <f t="shared" si="139"/>
        <v>23</v>
      </c>
      <c r="DO74" s="3"/>
    </row>
    <row r="75" spans="1:119" x14ac:dyDescent="0.35">
      <c r="A75" s="3" t="str">
        <f t="shared" si="140"/>
        <v/>
      </c>
      <c r="B75" s="6"/>
      <c r="C75" s="3" t="str">
        <f t="shared" si="90"/>
        <v/>
      </c>
      <c r="D75" s="3" t="e" cm="1">
        <f t="array" ref="D75:F75">INDEX(_xlfn.TEXTSPLIT(B75," ",,TRUE),_xlfn.SEQUENCE(1,3))</f>
        <v>#VALUE!</v>
      </c>
      <c r="E75" s="3" t="e">
        <v>#VALUE!</v>
      </c>
      <c r="F75" s="3" t="e">
        <v>#VALUE!</v>
      </c>
      <c r="G75" s="3" t="e" cm="1">
        <f t="array" ref="G75">_xlfn.XLOOKUP(D75,Data!$D$3:$D$36,Data!$E$3:$G$36)</f>
        <v>#VALUE!</v>
      </c>
      <c r="H75" s="3"/>
      <c r="I75" s="3"/>
      <c r="J75" s="3" t="e">
        <f>_xlfn.XMATCH(E75,Data!$L$3:$L$10)</f>
        <v>#VALUE!</v>
      </c>
      <c r="K75" s="3" t="str">
        <f>IF(M75="",IF(I75,Data!$B$4,_xlfn.XLOOKUP(D75,Data!$D$3:$D$36,Data!$E$3:$E$36)),"")</f>
        <v/>
      </c>
      <c r="L75" s="3" t="str">
        <f>IF(M75="",IF(I75,_xlfn.XLOOKUP(G75,Data!$L$3:$L$10,Data!$M$3:$M$10),IF(H75=0,"",IF(H75=1,E75,_xlfn.XLOOKUP(E75,Data!$L$3:$L$10,Data!$M$3:$M$10)))),"")</f>
        <v/>
      </c>
      <c r="M75" s="3" t="str">
        <f>IF(NOT(ISERROR(F75)),Data!$J$3,IF(ISERROR(G75),Data!$J$4,IF(AND(H75=0,NOT(ISERROR(E75))),Data!$J$5,IF(AND(H75=2,ISERROR(J75)),Data!$J$7,IF(AND(H75=1,ISERROR(E75)),Data!$J$6,"")))))</f>
        <v>I don't know that verb.</v>
      </c>
      <c r="N75" s="3" t="e">
        <f>_xlfn.XLOOKUP(K75,Data!$D$3:$D$36,Data!$H$3:$H$36)</f>
        <v>#N/A</v>
      </c>
      <c r="O75" s="3" t="e">
        <f>_xlfn.XLOOKUP(L75,Data!$X$3:$X$29,Data!$W$3:$W$29)</f>
        <v>#N/A</v>
      </c>
      <c r="P75" s="3" t="b">
        <f>OR(_xlfn.XLOOKUP(CK74,Data!$O$3:$O$25,Data!$U$3:$U$25),AND(CL74,OR(DC74=CK74,DC74=1)))</f>
        <v>1</v>
      </c>
      <c r="Q75" s="3" t="e" cm="1">
        <f t="array" ref="Q75">INDEX(CO74:DN74,1,O75)</f>
        <v>#N/A</v>
      </c>
      <c r="R75" s="3" t="e">
        <f t="shared" si="92"/>
        <v>#N/A</v>
      </c>
      <c r="S75" s="3" t="e">
        <f t="shared" si="141"/>
        <v>#N/A</v>
      </c>
      <c r="T75" s="3" t="str">
        <f t="shared" si="142"/>
        <v/>
      </c>
      <c r="U75" s="3" t="str">
        <f>IF(M75&lt;&gt;"",M75,IF(L75="","",IFERROR(IF(T75=0,IF(S75=FALSE,Data!$J$11,Data!$J$8),""),IF(K75=Data!$B$4,"",Data!$J$8))))</f>
        <v>I don't know that verb.</v>
      </c>
      <c r="V75" s="3" t="e" cm="1">
        <f t="array" ref="V75">INDEX(Data!$Q$3:$T$25,CK74,L75)</f>
        <v>#VALUE!</v>
      </c>
      <c r="W75" s="3" t="e">
        <f t="shared" si="93"/>
        <v>#VALUE!</v>
      </c>
      <c r="X75" s="3">
        <f t="shared" si="143"/>
        <v>0</v>
      </c>
      <c r="Y75" s="3" t="str">
        <f>IF(K75&lt;&gt;"Go","",IF(ISNUMBER(V75),IF(V75&gt;0,W75,Data!$J$9),Play!V75))</f>
        <v/>
      </c>
      <c r="Z75" s="3" t="b">
        <f t="shared" si="144"/>
        <v>0</v>
      </c>
      <c r="AA75" s="3" t="str">
        <f t="shared" si="145"/>
        <v/>
      </c>
      <c r="AB75" s="3">
        <f t="shared" si="94"/>
        <v>0</v>
      </c>
      <c r="AE75" s="5" t="str">
        <f t="shared" si="95"/>
        <v/>
      </c>
      <c r="AF75" s="5" t="str">
        <f>IF(AE75&lt;&gt;"",OR(_xlfn.XLOOKUP(AE75,Data!$O$3:$O$25,Data!$U$3:$U$25),AND(CL74,OR(DC74=1,DC74=CK74))),"")</f>
        <v/>
      </c>
      <c r="AG75" s="5" t="e" cm="1">
        <f t="array" ref="AG75">"Exits: " &amp; _xlfn.TEXTJOIN(", ", TRUE, IF(INDEX(Data!$Q$3:$T$25,AE75,0)&gt;0,Data!$Q$2:$T$2,""))&amp;"."</f>
        <v>#VALUE!</v>
      </c>
      <c r="AH75" s="5" t="str" cm="1">
        <f t="array" ref="AH75">_xlfn.TEXTJOIN(", ", TRUE, IF(CO74:DN74=AE75,_xlfn.XLOOKUP($CO$3:$DN$3,Data!$W$3:$W$28,Data!$X$3:$X$28),""))</f>
        <v/>
      </c>
      <c r="AI75" s="5" t="str">
        <f>IF(AF75="","",IF(AF75,_xlfn.XLOOKUP(AE75,Data!$O$3:$O$25,Data!$P$3:$P$25)&amp;" "&amp;AG75&amp;IF(AH75&lt;&gt;""," You see: " &amp;AH75&amp;".",""),Data!$J$10))</f>
        <v/>
      </c>
      <c r="AJ75" s="5" t="str">
        <f t="shared" si="146"/>
        <v/>
      </c>
      <c r="AK75" s="5" t="str">
        <f>IF(AND(K75="Talk",U75=""),_xlfn.XLOOKUP(T75,Data!$W$3:$W$28,Data!$AC$3:$AC$28),"")</f>
        <v/>
      </c>
      <c r="AL75" s="5" t="str">
        <f t="shared" si="147"/>
        <v/>
      </c>
      <c r="AM75" s="5" t="b">
        <f t="shared" si="148"/>
        <v>0</v>
      </c>
      <c r="AN75" s="5" t="str">
        <f>IF(AM75,IF(_xlfn.XLOOKUP(T75,Data!$W$3:$W$28,Data!$AA$3:$AA$28)=FALSE,"You can't take that.",IF(Q75=1,"You already have that.",IF(OR(CK74=CT74,CK74=CY74),"The unholy fiend prevents you!",""))),"")</f>
        <v/>
      </c>
      <c r="AO75" s="5" t="str">
        <f t="shared" si="149"/>
        <v/>
      </c>
      <c r="AP75" s="5" t="str">
        <f t="shared" si="150"/>
        <v/>
      </c>
      <c r="AQ75" s="5" t="b">
        <f t="shared" si="151"/>
        <v>0</v>
      </c>
      <c r="AR75" s="5" t="str">
        <f t="shared" si="152"/>
        <v/>
      </c>
      <c r="AS75" s="5" t="str">
        <f t="shared" si="153"/>
        <v/>
      </c>
      <c r="AT75" s="5" t="str">
        <f t="shared" si="91"/>
        <v/>
      </c>
      <c r="AU75" s="5" t="str">
        <f>IF(AND(K75="Examine",U75=""),_xlfn.XLOOKUP(T75,Data!$W$3:$W$28,Data!$Z$3:$Z$28)&amp;IF(T75=15,IF(CL74,IF(CM74&gt;=14,"burning brightly.",IF(CM74&gt;=9,"burning steadily.",IF(CM74&gt;=4,"burning weakly.","guttering."))),"unlit."),""),"")</f>
        <v/>
      </c>
      <c r="AV75" s="5" t="str" cm="1">
        <f t="array" ref="AV75">_xlfn.TEXTJOIN(", ", TRUE, IF(CO74:DN74=1,CO$1:DN$1,""))</f>
        <v/>
      </c>
      <c r="AW75" s="5" t="str">
        <f t="shared" si="154"/>
        <v/>
      </c>
      <c r="AX75" s="5" t="b">
        <f t="shared" si="155"/>
        <v>0</v>
      </c>
      <c r="AY75" s="5" t="str">
        <f>IF(AX75,IF(NOT(ISBLANK(_xlfn.XLOOKUP(T75,Data!$W$3:$W$28,Data!$AD$3:$AD$28))),IF(CK74=12,"","There's nowhere to pour it away here."),"You can't empty that!"),"")</f>
        <v/>
      </c>
      <c r="AZ75" s="5" t="str">
        <f t="shared" si="156"/>
        <v/>
      </c>
      <c r="BA75" s="5" t="b">
        <f t="shared" si="157"/>
        <v>0</v>
      </c>
      <c r="BB75" s="5" t="e">
        <f>_xlfn.XLOOKUP(T75,Data!$W$3:$W$28,Data!$AD$3:$AD$28)</f>
        <v>#N/A</v>
      </c>
      <c r="BC75" s="5" t="str">
        <f t="shared" si="158"/>
        <v/>
      </c>
      <c r="BD75" s="5" t="str">
        <f t="shared" si="159"/>
        <v/>
      </c>
      <c r="BE75" s="5" t="b">
        <f t="shared" si="160"/>
        <v>0</v>
      </c>
      <c r="BF75" s="5" t="str">
        <f t="shared" si="96"/>
        <v/>
      </c>
      <c r="BG75" s="5" t="str">
        <f t="shared" si="161"/>
        <v/>
      </c>
      <c r="BH75" s="5" t="b">
        <f t="shared" si="162"/>
        <v>0</v>
      </c>
      <c r="BI75" s="5" t="str">
        <f t="shared" si="163"/>
        <v/>
      </c>
      <c r="BJ75" s="5" t="str">
        <f t="shared" si="97"/>
        <v/>
      </c>
      <c r="BK75" s="5" t="str">
        <f>IF(BH75,IF(BI75="","You ring the bell. "&amp;IF(BJ75=0,"Nothing else happens.","The "&amp;_xlfn.XLOOKUP(BJ75,Data!$W$3:$W$28,Data!$X$3:$X$28)&amp;" is transformed!"),BI75),"")</f>
        <v/>
      </c>
      <c r="BL75" s="5" t="b">
        <f t="shared" si="164"/>
        <v>0</v>
      </c>
      <c r="BM75" s="5" t="b">
        <f t="shared" si="165"/>
        <v>0</v>
      </c>
      <c r="BN75" s="5" t="str">
        <f t="shared" si="98"/>
        <v/>
      </c>
      <c r="BO75" s="5" t="str">
        <f t="shared" si="99"/>
        <v/>
      </c>
      <c r="BP75" s="5" t="b">
        <f t="shared" si="166"/>
        <v>0</v>
      </c>
      <c r="BQ75" s="5" t="str">
        <f>IF(BP75,IF(_xlfn.XLOOKUP(T75,Data!$W$3:$W$28,Data!$AB$3:$AB$28),"That's much too precious to give away!",IF(OR(AND(T75=17,CK74=CQ74),AND(T75=21,CK74=CV74)),"","No-one here seems to want that.")),"")</f>
        <v/>
      </c>
      <c r="BR75" s="5" t="str">
        <f>IF(BP75,IF(BQ75&lt;&gt;"",BQ75,IF(T75=21,Data!$B$5,"The priest takes the water and it is transformed by heavenly radiance!")),"")</f>
        <v/>
      </c>
      <c r="BS75" s="5" t="b">
        <f t="shared" si="167"/>
        <v>0</v>
      </c>
      <c r="BT75" s="5" t="str">
        <f t="shared" si="100"/>
        <v/>
      </c>
      <c r="BU75" s="5" t="str">
        <f t="shared" si="168"/>
        <v/>
      </c>
      <c r="BV75" s="5" t="b">
        <f t="shared" si="169"/>
        <v>0</v>
      </c>
      <c r="BW75" s="5" t="str">
        <f t="shared" si="101"/>
        <v/>
      </c>
      <c r="BX75" s="5" t="str">
        <f t="shared" si="170"/>
        <v/>
      </c>
      <c r="BY75" s="5" t="b">
        <f t="shared" si="171"/>
        <v>0</v>
      </c>
      <c r="BZ75" s="5">
        <f t="shared" si="172"/>
        <v>0</v>
      </c>
      <c r="CA75" s="5" t="str">
        <f t="shared" si="102"/>
        <v/>
      </c>
      <c r="CB75" s="5" t="b">
        <f t="shared" si="103"/>
        <v>0</v>
      </c>
      <c r="CC75" s="5" t="str">
        <f t="shared" si="104"/>
        <v/>
      </c>
      <c r="CD75" s="5" t="b">
        <f t="shared" si="105"/>
        <v>0</v>
      </c>
      <c r="CE75" s="5" t="b">
        <f t="shared" si="106"/>
        <v>0</v>
      </c>
      <c r="CF75" s="5" t="b">
        <f t="shared" si="107"/>
        <v>0</v>
      </c>
      <c r="CG75" s="5" t="b">
        <f t="shared" si="108"/>
        <v>0</v>
      </c>
      <c r="CH75" s="5" t="b">
        <f t="shared" si="109"/>
        <v>0</v>
      </c>
      <c r="CI75" s="5">
        <f t="shared" si="110"/>
        <v>0</v>
      </c>
      <c r="CJ75" s="5" t="str">
        <f t="shared" si="111"/>
        <v>I don't know that verb.</v>
      </c>
      <c r="CK75" s="4">
        <f t="shared" si="112"/>
        <v>3</v>
      </c>
      <c r="CL75" s="4" t="b">
        <f t="shared" si="113"/>
        <v>0</v>
      </c>
      <c r="CM75" s="4">
        <f t="shared" si="173"/>
        <v>20</v>
      </c>
      <c r="CN75" s="4" t="b">
        <f t="shared" si="114"/>
        <v>0</v>
      </c>
      <c r="CO75" s="4">
        <f t="shared" si="115"/>
        <v>12</v>
      </c>
      <c r="CP75" s="4">
        <f t="shared" si="116"/>
        <v>10</v>
      </c>
      <c r="CQ75" s="4">
        <f t="shared" si="117"/>
        <v>2</v>
      </c>
      <c r="CR75" s="4">
        <f t="shared" si="118"/>
        <v>20</v>
      </c>
      <c r="CS75" s="4">
        <f t="shared" si="119"/>
        <v>2</v>
      </c>
      <c r="CT75" s="4">
        <f t="shared" si="120"/>
        <v>15</v>
      </c>
      <c r="CU75" s="4">
        <f t="shared" si="121"/>
        <v>16</v>
      </c>
      <c r="CV75" s="4">
        <f t="shared" si="122"/>
        <v>8</v>
      </c>
      <c r="CW75" s="4">
        <f t="shared" si="123"/>
        <v>8</v>
      </c>
      <c r="CX75" s="4">
        <f t="shared" si="124"/>
        <v>14</v>
      </c>
      <c r="CY75" s="4">
        <f t="shared" si="125"/>
        <v>19</v>
      </c>
      <c r="CZ75" s="4">
        <f t="shared" si="126"/>
        <v>9</v>
      </c>
      <c r="DA75" s="4">
        <f t="shared" si="127"/>
        <v>2</v>
      </c>
      <c r="DB75" s="4">
        <f t="shared" si="128"/>
        <v>12</v>
      </c>
      <c r="DC75" s="4">
        <f t="shared" si="89"/>
        <v>2</v>
      </c>
      <c r="DD75" s="4">
        <f t="shared" si="129"/>
        <v>2</v>
      </c>
      <c r="DE75" s="4">
        <f t="shared" si="130"/>
        <v>2</v>
      </c>
      <c r="DF75" s="4">
        <f t="shared" si="131"/>
        <v>10</v>
      </c>
      <c r="DG75" s="4">
        <f t="shared" si="132"/>
        <v>2</v>
      </c>
      <c r="DH75" s="4">
        <f t="shared" si="133"/>
        <v>17</v>
      </c>
      <c r="DI75" s="4">
        <f t="shared" si="134"/>
        <v>6</v>
      </c>
      <c r="DJ75" s="4">
        <f t="shared" si="135"/>
        <v>15</v>
      </c>
      <c r="DK75" s="4">
        <f t="shared" si="136"/>
        <v>19</v>
      </c>
      <c r="DL75" s="4">
        <f t="shared" si="137"/>
        <v>2</v>
      </c>
      <c r="DM75" s="4">
        <f t="shared" si="138"/>
        <v>22</v>
      </c>
      <c r="DN75" s="4">
        <f t="shared" si="139"/>
        <v>23</v>
      </c>
      <c r="DO75" s="3"/>
    </row>
    <row r="76" spans="1:119" x14ac:dyDescent="0.35">
      <c r="A76" s="3" t="str">
        <f t="shared" si="140"/>
        <v/>
      </c>
      <c r="B76" s="6"/>
      <c r="C76" s="3" t="str">
        <f t="shared" si="90"/>
        <v/>
      </c>
      <c r="D76" s="3" t="e" cm="1">
        <f t="array" ref="D76:F76">INDEX(_xlfn.TEXTSPLIT(B76," ",,TRUE),_xlfn.SEQUENCE(1,3))</f>
        <v>#VALUE!</v>
      </c>
      <c r="E76" s="3" t="e">
        <v>#VALUE!</v>
      </c>
      <c r="F76" s="3" t="e">
        <v>#VALUE!</v>
      </c>
      <c r="G76" s="3" t="e" cm="1">
        <f t="array" ref="G76">_xlfn.XLOOKUP(D76,Data!$D$3:$D$36,Data!$E$3:$G$36)</f>
        <v>#VALUE!</v>
      </c>
      <c r="H76" s="3"/>
      <c r="I76" s="3"/>
      <c r="J76" s="3" t="e">
        <f>_xlfn.XMATCH(E76,Data!$L$3:$L$10)</f>
        <v>#VALUE!</v>
      </c>
      <c r="K76" s="3" t="str">
        <f>IF(M76="",IF(I76,Data!$B$4,_xlfn.XLOOKUP(D76,Data!$D$3:$D$36,Data!$E$3:$E$36)),"")</f>
        <v/>
      </c>
      <c r="L76" s="3" t="str">
        <f>IF(M76="",IF(I76,_xlfn.XLOOKUP(G76,Data!$L$3:$L$10,Data!$M$3:$M$10),IF(H76=0,"",IF(H76=1,E76,_xlfn.XLOOKUP(E76,Data!$L$3:$L$10,Data!$M$3:$M$10)))),"")</f>
        <v/>
      </c>
      <c r="M76" s="3" t="str">
        <f>IF(NOT(ISERROR(F76)),Data!$J$3,IF(ISERROR(G76),Data!$J$4,IF(AND(H76=0,NOT(ISERROR(E76))),Data!$J$5,IF(AND(H76=2,ISERROR(J76)),Data!$J$7,IF(AND(H76=1,ISERROR(E76)),Data!$J$6,"")))))</f>
        <v>I don't know that verb.</v>
      </c>
      <c r="N76" s="3" t="e">
        <f>_xlfn.XLOOKUP(K76,Data!$D$3:$D$36,Data!$H$3:$H$36)</f>
        <v>#N/A</v>
      </c>
      <c r="O76" s="3" t="e">
        <f>_xlfn.XLOOKUP(L76,Data!$X$3:$X$29,Data!$W$3:$W$29)</f>
        <v>#N/A</v>
      </c>
      <c r="P76" s="3" t="b">
        <f>OR(_xlfn.XLOOKUP(CK75,Data!$O$3:$O$25,Data!$U$3:$U$25),AND(CL75,OR(DC75=CK75,DC75=1)))</f>
        <v>1</v>
      </c>
      <c r="Q76" s="3" t="e" cm="1">
        <f t="array" ref="Q76">INDEX(CO75:DN75,1,O76)</f>
        <v>#N/A</v>
      </c>
      <c r="R76" s="3" t="e">
        <f t="shared" si="92"/>
        <v>#N/A</v>
      </c>
      <c r="S76" s="3" t="e">
        <f t="shared" si="141"/>
        <v>#N/A</v>
      </c>
      <c r="T76" s="3" t="str">
        <f t="shared" si="142"/>
        <v/>
      </c>
      <c r="U76" s="3" t="str">
        <f>IF(M76&lt;&gt;"",M76,IF(L76="","",IFERROR(IF(T76=0,IF(S76=FALSE,Data!$J$11,Data!$J$8),""),IF(K76=Data!$B$4,"",Data!$J$8))))</f>
        <v>I don't know that verb.</v>
      </c>
      <c r="V76" s="3" t="e" cm="1">
        <f t="array" ref="V76">INDEX(Data!$Q$3:$T$25,CK75,L76)</f>
        <v>#VALUE!</v>
      </c>
      <c r="W76" s="3" t="e">
        <f t="shared" si="93"/>
        <v>#VALUE!</v>
      </c>
      <c r="X76" s="3">
        <f t="shared" si="143"/>
        <v>0</v>
      </c>
      <c r="Y76" s="3" t="str">
        <f>IF(K76&lt;&gt;"Go","",IF(ISNUMBER(V76),IF(V76&gt;0,W76,Data!$J$9),Play!V76))</f>
        <v/>
      </c>
      <c r="Z76" s="3" t="b">
        <f t="shared" si="144"/>
        <v>0</v>
      </c>
      <c r="AA76" s="3" t="str">
        <f t="shared" si="145"/>
        <v/>
      </c>
      <c r="AB76" s="3">
        <f t="shared" si="94"/>
        <v>0</v>
      </c>
      <c r="AE76" s="5" t="str">
        <f t="shared" si="95"/>
        <v/>
      </c>
      <c r="AF76" s="5" t="str">
        <f>IF(AE76&lt;&gt;"",OR(_xlfn.XLOOKUP(AE76,Data!$O$3:$O$25,Data!$U$3:$U$25),AND(CL75,OR(DC75=1,DC75=CK75))),"")</f>
        <v/>
      </c>
      <c r="AG76" s="5" t="e" cm="1">
        <f t="array" ref="AG76">"Exits: " &amp; _xlfn.TEXTJOIN(", ", TRUE, IF(INDEX(Data!$Q$3:$T$25,AE76,0)&gt;0,Data!$Q$2:$T$2,""))&amp;"."</f>
        <v>#VALUE!</v>
      </c>
      <c r="AH76" s="5" t="str" cm="1">
        <f t="array" ref="AH76">_xlfn.TEXTJOIN(", ", TRUE, IF(CO75:DN75=AE76,_xlfn.XLOOKUP($CO$3:$DN$3,Data!$W$3:$W$28,Data!$X$3:$X$28),""))</f>
        <v/>
      </c>
      <c r="AI76" s="5" t="str">
        <f>IF(AF76="","",IF(AF76,_xlfn.XLOOKUP(AE76,Data!$O$3:$O$25,Data!$P$3:$P$25)&amp;" "&amp;AG76&amp;IF(AH76&lt;&gt;""," You see: " &amp;AH76&amp;".",""),Data!$J$10))</f>
        <v/>
      </c>
      <c r="AJ76" s="5" t="str">
        <f t="shared" si="146"/>
        <v/>
      </c>
      <c r="AK76" s="5" t="str">
        <f>IF(AND(K76="Talk",U76=""),_xlfn.XLOOKUP(T76,Data!$W$3:$W$28,Data!$AC$3:$AC$28),"")</f>
        <v/>
      </c>
      <c r="AL76" s="5" t="str">
        <f t="shared" si="147"/>
        <v/>
      </c>
      <c r="AM76" s="5" t="b">
        <f t="shared" si="148"/>
        <v>0</v>
      </c>
      <c r="AN76" s="5" t="str">
        <f>IF(AM76,IF(_xlfn.XLOOKUP(T76,Data!$W$3:$W$28,Data!$AA$3:$AA$28)=FALSE,"You can't take that.",IF(Q76=1,"You already have that.",IF(OR(CK75=CT75,CK75=CY75),"The unholy fiend prevents you!",""))),"")</f>
        <v/>
      </c>
      <c r="AO76" s="5" t="str">
        <f t="shared" si="149"/>
        <v/>
      </c>
      <c r="AP76" s="5" t="str">
        <f t="shared" si="150"/>
        <v/>
      </c>
      <c r="AQ76" s="5" t="b">
        <f t="shared" si="151"/>
        <v>0</v>
      </c>
      <c r="AR76" s="5" t="str">
        <f t="shared" si="152"/>
        <v/>
      </c>
      <c r="AS76" s="5" t="str">
        <f t="shared" si="153"/>
        <v/>
      </c>
      <c r="AT76" s="5" t="str">
        <f t="shared" si="91"/>
        <v/>
      </c>
      <c r="AU76" s="5" t="str">
        <f>IF(AND(K76="Examine",U76=""),_xlfn.XLOOKUP(T76,Data!$W$3:$W$28,Data!$Z$3:$Z$28)&amp;IF(T76=15,IF(CL75,IF(CM75&gt;=14,"burning brightly.",IF(CM75&gt;=9,"burning steadily.",IF(CM75&gt;=4,"burning weakly.","guttering."))),"unlit."),""),"")</f>
        <v/>
      </c>
      <c r="AV76" s="5" t="str" cm="1">
        <f t="array" ref="AV76">_xlfn.TEXTJOIN(", ", TRUE, IF(CO75:DN75=1,CO$1:DN$1,""))</f>
        <v/>
      </c>
      <c r="AW76" s="5" t="str">
        <f t="shared" si="154"/>
        <v/>
      </c>
      <c r="AX76" s="5" t="b">
        <f t="shared" si="155"/>
        <v>0</v>
      </c>
      <c r="AY76" s="5" t="str">
        <f>IF(AX76,IF(NOT(ISBLANK(_xlfn.XLOOKUP(T76,Data!$W$3:$W$28,Data!$AD$3:$AD$28))),IF(CK75=12,"","There's nowhere to pour it away here."),"You can't empty that!"),"")</f>
        <v/>
      </c>
      <c r="AZ76" s="5" t="str">
        <f t="shared" si="156"/>
        <v/>
      </c>
      <c r="BA76" s="5" t="b">
        <f t="shared" si="157"/>
        <v>0</v>
      </c>
      <c r="BB76" s="5" t="e">
        <f>_xlfn.XLOOKUP(T76,Data!$W$3:$W$28,Data!$AD$3:$AD$28)</f>
        <v>#N/A</v>
      </c>
      <c r="BC76" s="5" t="str">
        <f t="shared" si="158"/>
        <v/>
      </c>
      <c r="BD76" s="5" t="str">
        <f t="shared" si="159"/>
        <v/>
      </c>
      <c r="BE76" s="5" t="b">
        <f t="shared" si="160"/>
        <v>0</v>
      </c>
      <c r="BF76" s="5" t="str">
        <f t="shared" si="96"/>
        <v/>
      </c>
      <c r="BG76" s="5" t="str">
        <f t="shared" si="161"/>
        <v/>
      </c>
      <c r="BH76" s="5" t="b">
        <f t="shared" si="162"/>
        <v>0</v>
      </c>
      <c r="BI76" s="5" t="str">
        <f t="shared" si="163"/>
        <v/>
      </c>
      <c r="BJ76" s="5" t="str">
        <f t="shared" si="97"/>
        <v/>
      </c>
      <c r="BK76" s="5" t="str">
        <f>IF(BH76,IF(BI76="","You ring the bell. "&amp;IF(BJ76=0,"Nothing else happens.","The "&amp;_xlfn.XLOOKUP(BJ76,Data!$W$3:$W$28,Data!$X$3:$X$28)&amp;" is transformed!"),BI76),"")</f>
        <v/>
      </c>
      <c r="BL76" s="5" t="b">
        <f t="shared" si="164"/>
        <v>0</v>
      </c>
      <c r="BM76" s="5" t="b">
        <f t="shared" si="165"/>
        <v>0</v>
      </c>
      <c r="BN76" s="5" t="str">
        <f t="shared" si="98"/>
        <v/>
      </c>
      <c r="BO76" s="5" t="str">
        <f t="shared" si="99"/>
        <v/>
      </c>
      <c r="BP76" s="5" t="b">
        <f t="shared" si="166"/>
        <v>0</v>
      </c>
      <c r="BQ76" s="5" t="str">
        <f>IF(BP76,IF(_xlfn.XLOOKUP(T76,Data!$W$3:$W$28,Data!$AB$3:$AB$28),"That's much too precious to give away!",IF(OR(AND(T76=17,CK75=CQ75),AND(T76=21,CK75=CV75)),"","No-one here seems to want that.")),"")</f>
        <v/>
      </c>
      <c r="BR76" s="5" t="str">
        <f>IF(BP76,IF(BQ76&lt;&gt;"",BQ76,IF(T76=21,Data!$B$5,"The priest takes the water and it is transformed by heavenly radiance!")),"")</f>
        <v/>
      </c>
      <c r="BS76" s="5" t="b">
        <f t="shared" si="167"/>
        <v>0</v>
      </c>
      <c r="BT76" s="5" t="str">
        <f t="shared" si="100"/>
        <v/>
      </c>
      <c r="BU76" s="5" t="str">
        <f t="shared" si="168"/>
        <v/>
      </c>
      <c r="BV76" s="5" t="b">
        <f t="shared" si="169"/>
        <v>0</v>
      </c>
      <c r="BW76" s="5" t="str">
        <f t="shared" si="101"/>
        <v/>
      </c>
      <c r="BX76" s="5" t="str">
        <f t="shared" si="170"/>
        <v/>
      </c>
      <c r="BY76" s="5" t="b">
        <f t="shared" si="171"/>
        <v>0</v>
      </c>
      <c r="BZ76" s="5">
        <f t="shared" si="172"/>
        <v>0</v>
      </c>
      <c r="CA76" s="5" t="str">
        <f t="shared" si="102"/>
        <v/>
      </c>
      <c r="CB76" s="5" t="b">
        <f t="shared" si="103"/>
        <v>0</v>
      </c>
      <c r="CC76" s="5" t="str">
        <f t="shared" si="104"/>
        <v/>
      </c>
      <c r="CD76" s="5" t="b">
        <f t="shared" si="105"/>
        <v>0</v>
      </c>
      <c r="CE76" s="5" t="b">
        <f t="shared" si="106"/>
        <v>0</v>
      </c>
      <c r="CF76" s="5" t="b">
        <f t="shared" si="107"/>
        <v>0</v>
      </c>
      <c r="CG76" s="5" t="b">
        <f t="shared" si="108"/>
        <v>0</v>
      </c>
      <c r="CH76" s="5" t="b">
        <f t="shared" si="109"/>
        <v>0</v>
      </c>
      <c r="CI76" s="5">
        <f t="shared" si="110"/>
        <v>0</v>
      </c>
      <c r="CJ76" s="5" t="str">
        <f t="shared" si="111"/>
        <v>I don't know that verb.</v>
      </c>
      <c r="CK76" s="4">
        <f t="shared" si="112"/>
        <v>3</v>
      </c>
      <c r="CL76" s="4" t="b">
        <f t="shared" si="113"/>
        <v>0</v>
      </c>
      <c r="CM76" s="4">
        <f t="shared" si="173"/>
        <v>20</v>
      </c>
      <c r="CN76" s="4" t="b">
        <f t="shared" si="114"/>
        <v>0</v>
      </c>
      <c r="CO76" s="4">
        <f t="shared" si="115"/>
        <v>12</v>
      </c>
      <c r="CP76" s="4">
        <f t="shared" si="116"/>
        <v>10</v>
      </c>
      <c r="CQ76" s="4">
        <f t="shared" si="117"/>
        <v>2</v>
      </c>
      <c r="CR76" s="4">
        <f t="shared" si="118"/>
        <v>20</v>
      </c>
      <c r="CS76" s="4">
        <f t="shared" si="119"/>
        <v>2</v>
      </c>
      <c r="CT76" s="4">
        <f t="shared" si="120"/>
        <v>15</v>
      </c>
      <c r="CU76" s="4">
        <f t="shared" si="121"/>
        <v>16</v>
      </c>
      <c r="CV76" s="4">
        <f t="shared" si="122"/>
        <v>8</v>
      </c>
      <c r="CW76" s="4">
        <f t="shared" si="123"/>
        <v>8</v>
      </c>
      <c r="CX76" s="4">
        <f t="shared" si="124"/>
        <v>14</v>
      </c>
      <c r="CY76" s="4">
        <f t="shared" si="125"/>
        <v>19</v>
      </c>
      <c r="CZ76" s="4">
        <f t="shared" si="126"/>
        <v>9</v>
      </c>
      <c r="DA76" s="4">
        <f t="shared" si="127"/>
        <v>2</v>
      </c>
      <c r="DB76" s="4">
        <f t="shared" si="128"/>
        <v>12</v>
      </c>
      <c r="DC76" s="4">
        <f t="shared" si="89"/>
        <v>2</v>
      </c>
      <c r="DD76" s="4">
        <f t="shared" si="129"/>
        <v>2</v>
      </c>
      <c r="DE76" s="4">
        <f t="shared" si="130"/>
        <v>2</v>
      </c>
      <c r="DF76" s="4">
        <f t="shared" si="131"/>
        <v>10</v>
      </c>
      <c r="DG76" s="4">
        <f t="shared" si="132"/>
        <v>2</v>
      </c>
      <c r="DH76" s="4">
        <f t="shared" si="133"/>
        <v>17</v>
      </c>
      <c r="DI76" s="4">
        <f t="shared" si="134"/>
        <v>6</v>
      </c>
      <c r="DJ76" s="4">
        <f t="shared" si="135"/>
        <v>15</v>
      </c>
      <c r="DK76" s="4">
        <f t="shared" si="136"/>
        <v>19</v>
      </c>
      <c r="DL76" s="4">
        <f t="shared" si="137"/>
        <v>2</v>
      </c>
      <c r="DM76" s="4">
        <f t="shared" si="138"/>
        <v>22</v>
      </c>
      <c r="DN76" s="4">
        <f t="shared" si="139"/>
        <v>23</v>
      </c>
      <c r="DO76" s="3"/>
    </row>
    <row r="77" spans="1:119" x14ac:dyDescent="0.35">
      <c r="A77" s="3" t="str">
        <f t="shared" si="140"/>
        <v/>
      </c>
      <c r="B77" s="6"/>
      <c r="C77" s="3" t="str">
        <f t="shared" si="90"/>
        <v/>
      </c>
      <c r="D77" s="3" t="e" cm="1">
        <f t="array" ref="D77:F77">INDEX(_xlfn.TEXTSPLIT(B77," ",,TRUE),_xlfn.SEQUENCE(1,3))</f>
        <v>#VALUE!</v>
      </c>
      <c r="E77" s="3" t="e">
        <v>#VALUE!</v>
      </c>
      <c r="F77" s="3" t="e">
        <v>#VALUE!</v>
      </c>
      <c r="G77" s="3" t="e" cm="1">
        <f t="array" ref="G77">_xlfn.XLOOKUP(D77,Data!$D$3:$D$36,Data!$E$3:$G$36)</f>
        <v>#VALUE!</v>
      </c>
      <c r="H77" s="3"/>
      <c r="I77" s="3"/>
      <c r="J77" s="3" t="e">
        <f>_xlfn.XMATCH(E77,Data!$L$3:$L$10)</f>
        <v>#VALUE!</v>
      </c>
      <c r="K77" s="3" t="str">
        <f>IF(M77="",IF(I77,Data!$B$4,_xlfn.XLOOKUP(D77,Data!$D$3:$D$36,Data!$E$3:$E$36)),"")</f>
        <v/>
      </c>
      <c r="L77" s="3" t="str">
        <f>IF(M77="",IF(I77,_xlfn.XLOOKUP(G77,Data!$L$3:$L$10,Data!$M$3:$M$10),IF(H77=0,"",IF(H77=1,E77,_xlfn.XLOOKUP(E77,Data!$L$3:$L$10,Data!$M$3:$M$10)))),"")</f>
        <v/>
      </c>
      <c r="M77" s="3" t="str">
        <f>IF(NOT(ISERROR(F77)),Data!$J$3,IF(ISERROR(G77),Data!$J$4,IF(AND(H77=0,NOT(ISERROR(E77))),Data!$J$5,IF(AND(H77=2,ISERROR(J77)),Data!$J$7,IF(AND(H77=1,ISERROR(E77)),Data!$J$6,"")))))</f>
        <v>I don't know that verb.</v>
      </c>
      <c r="N77" s="3" t="e">
        <f>_xlfn.XLOOKUP(K77,Data!$D$3:$D$36,Data!$H$3:$H$36)</f>
        <v>#N/A</v>
      </c>
      <c r="O77" s="3" t="e">
        <f>_xlfn.XLOOKUP(L77,Data!$X$3:$X$29,Data!$W$3:$W$29)</f>
        <v>#N/A</v>
      </c>
      <c r="P77" s="3" t="b">
        <f>OR(_xlfn.XLOOKUP(CK76,Data!$O$3:$O$25,Data!$U$3:$U$25),AND(CL76,OR(DC76=CK76,DC76=1)))</f>
        <v>1</v>
      </c>
      <c r="Q77" s="3" t="e" cm="1">
        <f t="array" ref="Q77">INDEX(CO76:DN76,1,O77)</f>
        <v>#N/A</v>
      </c>
      <c r="R77" s="3" t="e">
        <f t="shared" si="92"/>
        <v>#N/A</v>
      </c>
      <c r="S77" s="3" t="e">
        <f t="shared" si="141"/>
        <v>#N/A</v>
      </c>
      <c r="T77" s="3" t="str">
        <f t="shared" si="142"/>
        <v/>
      </c>
      <c r="U77" s="3" t="str">
        <f>IF(M77&lt;&gt;"",M77,IF(L77="","",IFERROR(IF(T77=0,IF(S77=FALSE,Data!$J$11,Data!$J$8),""),IF(K77=Data!$B$4,"",Data!$J$8))))</f>
        <v>I don't know that verb.</v>
      </c>
      <c r="V77" s="3" t="e" cm="1">
        <f t="array" ref="V77">INDEX(Data!$Q$3:$T$25,CK76,L77)</f>
        <v>#VALUE!</v>
      </c>
      <c r="W77" s="3" t="e">
        <f t="shared" si="93"/>
        <v>#VALUE!</v>
      </c>
      <c r="X77" s="3">
        <f t="shared" si="143"/>
        <v>0</v>
      </c>
      <c r="Y77" s="3" t="str">
        <f>IF(K77&lt;&gt;"Go","",IF(ISNUMBER(V77),IF(V77&gt;0,W77,Data!$J$9),Play!V77))</f>
        <v/>
      </c>
      <c r="Z77" s="3" t="b">
        <f t="shared" si="144"/>
        <v>0</v>
      </c>
      <c r="AA77" s="3" t="str">
        <f t="shared" si="145"/>
        <v/>
      </c>
      <c r="AB77" s="3">
        <f t="shared" si="94"/>
        <v>0</v>
      </c>
      <c r="AE77" s="5" t="str">
        <f t="shared" si="95"/>
        <v/>
      </c>
      <c r="AF77" s="5" t="str">
        <f>IF(AE77&lt;&gt;"",OR(_xlfn.XLOOKUP(AE77,Data!$O$3:$O$25,Data!$U$3:$U$25),AND(CL76,OR(DC76=1,DC76=CK76))),"")</f>
        <v/>
      </c>
      <c r="AG77" s="5" t="e" cm="1">
        <f t="array" ref="AG77">"Exits: " &amp; _xlfn.TEXTJOIN(", ", TRUE, IF(INDEX(Data!$Q$3:$T$25,AE77,0)&gt;0,Data!$Q$2:$T$2,""))&amp;"."</f>
        <v>#VALUE!</v>
      </c>
      <c r="AH77" s="5" t="str" cm="1">
        <f t="array" ref="AH77">_xlfn.TEXTJOIN(", ", TRUE, IF(CO76:DN76=AE77,_xlfn.XLOOKUP($CO$3:$DN$3,Data!$W$3:$W$28,Data!$X$3:$X$28),""))</f>
        <v/>
      </c>
      <c r="AI77" s="5" t="str">
        <f>IF(AF77="","",IF(AF77,_xlfn.XLOOKUP(AE77,Data!$O$3:$O$25,Data!$P$3:$P$25)&amp;" "&amp;AG77&amp;IF(AH77&lt;&gt;""," You see: " &amp;AH77&amp;".",""),Data!$J$10))</f>
        <v/>
      </c>
      <c r="AJ77" s="5" t="str">
        <f t="shared" si="146"/>
        <v/>
      </c>
      <c r="AK77" s="5" t="str">
        <f>IF(AND(K77="Talk",U77=""),_xlfn.XLOOKUP(T77,Data!$W$3:$W$28,Data!$AC$3:$AC$28),"")</f>
        <v/>
      </c>
      <c r="AL77" s="5" t="str">
        <f t="shared" si="147"/>
        <v/>
      </c>
      <c r="AM77" s="5" t="b">
        <f t="shared" si="148"/>
        <v>0</v>
      </c>
      <c r="AN77" s="5" t="str">
        <f>IF(AM77,IF(_xlfn.XLOOKUP(T77,Data!$W$3:$W$28,Data!$AA$3:$AA$28)=FALSE,"You can't take that.",IF(Q77=1,"You already have that.",IF(OR(CK76=CT76,CK76=CY76),"The unholy fiend prevents you!",""))),"")</f>
        <v/>
      </c>
      <c r="AO77" s="5" t="str">
        <f t="shared" si="149"/>
        <v/>
      </c>
      <c r="AP77" s="5" t="str">
        <f t="shared" si="150"/>
        <v/>
      </c>
      <c r="AQ77" s="5" t="b">
        <f t="shared" si="151"/>
        <v>0</v>
      </c>
      <c r="AR77" s="5" t="str">
        <f t="shared" si="152"/>
        <v/>
      </c>
      <c r="AS77" s="5" t="str">
        <f t="shared" si="153"/>
        <v/>
      </c>
      <c r="AT77" s="5" t="str">
        <f t="shared" si="91"/>
        <v/>
      </c>
      <c r="AU77" s="5" t="str">
        <f>IF(AND(K77="Examine",U77=""),_xlfn.XLOOKUP(T77,Data!$W$3:$W$28,Data!$Z$3:$Z$28)&amp;IF(T77=15,IF(CL76,IF(CM76&gt;=14,"burning brightly.",IF(CM76&gt;=9,"burning steadily.",IF(CM76&gt;=4,"burning weakly.","guttering."))),"unlit."),""),"")</f>
        <v/>
      </c>
      <c r="AV77" s="5" t="str" cm="1">
        <f t="array" ref="AV77">_xlfn.TEXTJOIN(", ", TRUE, IF(CO76:DN76=1,CO$1:DN$1,""))</f>
        <v/>
      </c>
      <c r="AW77" s="5" t="str">
        <f t="shared" si="154"/>
        <v/>
      </c>
      <c r="AX77" s="5" t="b">
        <f t="shared" si="155"/>
        <v>0</v>
      </c>
      <c r="AY77" s="5" t="str">
        <f>IF(AX77,IF(NOT(ISBLANK(_xlfn.XLOOKUP(T77,Data!$W$3:$W$28,Data!$AD$3:$AD$28))),IF(CK76=12,"","There's nowhere to pour it away here."),"You can't empty that!"),"")</f>
        <v/>
      </c>
      <c r="AZ77" s="5" t="str">
        <f t="shared" si="156"/>
        <v/>
      </c>
      <c r="BA77" s="5" t="b">
        <f t="shared" si="157"/>
        <v>0</v>
      </c>
      <c r="BB77" s="5" t="e">
        <f>_xlfn.XLOOKUP(T77,Data!$W$3:$W$28,Data!$AD$3:$AD$28)</f>
        <v>#N/A</v>
      </c>
      <c r="BC77" s="5" t="str">
        <f t="shared" si="158"/>
        <v/>
      </c>
      <c r="BD77" s="5" t="str">
        <f t="shared" si="159"/>
        <v/>
      </c>
      <c r="BE77" s="5" t="b">
        <f t="shared" si="160"/>
        <v>0</v>
      </c>
      <c r="BF77" s="5" t="str">
        <f t="shared" si="96"/>
        <v/>
      </c>
      <c r="BG77" s="5" t="str">
        <f t="shared" si="161"/>
        <v/>
      </c>
      <c r="BH77" s="5" t="b">
        <f t="shared" si="162"/>
        <v>0</v>
      </c>
      <c r="BI77" s="5" t="str">
        <f t="shared" si="163"/>
        <v/>
      </c>
      <c r="BJ77" s="5" t="str">
        <f t="shared" si="97"/>
        <v/>
      </c>
      <c r="BK77" s="5" t="str">
        <f>IF(BH77,IF(BI77="","You ring the bell. "&amp;IF(BJ77=0,"Nothing else happens.","The "&amp;_xlfn.XLOOKUP(BJ77,Data!$W$3:$W$28,Data!$X$3:$X$28)&amp;" is transformed!"),BI77),"")</f>
        <v/>
      </c>
      <c r="BL77" s="5" t="b">
        <f t="shared" si="164"/>
        <v>0</v>
      </c>
      <c r="BM77" s="5" t="b">
        <f t="shared" si="165"/>
        <v>0</v>
      </c>
      <c r="BN77" s="5" t="str">
        <f t="shared" si="98"/>
        <v/>
      </c>
      <c r="BO77" s="5" t="str">
        <f t="shared" si="99"/>
        <v/>
      </c>
      <c r="BP77" s="5" t="b">
        <f t="shared" si="166"/>
        <v>0</v>
      </c>
      <c r="BQ77" s="5" t="str">
        <f>IF(BP77,IF(_xlfn.XLOOKUP(T77,Data!$W$3:$W$28,Data!$AB$3:$AB$28),"That's much too precious to give away!",IF(OR(AND(T77=17,CK76=CQ76),AND(T77=21,CK76=CV76)),"","No-one here seems to want that.")),"")</f>
        <v/>
      </c>
      <c r="BR77" s="5" t="str">
        <f>IF(BP77,IF(BQ77&lt;&gt;"",BQ77,IF(T77=21,Data!$B$5,"The priest takes the water and it is transformed by heavenly radiance!")),"")</f>
        <v/>
      </c>
      <c r="BS77" s="5" t="b">
        <f t="shared" si="167"/>
        <v>0</v>
      </c>
      <c r="BT77" s="5" t="str">
        <f t="shared" si="100"/>
        <v/>
      </c>
      <c r="BU77" s="5" t="str">
        <f t="shared" si="168"/>
        <v/>
      </c>
      <c r="BV77" s="5" t="b">
        <f t="shared" si="169"/>
        <v>0</v>
      </c>
      <c r="BW77" s="5" t="str">
        <f t="shared" si="101"/>
        <v/>
      </c>
      <c r="BX77" s="5" t="str">
        <f t="shared" si="170"/>
        <v/>
      </c>
      <c r="BY77" s="5" t="b">
        <f t="shared" si="171"/>
        <v>0</v>
      </c>
      <c r="BZ77" s="5">
        <f t="shared" si="172"/>
        <v>0</v>
      </c>
      <c r="CA77" s="5" t="str">
        <f t="shared" si="102"/>
        <v/>
      </c>
      <c r="CB77" s="5" t="b">
        <f t="shared" si="103"/>
        <v>0</v>
      </c>
      <c r="CC77" s="5" t="str">
        <f t="shared" si="104"/>
        <v/>
      </c>
      <c r="CD77" s="5" t="b">
        <f t="shared" si="105"/>
        <v>0</v>
      </c>
      <c r="CE77" s="5" t="b">
        <f t="shared" si="106"/>
        <v>0</v>
      </c>
      <c r="CF77" s="5" t="b">
        <f t="shared" si="107"/>
        <v>0</v>
      </c>
      <c r="CG77" s="5" t="b">
        <f t="shared" si="108"/>
        <v>0</v>
      </c>
      <c r="CH77" s="5" t="b">
        <f t="shared" si="109"/>
        <v>0</v>
      </c>
      <c r="CI77" s="5">
        <f t="shared" si="110"/>
        <v>0</v>
      </c>
      <c r="CJ77" s="5" t="str">
        <f t="shared" si="111"/>
        <v>I don't know that verb.</v>
      </c>
      <c r="CK77" s="4">
        <f t="shared" si="112"/>
        <v>3</v>
      </c>
      <c r="CL77" s="4" t="b">
        <f t="shared" si="113"/>
        <v>0</v>
      </c>
      <c r="CM77" s="4">
        <f t="shared" si="173"/>
        <v>20</v>
      </c>
      <c r="CN77" s="4" t="b">
        <f t="shared" si="114"/>
        <v>0</v>
      </c>
      <c r="CO77" s="4">
        <f t="shared" si="115"/>
        <v>12</v>
      </c>
      <c r="CP77" s="4">
        <f t="shared" si="116"/>
        <v>10</v>
      </c>
      <c r="CQ77" s="4">
        <f t="shared" si="117"/>
        <v>2</v>
      </c>
      <c r="CR77" s="4">
        <f t="shared" si="118"/>
        <v>20</v>
      </c>
      <c r="CS77" s="4">
        <f t="shared" si="119"/>
        <v>2</v>
      </c>
      <c r="CT77" s="4">
        <f t="shared" si="120"/>
        <v>15</v>
      </c>
      <c r="CU77" s="4">
        <f t="shared" si="121"/>
        <v>16</v>
      </c>
      <c r="CV77" s="4">
        <f t="shared" si="122"/>
        <v>8</v>
      </c>
      <c r="CW77" s="4">
        <f t="shared" si="123"/>
        <v>8</v>
      </c>
      <c r="CX77" s="4">
        <f t="shared" si="124"/>
        <v>14</v>
      </c>
      <c r="CY77" s="4">
        <f t="shared" si="125"/>
        <v>19</v>
      </c>
      <c r="CZ77" s="4">
        <f t="shared" si="126"/>
        <v>9</v>
      </c>
      <c r="DA77" s="4">
        <f t="shared" si="127"/>
        <v>2</v>
      </c>
      <c r="DB77" s="4">
        <f t="shared" si="128"/>
        <v>12</v>
      </c>
      <c r="DC77" s="4">
        <f t="shared" si="89"/>
        <v>2</v>
      </c>
      <c r="DD77" s="4">
        <f t="shared" si="129"/>
        <v>2</v>
      </c>
      <c r="DE77" s="4">
        <f t="shared" si="130"/>
        <v>2</v>
      </c>
      <c r="DF77" s="4">
        <f t="shared" si="131"/>
        <v>10</v>
      </c>
      <c r="DG77" s="4">
        <f t="shared" si="132"/>
        <v>2</v>
      </c>
      <c r="DH77" s="4">
        <f t="shared" si="133"/>
        <v>17</v>
      </c>
      <c r="DI77" s="4">
        <f t="shared" si="134"/>
        <v>6</v>
      </c>
      <c r="DJ77" s="4">
        <f t="shared" si="135"/>
        <v>15</v>
      </c>
      <c r="DK77" s="4">
        <f t="shared" si="136"/>
        <v>19</v>
      </c>
      <c r="DL77" s="4">
        <f t="shared" si="137"/>
        <v>2</v>
      </c>
      <c r="DM77" s="4">
        <f t="shared" si="138"/>
        <v>22</v>
      </c>
      <c r="DN77" s="4">
        <f t="shared" si="139"/>
        <v>23</v>
      </c>
      <c r="DO77" s="3"/>
    </row>
    <row r="78" spans="1:119" x14ac:dyDescent="0.35">
      <c r="A78" s="3" t="str">
        <f t="shared" si="140"/>
        <v/>
      </c>
      <c r="B78" s="6"/>
      <c r="C78" s="3" t="str">
        <f t="shared" si="90"/>
        <v/>
      </c>
      <c r="D78" s="3" t="e" cm="1">
        <f t="array" ref="D78:F78">INDEX(_xlfn.TEXTSPLIT(B78," ",,TRUE),_xlfn.SEQUENCE(1,3))</f>
        <v>#VALUE!</v>
      </c>
      <c r="E78" s="3" t="e">
        <v>#VALUE!</v>
      </c>
      <c r="F78" s="3" t="e">
        <v>#VALUE!</v>
      </c>
      <c r="G78" s="3" t="e" cm="1">
        <f t="array" ref="G78">_xlfn.XLOOKUP(D78,Data!$D$3:$D$36,Data!$E$3:$G$36)</f>
        <v>#VALUE!</v>
      </c>
      <c r="H78" s="3"/>
      <c r="I78" s="3"/>
      <c r="J78" s="3" t="e">
        <f>_xlfn.XMATCH(E78,Data!$L$3:$L$10)</f>
        <v>#VALUE!</v>
      </c>
      <c r="K78" s="3" t="str">
        <f>IF(M78="",IF(I78,Data!$B$4,_xlfn.XLOOKUP(D78,Data!$D$3:$D$36,Data!$E$3:$E$36)),"")</f>
        <v/>
      </c>
      <c r="L78" s="3" t="str">
        <f>IF(M78="",IF(I78,_xlfn.XLOOKUP(G78,Data!$L$3:$L$10,Data!$M$3:$M$10),IF(H78=0,"",IF(H78=1,E78,_xlfn.XLOOKUP(E78,Data!$L$3:$L$10,Data!$M$3:$M$10)))),"")</f>
        <v/>
      </c>
      <c r="M78" s="3" t="str">
        <f>IF(NOT(ISERROR(F78)),Data!$J$3,IF(ISERROR(G78),Data!$J$4,IF(AND(H78=0,NOT(ISERROR(E78))),Data!$J$5,IF(AND(H78=2,ISERROR(J78)),Data!$J$7,IF(AND(H78=1,ISERROR(E78)),Data!$J$6,"")))))</f>
        <v>I don't know that verb.</v>
      </c>
      <c r="N78" s="3" t="e">
        <f>_xlfn.XLOOKUP(K78,Data!$D$3:$D$36,Data!$H$3:$H$36)</f>
        <v>#N/A</v>
      </c>
      <c r="O78" s="3" t="e">
        <f>_xlfn.XLOOKUP(L78,Data!$X$3:$X$29,Data!$W$3:$W$29)</f>
        <v>#N/A</v>
      </c>
      <c r="P78" s="3" t="b">
        <f>OR(_xlfn.XLOOKUP(CK77,Data!$O$3:$O$25,Data!$U$3:$U$25),AND(CL77,OR(DC77=CK77,DC77=1)))</f>
        <v>1</v>
      </c>
      <c r="Q78" s="3" t="e" cm="1">
        <f t="array" ref="Q78">INDEX(CO77:DN77,1,O78)</f>
        <v>#N/A</v>
      </c>
      <c r="R78" s="3" t="e">
        <f t="shared" si="92"/>
        <v>#N/A</v>
      </c>
      <c r="S78" s="3" t="e">
        <f t="shared" si="141"/>
        <v>#N/A</v>
      </c>
      <c r="T78" s="3" t="str">
        <f t="shared" si="142"/>
        <v/>
      </c>
      <c r="U78" s="3" t="str">
        <f>IF(M78&lt;&gt;"",M78,IF(L78="","",IFERROR(IF(T78=0,IF(S78=FALSE,Data!$J$11,Data!$J$8),""),IF(K78=Data!$B$4,"",Data!$J$8))))</f>
        <v>I don't know that verb.</v>
      </c>
      <c r="V78" s="3" t="e" cm="1">
        <f t="array" ref="V78">INDEX(Data!$Q$3:$T$25,CK77,L78)</f>
        <v>#VALUE!</v>
      </c>
      <c r="W78" s="3" t="e">
        <f t="shared" si="93"/>
        <v>#VALUE!</v>
      </c>
      <c r="X78" s="3">
        <f t="shared" si="143"/>
        <v>0</v>
      </c>
      <c r="Y78" s="3" t="str">
        <f>IF(K78&lt;&gt;"Go","",IF(ISNUMBER(V78),IF(V78&gt;0,W78,Data!$J$9),Play!V78))</f>
        <v/>
      </c>
      <c r="Z78" s="3" t="b">
        <f t="shared" si="144"/>
        <v>0</v>
      </c>
      <c r="AA78" s="3" t="str">
        <f t="shared" si="145"/>
        <v/>
      </c>
      <c r="AB78" s="3">
        <f t="shared" si="94"/>
        <v>0</v>
      </c>
      <c r="AE78" s="5" t="str">
        <f t="shared" si="95"/>
        <v/>
      </c>
      <c r="AF78" s="5" t="str">
        <f>IF(AE78&lt;&gt;"",OR(_xlfn.XLOOKUP(AE78,Data!$O$3:$O$25,Data!$U$3:$U$25),AND(CL77,OR(DC77=1,DC77=CK77))),"")</f>
        <v/>
      </c>
      <c r="AG78" s="5" t="e" cm="1">
        <f t="array" ref="AG78">"Exits: " &amp; _xlfn.TEXTJOIN(", ", TRUE, IF(INDEX(Data!$Q$3:$T$25,AE78,0)&gt;0,Data!$Q$2:$T$2,""))&amp;"."</f>
        <v>#VALUE!</v>
      </c>
      <c r="AH78" s="5" t="str" cm="1">
        <f t="array" ref="AH78">_xlfn.TEXTJOIN(", ", TRUE, IF(CO77:DN77=AE78,_xlfn.XLOOKUP($CO$3:$DN$3,Data!$W$3:$W$28,Data!$X$3:$X$28),""))</f>
        <v/>
      </c>
      <c r="AI78" s="5" t="str">
        <f>IF(AF78="","",IF(AF78,_xlfn.XLOOKUP(AE78,Data!$O$3:$O$25,Data!$P$3:$P$25)&amp;" "&amp;AG78&amp;IF(AH78&lt;&gt;""," You see: " &amp;AH78&amp;".",""),Data!$J$10))</f>
        <v/>
      </c>
      <c r="AJ78" s="5" t="str">
        <f t="shared" si="146"/>
        <v/>
      </c>
      <c r="AK78" s="5" t="str">
        <f>IF(AND(K78="Talk",U78=""),_xlfn.XLOOKUP(T78,Data!$W$3:$W$28,Data!$AC$3:$AC$28),"")</f>
        <v/>
      </c>
      <c r="AL78" s="5" t="str">
        <f t="shared" si="147"/>
        <v/>
      </c>
      <c r="AM78" s="5" t="b">
        <f t="shared" si="148"/>
        <v>0</v>
      </c>
      <c r="AN78" s="5" t="str">
        <f>IF(AM78,IF(_xlfn.XLOOKUP(T78,Data!$W$3:$W$28,Data!$AA$3:$AA$28)=FALSE,"You can't take that.",IF(Q78=1,"You already have that.",IF(OR(CK77=CT77,CK77=CY77),"The unholy fiend prevents you!",""))),"")</f>
        <v/>
      </c>
      <c r="AO78" s="5" t="str">
        <f t="shared" si="149"/>
        <v/>
      </c>
      <c r="AP78" s="5" t="str">
        <f t="shared" si="150"/>
        <v/>
      </c>
      <c r="AQ78" s="5" t="b">
        <f t="shared" si="151"/>
        <v>0</v>
      </c>
      <c r="AR78" s="5" t="str">
        <f t="shared" si="152"/>
        <v/>
      </c>
      <c r="AS78" s="5" t="str">
        <f t="shared" si="153"/>
        <v/>
      </c>
      <c r="AT78" s="5" t="str">
        <f t="shared" si="91"/>
        <v/>
      </c>
      <c r="AU78" s="5" t="str">
        <f>IF(AND(K78="Examine",U78=""),_xlfn.XLOOKUP(T78,Data!$W$3:$W$28,Data!$Z$3:$Z$28)&amp;IF(T78=15,IF(CL77,IF(CM77&gt;=14,"burning brightly.",IF(CM77&gt;=9,"burning steadily.",IF(CM77&gt;=4,"burning weakly.","guttering."))),"unlit."),""),"")</f>
        <v/>
      </c>
      <c r="AV78" s="5" t="str" cm="1">
        <f t="array" ref="AV78">_xlfn.TEXTJOIN(", ", TRUE, IF(CO77:DN77=1,CO$1:DN$1,""))</f>
        <v/>
      </c>
      <c r="AW78" s="5" t="str">
        <f t="shared" si="154"/>
        <v/>
      </c>
      <c r="AX78" s="5" t="b">
        <f t="shared" si="155"/>
        <v>0</v>
      </c>
      <c r="AY78" s="5" t="str">
        <f>IF(AX78,IF(NOT(ISBLANK(_xlfn.XLOOKUP(T78,Data!$W$3:$W$28,Data!$AD$3:$AD$28))),IF(CK77=12,"","There's nowhere to pour it away here."),"You can't empty that!"),"")</f>
        <v/>
      </c>
      <c r="AZ78" s="5" t="str">
        <f t="shared" si="156"/>
        <v/>
      </c>
      <c r="BA78" s="5" t="b">
        <f t="shared" si="157"/>
        <v>0</v>
      </c>
      <c r="BB78" s="5" t="e">
        <f>_xlfn.XLOOKUP(T78,Data!$W$3:$W$28,Data!$AD$3:$AD$28)</f>
        <v>#N/A</v>
      </c>
      <c r="BC78" s="5" t="str">
        <f t="shared" si="158"/>
        <v/>
      </c>
      <c r="BD78" s="5" t="str">
        <f t="shared" si="159"/>
        <v/>
      </c>
      <c r="BE78" s="5" t="b">
        <f t="shared" si="160"/>
        <v>0</v>
      </c>
      <c r="BF78" s="5" t="str">
        <f t="shared" si="96"/>
        <v/>
      </c>
      <c r="BG78" s="5" t="str">
        <f t="shared" si="161"/>
        <v/>
      </c>
      <c r="BH78" s="5" t="b">
        <f t="shared" si="162"/>
        <v>0</v>
      </c>
      <c r="BI78" s="5" t="str">
        <f t="shared" si="163"/>
        <v/>
      </c>
      <c r="BJ78" s="5" t="str">
        <f t="shared" si="97"/>
        <v/>
      </c>
      <c r="BK78" s="5" t="str">
        <f>IF(BH78,IF(BI78="","You ring the bell. "&amp;IF(BJ78=0,"Nothing else happens.","The "&amp;_xlfn.XLOOKUP(BJ78,Data!$W$3:$W$28,Data!$X$3:$X$28)&amp;" is transformed!"),BI78),"")</f>
        <v/>
      </c>
      <c r="BL78" s="5" t="b">
        <f t="shared" si="164"/>
        <v>0</v>
      </c>
      <c r="BM78" s="5" t="b">
        <f t="shared" si="165"/>
        <v>0</v>
      </c>
      <c r="BN78" s="5" t="str">
        <f t="shared" si="98"/>
        <v/>
      </c>
      <c r="BO78" s="5" t="str">
        <f t="shared" si="99"/>
        <v/>
      </c>
      <c r="BP78" s="5" t="b">
        <f t="shared" si="166"/>
        <v>0</v>
      </c>
      <c r="BQ78" s="5" t="str">
        <f>IF(BP78,IF(_xlfn.XLOOKUP(T78,Data!$W$3:$W$28,Data!$AB$3:$AB$28),"That's much too precious to give away!",IF(OR(AND(T78=17,CK77=CQ77),AND(T78=21,CK77=CV77)),"","No-one here seems to want that.")),"")</f>
        <v/>
      </c>
      <c r="BR78" s="5" t="str">
        <f>IF(BP78,IF(BQ78&lt;&gt;"",BQ78,IF(T78=21,Data!$B$5,"The priest takes the water and it is transformed by heavenly radiance!")),"")</f>
        <v/>
      </c>
      <c r="BS78" s="5" t="b">
        <f t="shared" si="167"/>
        <v>0</v>
      </c>
      <c r="BT78" s="5" t="str">
        <f t="shared" si="100"/>
        <v/>
      </c>
      <c r="BU78" s="5" t="str">
        <f t="shared" si="168"/>
        <v/>
      </c>
      <c r="BV78" s="5" t="b">
        <f t="shared" si="169"/>
        <v>0</v>
      </c>
      <c r="BW78" s="5" t="str">
        <f t="shared" si="101"/>
        <v/>
      </c>
      <c r="BX78" s="5" t="str">
        <f t="shared" si="170"/>
        <v/>
      </c>
      <c r="BY78" s="5" t="b">
        <f t="shared" si="171"/>
        <v>0</v>
      </c>
      <c r="BZ78" s="5">
        <f t="shared" si="172"/>
        <v>0</v>
      </c>
      <c r="CA78" s="5" t="str">
        <f t="shared" si="102"/>
        <v/>
      </c>
      <c r="CB78" s="5" t="b">
        <f t="shared" si="103"/>
        <v>0</v>
      </c>
      <c r="CC78" s="5" t="str">
        <f t="shared" si="104"/>
        <v/>
      </c>
      <c r="CD78" s="5" t="b">
        <f t="shared" si="105"/>
        <v>0</v>
      </c>
      <c r="CE78" s="5" t="b">
        <f t="shared" si="106"/>
        <v>0</v>
      </c>
      <c r="CF78" s="5" t="b">
        <f t="shared" si="107"/>
        <v>0</v>
      </c>
      <c r="CG78" s="5" t="b">
        <f t="shared" si="108"/>
        <v>0</v>
      </c>
      <c r="CH78" s="5" t="b">
        <f t="shared" si="109"/>
        <v>0</v>
      </c>
      <c r="CI78" s="5">
        <f t="shared" si="110"/>
        <v>0</v>
      </c>
      <c r="CJ78" s="5" t="str">
        <f t="shared" si="111"/>
        <v>I don't know that verb.</v>
      </c>
      <c r="CK78" s="4">
        <f t="shared" si="112"/>
        <v>3</v>
      </c>
      <c r="CL78" s="4" t="b">
        <f t="shared" si="113"/>
        <v>0</v>
      </c>
      <c r="CM78" s="4">
        <f t="shared" si="173"/>
        <v>20</v>
      </c>
      <c r="CN78" s="4" t="b">
        <f t="shared" si="114"/>
        <v>0</v>
      </c>
      <c r="CO78" s="4">
        <f t="shared" si="115"/>
        <v>12</v>
      </c>
      <c r="CP78" s="4">
        <f t="shared" si="116"/>
        <v>10</v>
      </c>
      <c r="CQ78" s="4">
        <f t="shared" si="117"/>
        <v>2</v>
      </c>
      <c r="CR78" s="4">
        <f t="shared" si="118"/>
        <v>20</v>
      </c>
      <c r="CS78" s="4">
        <f t="shared" si="119"/>
        <v>2</v>
      </c>
      <c r="CT78" s="4">
        <f t="shared" si="120"/>
        <v>15</v>
      </c>
      <c r="CU78" s="4">
        <f t="shared" si="121"/>
        <v>16</v>
      </c>
      <c r="CV78" s="4">
        <f t="shared" si="122"/>
        <v>8</v>
      </c>
      <c r="CW78" s="4">
        <f t="shared" si="123"/>
        <v>8</v>
      </c>
      <c r="CX78" s="4">
        <f t="shared" si="124"/>
        <v>14</v>
      </c>
      <c r="CY78" s="4">
        <f t="shared" si="125"/>
        <v>19</v>
      </c>
      <c r="CZ78" s="4">
        <f t="shared" si="126"/>
        <v>9</v>
      </c>
      <c r="DA78" s="4">
        <f t="shared" si="127"/>
        <v>2</v>
      </c>
      <c r="DB78" s="4">
        <f t="shared" si="128"/>
        <v>12</v>
      </c>
      <c r="DC78" s="4">
        <f t="shared" si="89"/>
        <v>2</v>
      </c>
      <c r="DD78" s="4">
        <f t="shared" si="129"/>
        <v>2</v>
      </c>
      <c r="DE78" s="4">
        <f t="shared" si="130"/>
        <v>2</v>
      </c>
      <c r="DF78" s="4">
        <f t="shared" si="131"/>
        <v>10</v>
      </c>
      <c r="DG78" s="4">
        <f t="shared" si="132"/>
        <v>2</v>
      </c>
      <c r="DH78" s="4">
        <f t="shared" si="133"/>
        <v>17</v>
      </c>
      <c r="DI78" s="4">
        <f t="shared" si="134"/>
        <v>6</v>
      </c>
      <c r="DJ78" s="4">
        <f t="shared" si="135"/>
        <v>15</v>
      </c>
      <c r="DK78" s="4">
        <f t="shared" si="136"/>
        <v>19</v>
      </c>
      <c r="DL78" s="4">
        <f t="shared" si="137"/>
        <v>2</v>
      </c>
      <c r="DM78" s="4">
        <f t="shared" si="138"/>
        <v>22</v>
      </c>
      <c r="DN78" s="4">
        <f t="shared" si="139"/>
        <v>23</v>
      </c>
      <c r="DO78" s="3"/>
    </row>
    <row r="79" spans="1:119" x14ac:dyDescent="0.35">
      <c r="A79" s="3" t="str">
        <f t="shared" si="140"/>
        <v/>
      </c>
      <c r="B79" s="6"/>
      <c r="C79" s="3" t="str">
        <f t="shared" si="90"/>
        <v/>
      </c>
      <c r="D79" s="3" t="e" cm="1">
        <f t="array" ref="D79:F79">INDEX(_xlfn.TEXTSPLIT(B79," ",,TRUE),_xlfn.SEQUENCE(1,3))</f>
        <v>#VALUE!</v>
      </c>
      <c r="E79" s="3" t="e">
        <v>#VALUE!</v>
      </c>
      <c r="F79" s="3" t="e">
        <v>#VALUE!</v>
      </c>
      <c r="G79" s="3" t="e" cm="1">
        <f t="array" ref="G79">_xlfn.XLOOKUP(D79,Data!$D$3:$D$36,Data!$E$3:$G$36)</f>
        <v>#VALUE!</v>
      </c>
      <c r="H79" s="3"/>
      <c r="I79" s="3"/>
      <c r="J79" s="3" t="e">
        <f>_xlfn.XMATCH(E79,Data!$L$3:$L$10)</f>
        <v>#VALUE!</v>
      </c>
      <c r="K79" s="3" t="str">
        <f>IF(M79="",IF(I79,Data!$B$4,_xlfn.XLOOKUP(D79,Data!$D$3:$D$36,Data!$E$3:$E$36)),"")</f>
        <v/>
      </c>
      <c r="L79" s="3" t="str">
        <f>IF(M79="",IF(I79,_xlfn.XLOOKUP(G79,Data!$L$3:$L$10,Data!$M$3:$M$10),IF(H79=0,"",IF(H79=1,E79,_xlfn.XLOOKUP(E79,Data!$L$3:$L$10,Data!$M$3:$M$10)))),"")</f>
        <v/>
      </c>
      <c r="M79" s="3" t="str">
        <f>IF(NOT(ISERROR(F79)),Data!$J$3,IF(ISERROR(G79),Data!$J$4,IF(AND(H79=0,NOT(ISERROR(E79))),Data!$J$5,IF(AND(H79=2,ISERROR(J79)),Data!$J$7,IF(AND(H79=1,ISERROR(E79)),Data!$J$6,"")))))</f>
        <v>I don't know that verb.</v>
      </c>
      <c r="N79" s="3" t="e">
        <f>_xlfn.XLOOKUP(K79,Data!$D$3:$D$36,Data!$H$3:$H$36)</f>
        <v>#N/A</v>
      </c>
      <c r="O79" s="3" t="e">
        <f>_xlfn.XLOOKUP(L79,Data!$X$3:$X$29,Data!$W$3:$W$29)</f>
        <v>#N/A</v>
      </c>
      <c r="P79" s="3" t="b">
        <f>OR(_xlfn.XLOOKUP(CK78,Data!$O$3:$O$25,Data!$U$3:$U$25),AND(CL78,OR(DC78=CK78,DC78=1)))</f>
        <v>1</v>
      </c>
      <c r="Q79" s="3" t="e" cm="1">
        <f t="array" ref="Q79">INDEX(CO78:DN78,1,O79)</f>
        <v>#N/A</v>
      </c>
      <c r="R79" s="3" t="e">
        <f t="shared" si="92"/>
        <v>#N/A</v>
      </c>
      <c r="S79" s="3" t="e">
        <f t="shared" si="141"/>
        <v>#N/A</v>
      </c>
      <c r="T79" s="3" t="str">
        <f t="shared" si="142"/>
        <v/>
      </c>
      <c r="U79" s="3" t="str">
        <f>IF(M79&lt;&gt;"",M79,IF(L79="","",IFERROR(IF(T79=0,IF(S79=FALSE,Data!$J$11,Data!$J$8),""),IF(K79=Data!$B$4,"",Data!$J$8))))</f>
        <v>I don't know that verb.</v>
      </c>
      <c r="V79" s="3" t="e" cm="1">
        <f t="array" ref="V79">INDEX(Data!$Q$3:$T$25,CK78,L79)</f>
        <v>#VALUE!</v>
      </c>
      <c r="W79" s="3" t="e">
        <f t="shared" si="93"/>
        <v>#VALUE!</v>
      </c>
      <c r="X79" s="3">
        <f t="shared" si="143"/>
        <v>0</v>
      </c>
      <c r="Y79" s="3" t="str">
        <f>IF(K79&lt;&gt;"Go","",IF(ISNUMBER(V79),IF(V79&gt;0,W79,Data!$J$9),Play!V79))</f>
        <v/>
      </c>
      <c r="Z79" s="3" t="b">
        <f t="shared" si="144"/>
        <v>0</v>
      </c>
      <c r="AA79" s="3" t="str">
        <f t="shared" si="145"/>
        <v/>
      </c>
      <c r="AB79" s="3">
        <f t="shared" si="94"/>
        <v>0</v>
      </c>
      <c r="AE79" s="5" t="str">
        <f t="shared" si="95"/>
        <v/>
      </c>
      <c r="AF79" s="5" t="str">
        <f>IF(AE79&lt;&gt;"",OR(_xlfn.XLOOKUP(AE79,Data!$O$3:$O$25,Data!$U$3:$U$25),AND(CL78,OR(DC78=1,DC78=CK78))),"")</f>
        <v/>
      </c>
      <c r="AG79" s="5" t="e" cm="1">
        <f t="array" ref="AG79">"Exits: " &amp; _xlfn.TEXTJOIN(", ", TRUE, IF(INDEX(Data!$Q$3:$T$25,AE79,0)&gt;0,Data!$Q$2:$T$2,""))&amp;"."</f>
        <v>#VALUE!</v>
      </c>
      <c r="AH79" s="5" t="str" cm="1">
        <f t="array" ref="AH79">_xlfn.TEXTJOIN(", ", TRUE, IF(CO78:DN78=AE79,_xlfn.XLOOKUP($CO$3:$DN$3,Data!$W$3:$W$28,Data!$X$3:$X$28),""))</f>
        <v/>
      </c>
      <c r="AI79" s="5" t="str">
        <f>IF(AF79="","",IF(AF79,_xlfn.XLOOKUP(AE79,Data!$O$3:$O$25,Data!$P$3:$P$25)&amp;" "&amp;AG79&amp;IF(AH79&lt;&gt;""," You see: " &amp;AH79&amp;".",""),Data!$J$10))</f>
        <v/>
      </c>
      <c r="AJ79" s="5" t="str">
        <f t="shared" si="146"/>
        <v/>
      </c>
      <c r="AK79" s="5" t="str">
        <f>IF(AND(K79="Talk",U79=""),_xlfn.XLOOKUP(T79,Data!$W$3:$W$28,Data!$AC$3:$AC$28),"")</f>
        <v/>
      </c>
      <c r="AL79" s="5" t="str">
        <f t="shared" si="147"/>
        <v/>
      </c>
      <c r="AM79" s="5" t="b">
        <f t="shared" si="148"/>
        <v>0</v>
      </c>
      <c r="AN79" s="5" t="str">
        <f>IF(AM79,IF(_xlfn.XLOOKUP(T79,Data!$W$3:$W$28,Data!$AA$3:$AA$28)=FALSE,"You can't take that.",IF(Q79=1,"You already have that.",IF(OR(CK78=CT78,CK78=CY78),"The unholy fiend prevents you!",""))),"")</f>
        <v/>
      </c>
      <c r="AO79" s="5" t="str">
        <f t="shared" si="149"/>
        <v/>
      </c>
      <c r="AP79" s="5" t="str">
        <f t="shared" si="150"/>
        <v/>
      </c>
      <c r="AQ79" s="5" t="b">
        <f t="shared" si="151"/>
        <v>0</v>
      </c>
      <c r="AR79" s="5" t="str">
        <f t="shared" si="152"/>
        <v/>
      </c>
      <c r="AS79" s="5" t="str">
        <f t="shared" si="153"/>
        <v/>
      </c>
      <c r="AT79" s="5" t="str">
        <f t="shared" si="91"/>
        <v/>
      </c>
      <c r="AU79" s="5" t="str">
        <f>IF(AND(K79="Examine",U79=""),_xlfn.XLOOKUP(T79,Data!$W$3:$W$28,Data!$Z$3:$Z$28)&amp;IF(T79=15,IF(CL78,IF(CM78&gt;=14,"burning brightly.",IF(CM78&gt;=9,"burning steadily.",IF(CM78&gt;=4,"burning weakly.","guttering."))),"unlit."),""),"")</f>
        <v/>
      </c>
      <c r="AV79" s="5" t="str" cm="1">
        <f t="array" ref="AV79">_xlfn.TEXTJOIN(", ", TRUE, IF(CO78:DN78=1,CO$1:DN$1,""))</f>
        <v/>
      </c>
      <c r="AW79" s="5" t="str">
        <f t="shared" si="154"/>
        <v/>
      </c>
      <c r="AX79" s="5" t="b">
        <f t="shared" si="155"/>
        <v>0</v>
      </c>
      <c r="AY79" s="5" t="str">
        <f>IF(AX79,IF(NOT(ISBLANK(_xlfn.XLOOKUP(T79,Data!$W$3:$W$28,Data!$AD$3:$AD$28))),IF(CK78=12,"","There's nowhere to pour it away here."),"You can't empty that!"),"")</f>
        <v/>
      </c>
      <c r="AZ79" s="5" t="str">
        <f t="shared" si="156"/>
        <v/>
      </c>
      <c r="BA79" s="5" t="b">
        <f t="shared" si="157"/>
        <v>0</v>
      </c>
      <c r="BB79" s="5" t="e">
        <f>_xlfn.XLOOKUP(T79,Data!$W$3:$W$28,Data!$AD$3:$AD$28)</f>
        <v>#N/A</v>
      </c>
      <c r="BC79" s="5" t="str">
        <f t="shared" si="158"/>
        <v/>
      </c>
      <c r="BD79" s="5" t="str">
        <f t="shared" si="159"/>
        <v/>
      </c>
      <c r="BE79" s="5" t="b">
        <f t="shared" si="160"/>
        <v>0</v>
      </c>
      <c r="BF79" s="5" t="str">
        <f t="shared" si="96"/>
        <v/>
      </c>
      <c r="BG79" s="5" t="str">
        <f t="shared" si="161"/>
        <v/>
      </c>
      <c r="BH79" s="5" t="b">
        <f t="shared" si="162"/>
        <v>0</v>
      </c>
      <c r="BI79" s="5" t="str">
        <f t="shared" si="163"/>
        <v/>
      </c>
      <c r="BJ79" s="5" t="str">
        <f t="shared" si="97"/>
        <v/>
      </c>
      <c r="BK79" s="5" t="str">
        <f>IF(BH79,IF(BI79="","You ring the bell. "&amp;IF(BJ79=0,"Nothing else happens.","The "&amp;_xlfn.XLOOKUP(BJ79,Data!$W$3:$W$28,Data!$X$3:$X$28)&amp;" is transformed!"),BI79),"")</f>
        <v/>
      </c>
      <c r="BL79" s="5" t="b">
        <f t="shared" si="164"/>
        <v>0</v>
      </c>
      <c r="BM79" s="5" t="b">
        <f t="shared" si="165"/>
        <v>0</v>
      </c>
      <c r="BN79" s="5" t="str">
        <f t="shared" si="98"/>
        <v/>
      </c>
      <c r="BO79" s="5" t="str">
        <f t="shared" si="99"/>
        <v/>
      </c>
      <c r="BP79" s="5" t="b">
        <f t="shared" si="166"/>
        <v>0</v>
      </c>
      <c r="BQ79" s="5" t="str">
        <f>IF(BP79,IF(_xlfn.XLOOKUP(T79,Data!$W$3:$W$28,Data!$AB$3:$AB$28),"That's much too precious to give away!",IF(OR(AND(T79=17,CK78=CQ78),AND(T79=21,CK78=CV78)),"","No-one here seems to want that.")),"")</f>
        <v/>
      </c>
      <c r="BR79" s="5" t="str">
        <f>IF(BP79,IF(BQ79&lt;&gt;"",BQ79,IF(T79=21,Data!$B$5,"The priest takes the water and it is transformed by heavenly radiance!")),"")</f>
        <v/>
      </c>
      <c r="BS79" s="5" t="b">
        <f t="shared" si="167"/>
        <v>0</v>
      </c>
      <c r="BT79" s="5" t="str">
        <f t="shared" si="100"/>
        <v/>
      </c>
      <c r="BU79" s="5" t="str">
        <f t="shared" si="168"/>
        <v/>
      </c>
      <c r="BV79" s="5" t="b">
        <f t="shared" si="169"/>
        <v>0</v>
      </c>
      <c r="BW79" s="5" t="str">
        <f t="shared" si="101"/>
        <v/>
      </c>
      <c r="BX79" s="5" t="str">
        <f t="shared" si="170"/>
        <v/>
      </c>
      <c r="BY79" s="5" t="b">
        <f t="shared" si="171"/>
        <v>0</v>
      </c>
      <c r="BZ79" s="5">
        <f t="shared" si="172"/>
        <v>0</v>
      </c>
      <c r="CA79" s="5" t="str">
        <f t="shared" si="102"/>
        <v/>
      </c>
      <c r="CB79" s="5" t="b">
        <f t="shared" si="103"/>
        <v>0</v>
      </c>
      <c r="CC79" s="5" t="str">
        <f t="shared" si="104"/>
        <v/>
      </c>
      <c r="CD79" s="5" t="b">
        <f t="shared" si="105"/>
        <v>0</v>
      </c>
      <c r="CE79" s="5" t="b">
        <f t="shared" si="106"/>
        <v>0</v>
      </c>
      <c r="CF79" s="5" t="b">
        <f t="shared" si="107"/>
        <v>0</v>
      </c>
      <c r="CG79" s="5" t="b">
        <f t="shared" si="108"/>
        <v>0</v>
      </c>
      <c r="CH79" s="5" t="b">
        <f t="shared" si="109"/>
        <v>0</v>
      </c>
      <c r="CI79" s="5">
        <f t="shared" si="110"/>
        <v>0</v>
      </c>
      <c r="CJ79" s="5" t="str">
        <f t="shared" si="111"/>
        <v>I don't know that verb.</v>
      </c>
      <c r="CK79" s="4">
        <f t="shared" si="112"/>
        <v>3</v>
      </c>
      <c r="CL79" s="4" t="b">
        <f t="shared" si="113"/>
        <v>0</v>
      </c>
      <c r="CM79" s="4">
        <f t="shared" si="173"/>
        <v>20</v>
      </c>
      <c r="CN79" s="4" t="b">
        <f t="shared" si="114"/>
        <v>0</v>
      </c>
      <c r="CO79" s="4">
        <f t="shared" si="115"/>
        <v>12</v>
      </c>
      <c r="CP79" s="4">
        <f t="shared" si="116"/>
        <v>10</v>
      </c>
      <c r="CQ79" s="4">
        <f t="shared" si="117"/>
        <v>2</v>
      </c>
      <c r="CR79" s="4">
        <f t="shared" si="118"/>
        <v>20</v>
      </c>
      <c r="CS79" s="4">
        <f t="shared" si="119"/>
        <v>2</v>
      </c>
      <c r="CT79" s="4">
        <f t="shared" si="120"/>
        <v>15</v>
      </c>
      <c r="CU79" s="4">
        <f t="shared" si="121"/>
        <v>16</v>
      </c>
      <c r="CV79" s="4">
        <f t="shared" si="122"/>
        <v>8</v>
      </c>
      <c r="CW79" s="4">
        <f t="shared" si="123"/>
        <v>8</v>
      </c>
      <c r="CX79" s="4">
        <f t="shared" si="124"/>
        <v>14</v>
      </c>
      <c r="CY79" s="4">
        <f t="shared" si="125"/>
        <v>19</v>
      </c>
      <c r="CZ79" s="4">
        <f t="shared" si="126"/>
        <v>9</v>
      </c>
      <c r="DA79" s="4">
        <f t="shared" si="127"/>
        <v>2</v>
      </c>
      <c r="DB79" s="4">
        <f t="shared" si="128"/>
        <v>12</v>
      </c>
      <c r="DC79" s="4">
        <f t="shared" si="89"/>
        <v>2</v>
      </c>
      <c r="DD79" s="4">
        <f t="shared" si="129"/>
        <v>2</v>
      </c>
      <c r="DE79" s="4">
        <f t="shared" si="130"/>
        <v>2</v>
      </c>
      <c r="DF79" s="4">
        <f t="shared" si="131"/>
        <v>10</v>
      </c>
      <c r="DG79" s="4">
        <f t="shared" si="132"/>
        <v>2</v>
      </c>
      <c r="DH79" s="4">
        <f t="shared" si="133"/>
        <v>17</v>
      </c>
      <c r="DI79" s="4">
        <f t="shared" si="134"/>
        <v>6</v>
      </c>
      <c r="DJ79" s="4">
        <f t="shared" si="135"/>
        <v>15</v>
      </c>
      <c r="DK79" s="4">
        <f t="shared" si="136"/>
        <v>19</v>
      </c>
      <c r="DL79" s="4">
        <f t="shared" si="137"/>
        <v>2</v>
      </c>
      <c r="DM79" s="4">
        <f t="shared" si="138"/>
        <v>22</v>
      </c>
      <c r="DN79" s="4">
        <f t="shared" si="139"/>
        <v>23</v>
      </c>
      <c r="DO79" s="3"/>
    </row>
    <row r="80" spans="1:119" x14ac:dyDescent="0.35">
      <c r="A80" s="3" t="str">
        <f t="shared" si="140"/>
        <v/>
      </c>
      <c r="B80" s="6"/>
      <c r="C80" s="3" t="str">
        <f t="shared" si="90"/>
        <v/>
      </c>
      <c r="D80" s="3" t="e" cm="1">
        <f t="array" ref="D80:F80">INDEX(_xlfn.TEXTSPLIT(B80," ",,TRUE),_xlfn.SEQUENCE(1,3))</f>
        <v>#VALUE!</v>
      </c>
      <c r="E80" s="3" t="e">
        <v>#VALUE!</v>
      </c>
      <c r="F80" s="3" t="e">
        <v>#VALUE!</v>
      </c>
      <c r="G80" s="3" t="e" cm="1">
        <f t="array" ref="G80">_xlfn.XLOOKUP(D80,Data!$D$3:$D$36,Data!$E$3:$G$36)</f>
        <v>#VALUE!</v>
      </c>
      <c r="H80" s="3"/>
      <c r="I80" s="3"/>
      <c r="J80" s="3" t="e">
        <f>_xlfn.XMATCH(E80,Data!$L$3:$L$10)</f>
        <v>#VALUE!</v>
      </c>
      <c r="K80" s="3" t="str">
        <f>IF(M80="",IF(I80,Data!$B$4,_xlfn.XLOOKUP(D80,Data!$D$3:$D$36,Data!$E$3:$E$36)),"")</f>
        <v/>
      </c>
      <c r="L80" s="3" t="str">
        <f>IF(M80="",IF(I80,_xlfn.XLOOKUP(G80,Data!$L$3:$L$10,Data!$M$3:$M$10),IF(H80=0,"",IF(H80=1,E80,_xlfn.XLOOKUP(E80,Data!$L$3:$L$10,Data!$M$3:$M$10)))),"")</f>
        <v/>
      </c>
      <c r="M80" s="3" t="str">
        <f>IF(NOT(ISERROR(F80)),Data!$J$3,IF(ISERROR(G80),Data!$J$4,IF(AND(H80=0,NOT(ISERROR(E80))),Data!$J$5,IF(AND(H80=2,ISERROR(J80)),Data!$J$7,IF(AND(H80=1,ISERROR(E80)),Data!$J$6,"")))))</f>
        <v>I don't know that verb.</v>
      </c>
      <c r="N80" s="3" t="e">
        <f>_xlfn.XLOOKUP(K80,Data!$D$3:$D$36,Data!$H$3:$H$36)</f>
        <v>#N/A</v>
      </c>
      <c r="O80" s="3" t="e">
        <f>_xlfn.XLOOKUP(L80,Data!$X$3:$X$29,Data!$W$3:$W$29)</f>
        <v>#N/A</v>
      </c>
      <c r="P80" s="3" t="b">
        <f>OR(_xlfn.XLOOKUP(CK79,Data!$O$3:$O$25,Data!$U$3:$U$25),AND(CL79,OR(DC79=CK79,DC79=1)))</f>
        <v>1</v>
      </c>
      <c r="Q80" s="3" t="e" cm="1">
        <f t="array" ref="Q80">INDEX(CO79:DN79,1,O80)</f>
        <v>#N/A</v>
      </c>
      <c r="R80" s="3" t="e">
        <f t="shared" si="92"/>
        <v>#N/A</v>
      </c>
      <c r="S80" s="3" t="e">
        <f t="shared" si="141"/>
        <v>#N/A</v>
      </c>
      <c r="T80" s="3" t="str">
        <f t="shared" si="142"/>
        <v/>
      </c>
      <c r="U80" s="3" t="str">
        <f>IF(M80&lt;&gt;"",M80,IF(L80="","",IFERROR(IF(T80=0,IF(S80=FALSE,Data!$J$11,Data!$J$8),""),IF(K80=Data!$B$4,"",Data!$J$8))))</f>
        <v>I don't know that verb.</v>
      </c>
      <c r="V80" s="3" t="e" cm="1">
        <f t="array" ref="V80">INDEX(Data!$Q$3:$T$25,CK79,L80)</f>
        <v>#VALUE!</v>
      </c>
      <c r="W80" s="3" t="e">
        <f t="shared" si="93"/>
        <v>#VALUE!</v>
      </c>
      <c r="X80" s="3">
        <f t="shared" si="143"/>
        <v>0</v>
      </c>
      <c r="Y80" s="3" t="str">
        <f>IF(K80&lt;&gt;"Go","",IF(ISNUMBER(V80),IF(V80&gt;0,W80,Data!$J$9),Play!V80))</f>
        <v/>
      </c>
      <c r="Z80" s="3" t="b">
        <f t="shared" si="144"/>
        <v>0</v>
      </c>
      <c r="AA80" s="3" t="str">
        <f t="shared" si="145"/>
        <v/>
      </c>
      <c r="AB80" s="3">
        <f t="shared" si="94"/>
        <v>0</v>
      </c>
      <c r="AE80" s="5" t="str">
        <f t="shared" si="95"/>
        <v/>
      </c>
      <c r="AF80" s="5" t="str">
        <f>IF(AE80&lt;&gt;"",OR(_xlfn.XLOOKUP(AE80,Data!$O$3:$O$25,Data!$U$3:$U$25),AND(CL79,OR(DC79=1,DC79=CK79))),"")</f>
        <v/>
      </c>
      <c r="AG80" s="5" t="e" cm="1">
        <f t="array" ref="AG80">"Exits: " &amp; _xlfn.TEXTJOIN(", ", TRUE, IF(INDEX(Data!$Q$3:$T$25,AE80,0)&gt;0,Data!$Q$2:$T$2,""))&amp;"."</f>
        <v>#VALUE!</v>
      </c>
      <c r="AH80" s="5" t="str" cm="1">
        <f t="array" ref="AH80">_xlfn.TEXTJOIN(", ", TRUE, IF(CO79:DN79=AE80,_xlfn.XLOOKUP($CO$3:$DN$3,Data!$W$3:$W$28,Data!$X$3:$X$28),""))</f>
        <v/>
      </c>
      <c r="AI80" s="5" t="str">
        <f>IF(AF80="","",IF(AF80,_xlfn.XLOOKUP(AE80,Data!$O$3:$O$25,Data!$P$3:$P$25)&amp;" "&amp;AG80&amp;IF(AH80&lt;&gt;""," You see: " &amp;AH80&amp;".",""),Data!$J$10))</f>
        <v/>
      </c>
      <c r="AJ80" s="5" t="str">
        <f t="shared" si="146"/>
        <v/>
      </c>
      <c r="AK80" s="5" t="str">
        <f>IF(AND(K80="Talk",U80=""),_xlfn.XLOOKUP(T80,Data!$W$3:$W$28,Data!$AC$3:$AC$28),"")</f>
        <v/>
      </c>
      <c r="AL80" s="5" t="str">
        <f t="shared" si="147"/>
        <v/>
      </c>
      <c r="AM80" s="5" t="b">
        <f t="shared" si="148"/>
        <v>0</v>
      </c>
      <c r="AN80" s="5" t="str">
        <f>IF(AM80,IF(_xlfn.XLOOKUP(T80,Data!$W$3:$W$28,Data!$AA$3:$AA$28)=FALSE,"You can't take that.",IF(Q80=1,"You already have that.",IF(OR(CK79=CT79,CK79=CY79),"The unholy fiend prevents you!",""))),"")</f>
        <v/>
      </c>
      <c r="AO80" s="5" t="str">
        <f t="shared" si="149"/>
        <v/>
      </c>
      <c r="AP80" s="5" t="str">
        <f t="shared" si="150"/>
        <v/>
      </c>
      <c r="AQ80" s="5" t="b">
        <f t="shared" si="151"/>
        <v>0</v>
      </c>
      <c r="AR80" s="5" t="str">
        <f t="shared" si="152"/>
        <v/>
      </c>
      <c r="AS80" s="5" t="str">
        <f t="shared" si="153"/>
        <v/>
      </c>
      <c r="AT80" s="5" t="str">
        <f t="shared" si="91"/>
        <v/>
      </c>
      <c r="AU80" s="5" t="str">
        <f>IF(AND(K80="Examine",U80=""),_xlfn.XLOOKUP(T80,Data!$W$3:$W$28,Data!$Z$3:$Z$28)&amp;IF(T80=15,IF(CL79,IF(CM79&gt;=14,"burning brightly.",IF(CM79&gt;=9,"burning steadily.",IF(CM79&gt;=4,"burning weakly.","guttering."))),"unlit."),""),"")</f>
        <v/>
      </c>
      <c r="AV80" s="5" t="str" cm="1">
        <f t="array" ref="AV80">_xlfn.TEXTJOIN(", ", TRUE, IF(CO79:DN79=1,CO$1:DN$1,""))</f>
        <v/>
      </c>
      <c r="AW80" s="5" t="str">
        <f t="shared" si="154"/>
        <v/>
      </c>
      <c r="AX80" s="5" t="b">
        <f t="shared" si="155"/>
        <v>0</v>
      </c>
      <c r="AY80" s="5" t="str">
        <f>IF(AX80,IF(NOT(ISBLANK(_xlfn.XLOOKUP(T80,Data!$W$3:$W$28,Data!$AD$3:$AD$28))),IF(CK79=12,"","There's nowhere to pour it away here."),"You can't empty that!"),"")</f>
        <v/>
      </c>
      <c r="AZ80" s="5" t="str">
        <f t="shared" si="156"/>
        <v/>
      </c>
      <c r="BA80" s="5" t="b">
        <f t="shared" si="157"/>
        <v>0</v>
      </c>
      <c r="BB80" s="5" t="e">
        <f>_xlfn.XLOOKUP(T80,Data!$W$3:$W$28,Data!$AD$3:$AD$28)</f>
        <v>#N/A</v>
      </c>
      <c r="BC80" s="5" t="str">
        <f t="shared" si="158"/>
        <v/>
      </c>
      <c r="BD80" s="5" t="str">
        <f t="shared" si="159"/>
        <v/>
      </c>
      <c r="BE80" s="5" t="b">
        <f t="shared" si="160"/>
        <v>0</v>
      </c>
      <c r="BF80" s="5" t="str">
        <f t="shared" si="96"/>
        <v/>
      </c>
      <c r="BG80" s="5" t="str">
        <f t="shared" si="161"/>
        <v/>
      </c>
      <c r="BH80" s="5" t="b">
        <f t="shared" si="162"/>
        <v>0</v>
      </c>
      <c r="BI80" s="5" t="str">
        <f t="shared" si="163"/>
        <v/>
      </c>
      <c r="BJ80" s="5" t="str">
        <f t="shared" si="97"/>
        <v/>
      </c>
      <c r="BK80" s="5" t="str">
        <f>IF(BH80,IF(BI80="","You ring the bell. "&amp;IF(BJ80=0,"Nothing else happens.","The "&amp;_xlfn.XLOOKUP(BJ80,Data!$W$3:$W$28,Data!$X$3:$X$28)&amp;" is transformed!"),BI80),"")</f>
        <v/>
      </c>
      <c r="BL80" s="5" t="b">
        <f t="shared" si="164"/>
        <v>0</v>
      </c>
      <c r="BM80" s="5" t="b">
        <f t="shared" si="165"/>
        <v>0</v>
      </c>
      <c r="BN80" s="5" t="str">
        <f t="shared" si="98"/>
        <v/>
      </c>
      <c r="BO80" s="5" t="str">
        <f t="shared" si="99"/>
        <v/>
      </c>
      <c r="BP80" s="5" t="b">
        <f t="shared" si="166"/>
        <v>0</v>
      </c>
      <c r="BQ80" s="5" t="str">
        <f>IF(BP80,IF(_xlfn.XLOOKUP(T80,Data!$W$3:$W$28,Data!$AB$3:$AB$28),"That's much too precious to give away!",IF(OR(AND(T80=17,CK79=CQ79),AND(T80=21,CK79=CV79)),"","No-one here seems to want that.")),"")</f>
        <v/>
      </c>
      <c r="BR80" s="5" t="str">
        <f>IF(BP80,IF(BQ80&lt;&gt;"",BQ80,IF(T80=21,Data!$B$5,"The priest takes the water and it is transformed by heavenly radiance!")),"")</f>
        <v/>
      </c>
      <c r="BS80" s="5" t="b">
        <f t="shared" si="167"/>
        <v>0</v>
      </c>
      <c r="BT80" s="5" t="str">
        <f t="shared" si="100"/>
        <v/>
      </c>
      <c r="BU80" s="5" t="str">
        <f t="shared" si="168"/>
        <v/>
      </c>
      <c r="BV80" s="5" t="b">
        <f t="shared" si="169"/>
        <v>0</v>
      </c>
      <c r="BW80" s="5" t="str">
        <f t="shared" si="101"/>
        <v/>
      </c>
      <c r="BX80" s="5" t="str">
        <f t="shared" si="170"/>
        <v/>
      </c>
      <c r="BY80" s="5" t="b">
        <f t="shared" si="171"/>
        <v>0</v>
      </c>
      <c r="BZ80" s="5">
        <f t="shared" si="172"/>
        <v>0</v>
      </c>
      <c r="CA80" s="5" t="str">
        <f t="shared" si="102"/>
        <v/>
      </c>
      <c r="CB80" s="5" t="b">
        <f t="shared" si="103"/>
        <v>0</v>
      </c>
      <c r="CC80" s="5" t="str">
        <f t="shared" si="104"/>
        <v/>
      </c>
      <c r="CD80" s="5" t="b">
        <f t="shared" si="105"/>
        <v>0</v>
      </c>
      <c r="CE80" s="5" t="b">
        <f t="shared" si="106"/>
        <v>0</v>
      </c>
      <c r="CF80" s="5" t="b">
        <f t="shared" si="107"/>
        <v>0</v>
      </c>
      <c r="CG80" s="5" t="b">
        <f t="shared" si="108"/>
        <v>0</v>
      </c>
      <c r="CH80" s="5" t="b">
        <f t="shared" si="109"/>
        <v>0</v>
      </c>
      <c r="CI80" s="5">
        <f t="shared" si="110"/>
        <v>0</v>
      </c>
      <c r="CJ80" s="5" t="str">
        <f t="shared" si="111"/>
        <v>I don't know that verb.</v>
      </c>
      <c r="CK80" s="4">
        <f t="shared" si="112"/>
        <v>3</v>
      </c>
      <c r="CL80" s="4" t="b">
        <f t="shared" si="113"/>
        <v>0</v>
      </c>
      <c r="CM80" s="4">
        <f t="shared" si="173"/>
        <v>20</v>
      </c>
      <c r="CN80" s="4" t="b">
        <f t="shared" si="114"/>
        <v>0</v>
      </c>
      <c r="CO80" s="4">
        <f t="shared" si="115"/>
        <v>12</v>
      </c>
      <c r="CP80" s="4">
        <f t="shared" si="116"/>
        <v>10</v>
      </c>
      <c r="CQ80" s="4">
        <f t="shared" si="117"/>
        <v>2</v>
      </c>
      <c r="CR80" s="4">
        <f t="shared" si="118"/>
        <v>20</v>
      </c>
      <c r="CS80" s="4">
        <f t="shared" si="119"/>
        <v>2</v>
      </c>
      <c r="CT80" s="4">
        <f t="shared" si="120"/>
        <v>15</v>
      </c>
      <c r="CU80" s="4">
        <f t="shared" si="121"/>
        <v>16</v>
      </c>
      <c r="CV80" s="4">
        <f t="shared" si="122"/>
        <v>8</v>
      </c>
      <c r="CW80" s="4">
        <f t="shared" si="123"/>
        <v>8</v>
      </c>
      <c r="CX80" s="4">
        <f t="shared" si="124"/>
        <v>14</v>
      </c>
      <c r="CY80" s="4">
        <f t="shared" si="125"/>
        <v>19</v>
      </c>
      <c r="CZ80" s="4">
        <f t="shared" si="126"/>
        <v>9</v>
      </c>
      <c r="DA80" s="4">
        <f t="shared" si="127"/>
        <v>2</v>
      </c>
      <c r="DB80" s="4">
        <f t="shared" si="128"/>
        <v>12</v>
      </c>
      <c r="DC80" s="4">
        <f t="shared" si="89"/>
        <v>2</v>
      </c>
      <c r="DD80" s="4">
        <f t="shared" si="129"/>
        <v>2</v>
      </c>
      <c r="DE80" s="4">
        <f t="shared" si="130"/>
        <v>2</v>
      </c>
      <c r="DF80" s="4">
        <f t="shared" si="131"/>
        <v>10</v>
      </c>
      <c r="DG80" s="4">
        <f t="shared" si="132"/>
        <v>2</v>
      </c>
      <c r="DH80" s="4">
        <f t="shared" si="133"/>
        <v>17</v>
      </c>
      <c r="DI80" s="4">
        <f t="shared" si="134"/>
        <v>6</v>
      </c>
      <c r="DJ80" s="4">
        <f t="shared" si="135"/>
        <v>15</v>
      </c>
      <c r="DK80" s="4">
        <f t="shared" si="136"/>
        <v>19</v>
      </c>
      <c r="DL80" s="4">
        <f t="shared" si="137"/>
        <v>2</v>
      </c>
      <c r="DM80" s="4">
        <f t="shared" si="138"/>
        <v>22</v>
      </c>
      <c r="DN80" s="4">
        <f t="shared" si="139"/>
        <v>23</v>
      </c>
      <c r="DO80" s="3"/>
    </row>
    <row r="81" spans="1:119" x14ac:dyDescent="0.35">
      <c r="A81" s="3" t="str">
        <f t="shared" si="140"/>
        <v/>
      </c>
      <c r="B81" s="6"/>
      <c r="C81" s="3" t="str">
        <f t="shared" si="90"/>
        <v/>
      </c>
      <c r="D81" s="3" t="e" cm="1">
        <f t="array" ref="D81:F81">INDEX(_xlfn.TEXTSPLIT(B81," ",,TRUE),_xlfn.SEQUENCE(1,3))</f>
        <v>#VALUE!</v>
      </c>
      <c r="E81" s="3" t="e">
        <v>#VALUE!</v>
      </c>
      <c r="F81" s="3" t="e">
        <v>#VALUE!</v>
      </c>
      <c r="G81" s="3" t="e" cm="1">
        <f t="array" ref="G81">_xlfn.XLOOKUP(D81,Data!$D$3:$D$36,Data!$E$3:$G$36)</f>
        <v>#VALUE!</v>
      </c>
      <c r="H81" s="3"/>
      <c r="I81" s="3"/>
      <c r="J81" s="3" t="e">
        <f>_xlfn.XMATCH(E81,Data!$L$3:$L$10)</f>
        <v>#VALUE!</v>
      </c>
      <c r="K81" s="3" t="str">
        <f>IF(M81="",IF(I81,Data!$B$4,_xlfn.XLOOKUP(D81,Data!$D$3:$D$36,Data!$E$3:$E$36)),"")</f>
        <v/>
      </c>
      <c r="L81" s="3" t="str">
        <f>IF(M81="",IF(I81,_xlfn.XLOOKUP(G81,Data!$L$3:$L$10,Data!$M$3:$M$10),IF(H81=0,"",IF(H81=1,E81,_xlfn.XLOOKUP(E81,Data!$L$3:$L$10,Data!$M$3:$M$10)))),"")</f>
        <v/>
      </c>
      <c r="M81" s="3" t="str">
        <f>IF(NOT(ISERROR(F81)),Data!$J$3,IF(ISERROR(G81),Data!$J$4,IF(AND(H81=0,NOT(ISERROR(E81))),Data!$J$5,IF(AND(H81=2,ISERROR(J81)),Data!$J$7,IF(AND(H81=1,ISERROR(E81)),Data!$J$6,"")))))</f>
        <v>I don't know that verb.</v>
      </c>
      <c r="N81" s="3" t="e">
        <f>_xlfn.XLOOKUP(K81,Data!$D$3:$D$36,Data!$H$3:$H$36)</f>
        <v>#N/A</v>
      </c>
      <c r="O81" s="3" t="e">
        <f>_xlfn.XLOOKUP(L81,Data!$X$3:$X$29,Data!$W$3:$W$29)</f>
        <v>#N/A</v>
      </c>
      <c r="P81" s="3" t="b">
        <f>OR(_xlfn.XLOOKUP(CK80,Data!$O$3:$O$25,Data!$U$3:$U$25),AND(CL80,OR(DC80=CK80,DC80=1)))</f>
        <v>1</v>
      </c>
      <c r="Q81" s="3" t="e" cm="1">
        <f t="array" ref="Q81">INDEX(CO80:DN80,1,O81)</f>
        <v>#N/A</v>
      </c>
      <c r="R81" s="3" t="e">
        <f t="shared" si="92"/>
        <v>#N/A</v>
      </c>
      <c r="S81" s="3" t="e">
        <f t="shared" si="141"/>
        <v>#N/A</v>
      </c>
      <c r="T81" s="3" t="str">
        <f t="shared" si="142"/>
        <v/>
      </c>
      <c r="U81" s="3" t="str">
        <f>IF(M81&lt;&gt;"",M81,IF(L81="","",IFERROR(IF(T81=0,IF(S81=FALSE,Data!$J$11,Data!$J$8),""),IF(K81=Data!$B$4,"",Data!$J$8))))</f>
        <v>I don't know that verb.</v>
      </c>
      <c r="V81" s="3" t="e" cm="1">
        <f t="array" ref="V81">INDEX(Data!$Q$3:$T$25,CK80,L81)</f>
        <v>#VALUE!</v>
      </c>
      <c r="W81" s="3" t="e">
        <f t="shared" si="93"/>
        <v>#VALUE!</v>
      </c>
      <c r="X81" s="3">
        <f t="shared" si="143"/>
        <v>0</v>
      </c>
      <c r="Y81" s="3" t="str">
        <f>IF(K81&lt;&gt;"Go","",IF(ISNUMBER(V81),IF(V81&gt;0,W81,Data!$J$9),Play!V81))</f>
        <v/>
      </c>
      <c r="Z81" s="3" t="b">
        <f t="shared" si="144"/>
        <v>0</v>
      </c>
      <c r="AA81" s="3" t="str">
        <f t="shared" si="145"/>
        <v/>
      </c>
      <c r="AB81" s="3">
        <f t="shared" si="94"/>
        <v>0</v>
      </c>
      <c r="AE81" s="5" t="str">
        <f t="shared" si="95"/>
        <v/>
      </c>
      <c r="AF81" s="5" t="str">
        <f>IF(AE81&lt;&gt;"",OR(_xlfn.XLOOKUP(AE81,Data!$O$3:$O$25,Data!$U$3:$U$25),AND(CL80,OR(DC80=1,DC80=CK80))),"")</f>
        <v/>
      </c>
      <c r="AG81" s="5" t="e" cm="1">
        <f t="array" ref="AG81">"Exits: " &amp; _xlfn.TEXTJOIN(", ", TRUE, IF(INDEX(Data!$Q$3:$T$25,AE81,0)&gt;0,Data!$Q$2:$T$2,""))&amp;"."</f>
        <v>#VALUE!</v>
      </c>
      <c r="AH81" s="5" t="str" cm="1">
        <f t="array" ref="AH81">_xlfn.TEXTJOIN(", ", TRUE, IF(CO80:DN80=AE81,_xlfn.XLOOKUP($CO$3:$DN$3,Data!$W$3:$W$28,Data!$X$3:$X$28),""))</f>
        <v/>
      </c>
      <c r="AI81" s="5" t="str">
        <f>IF(AF81="","",IF(AF81,_xlfn.XLOOKUP(AE81,Data!$O$3:$O$25,Data!$P$3:$P$25)&amp;" "&amp;AG81&amp;IF(AH81&lt;&gt;""," You see: " &amp;AH81&amp;".",""),Data!$J$10))</f>
        <v/>
      </c>
      <c r="AJ81" s="5" t="str">
        <f t="shared" si="146"/>
        <v/>
      </c>
      <c r="AK81" s="5" t="str">
        <f>IF(AND(K81="Talk",U81=""),_xlfn.XLOOKUP(T81,Data!$W$3:$W$28,Data!$AC$3:$AC$28),"")</f>
        <v/>
      </c>
      <c r="AL81" s="5" t="str">
        <f t="shared" si="147"/>
        <v/>
      </c>
      <c r="AM81" s="5" t="b">
        <f t="shared" si="148"/>
        <v>0</v>
      </c>
      <c r="AN81" s="5" t="str">
        <f>IF(AM81,IF(_xlfn.XLOOKUP(T81,Data!$W$3:$W$28,Data!$AA$3:$AA$28)=FALSE,"You can't take that.",IF(Q81=1,"You already have that.",IF(OR(CK80=CT80,CK80=CY80),"The unholy fiend prevents you!",""))),"")</f>
        <v/>
      </c>
      <c r="AO81" s="5" t="str">
        <f t="shared" si="149"/>
        <v/>
      </c>
      <c r="AP81" s="5" t="str">
        <f t="shared" si="150"/>
        <v/>
      </c>
      <c r="AQ81" s="5" t="b">
        <f t="shared" si="151"/>
        <v>0</v>
      </c>
      <c r="AR81" s="5" t="str">
        <f t="shared" si="152"/>
        <v/>
      </c>
      <c r="AS81" s="5" t="str">
        <f t="shared" si="153"/>
        <v/>
      </c>
      <c r="AT81" s="5" t="str">
        <f t="shared" si="91"/>
        <v/>
      </c>
      <c r="AU81" s="5" t="str">
        <f>IF(AND(K81="Examine",U81=""),_xlfn.XLOOKUP(T81,Data!$W$3:$W$28,Data!$Z$3:$Z$28)&amp;IF(T81=15,IF(CL80,IF(CM80&gt;=14,"burning brightly.",IF(CM80&gt;=9,"burning steadily.",IF(CM80&gt;=4,"burning weakly.","guttering."))),"unlit."),""),"")</f>
        <v/>
      </c>
      <c r="AV81" s="5" t="str" cm="1">
        <f t="array" ref="AV81">_xlfn.TEXTJOIN(", ", TRUE, IF(CO80:DN80=1,CO$1:DN$1,""))</f>
        <v/>
      </c>
      <c r="AW81" s="5" t="str">
        <f t="shared" si="154"/>
        <v/>
      </c>
      <c r="AX81" s="5" t="b">
        <f t="shared" si="155"/>
        <v>0</v>
      </c>
      <c r="AY81" s="5" t="str">
        <f>IF(AX81,IF(NOT(ISBLANK(_xlfn.XLOOKUP(T81,Data!$W$3:$W$28,Data!$AD$3:$AD$28))),IF(CK80=12,"","There's nowhere to pour it away here."),"You can't empty that!"),"")</f>
        <v/>
      </c>
      <c r="AZ81" s="5" t="str">
        <f t="shared" si="156"/>
        <v/>
      </c>
      <c r="BA81" s="5" t="b">
        <f t="shared" si="157"/>
        <v>0</v>
      </c>
      <c r="BB81" s="5" t="e">
        <f>_xlfn.XLOOKUP(T81,Data!$W$3:$W$28,Data!$AD$3:$AD$28)</f>
        <v>#N/A</v>
      </c>
      <c r="BC81" s="5" t="str">
        <f t="shared" si="158"/>
        <v/>
      </c>
      <c r="BD81" s="5" t="str">
        <f t="shared" si="159"/>
        <v/>
      </c>
      <c r="BE81" s="5" t="b">
        <f t="shared" si="160"/>
        <v>0</v>
      </c>
      <c r="BF81" s="5" t="str">
        <f t="shared" si="96"/>
        <v/>
      </c>
      <c r="BG81" s="5" t="str">
        <f t="shared" si="161"/>
        <v/>
      </c>
      <c r="BH81" s="5" t="b">
        <f t="shared" si="162"/>
        <v>0</v>
      </c>
      <c r="BI81" s="5" t="str">
        <f t="shared" si="163"/>
        <v/>
      </c>
      <c r="BJ81" s="5" t="str">
        <f t="shared" si="97"/>
        <v/>
      </c>
      <c r="BK81" s="5" t="str">
        <f>IF(BH81,IF(BI81="","You ring the bell. "&amp;IF(BJ81=0,"Nothing else happens.","The "&amp;_xlfn.XLOOKUP(BJ81,Data!$W$3:$W$28,Data!$X$3:$X$28)&amp;" is transformed!"),BI81),"")</f>
        <v/>
      </c>
      <c r="BL81" s="5" t="b">
        <f t="shared" si="164"/>
        <v>0</v>
      </c>
      <c r="BM81" s="5" t="b">
        <f t="shared" si="165"/>
        <v>0</v>
      </c>
      <c r="BN81" s="5" t="str">
        <f t="shared" si="98"/>
        <v/>
      </c>
      <c r="BO81" s="5" t="str">
        <f t="shared" si="99"/>
        <v/>
      </c>
      <c r="BP81" s="5" t="b">
        <f t="shared" si="166"/>
        <v>0</v>
      </c>
      <c r="BQ81" s="5" t="str">
        <f>IF(BP81,IF(_xlfn.XLOOKUP(T81,Data!$W$3:$W$28,Data!$AB$3:$AB$28),"That's much too precious to give away!",IF(OR(AND(T81=17,CK80=CQ80),AND(T81=21,CK80=CV80)),"","No-one here seems to want that.")),"")</f>
        <v/>
      </c>
      <c r="BR81" s="5" t="str">
        <f>IF(BP81,IF(BQ81&lt;&gt;"",BQ81,IF(T81=21,Data!$B$5,"The priest takes the water and it is transformed by heavenly radiance!")),"")</f>
        <v/>
      </c>
      <c r="BS81" s="5" t="b">
        <f t="shared" si="167"/>
        <v>0</v>
      </c>
      <c r="BT81" s="5" t="str">
        <f t="shared" si="100"/>
        <v/>
      </c>
      <c r="BU81" s="5" t="str">
        <f t="shared" si="168"/>
        <v/>
      </c>
      <c r="BV81" s="5" t="b">
        <f t="shared" si="169"/>
        <v>0</v>
      </c>
      <c r="BW81" s="5" t="str">
        <f t="shared" si="101"/>
        <v/>
      </c>
      <c r="BX81" s="5" t="str">
        <f t="shared" si="170"/>
        <v/>
      </c>
      <c r="BY81" s="5" t="b">
        <f t="shared" si="171"/>
        <v>0</v>
      </c>
      <c r="BZ81" s="5">
        <f t="shared" si="172"/>
        <v>0</v>
      </c>
      <c r="CA81" s="5" t="str">
        <f t="shared" si="102"/>
        <v/>
      </c>
      <c r="CB81" s="5" t="b">
        <f t="shared" si="103"/>
        <v>0</v>
      </c>
      <c r="CC81" s="5" t="str">
        <f t="shared" si="104"/>
        <v/>
      </c>
      <c r="CD81" s="5" t="b">
        <f t="shared" si="105"/>
        <v>0</v>
      </c>
      <c r="CE81" s="5" t="b">
        <f t="shared" si="106"/>
        <v>0</v>
      </c>
      <c r="CF81" s="5" t="b">
        <f t="shared" si="107"/>
        <v>0</v>
      </c>
      <c r="CG81" s="5" t="b">
        <f t="shared" si="108"/>
        <v>0</v>
      </c>
      <c r="CH81" s="5" t="b">
        <f t="shared" si="109"/>
        <v>0</v>
      </c>
      <c r="CI81" s="5">
        <f t="shared" si="110"/>
        <v>0</v>
      </c>
      <c r="CJ81" s="5" t="str">
        <f t="shared" si="111"/>
        <v>I don't know that verb.</v>
      </c>
      <c r="CK81" s="4">
        <f t="shared" si="112"/>
        <v>3</v>
      </c>
      <c r="CL81" s="4" t="b">
        <f t="shared" si="113"/>
        <v>0</v>
      </c>
      <c r="CM81" s="4">
        <f t="shared" si="173"/>
        <v>20</v>
      </c>
      <c r="CN81" s="4" t="b">
        <f t="shared" si="114"/>
        <v>0</v>
      </c>
      <c r="CO81" s="4">
        <f t="shared" si="115"/>
        <v>12</v>
      </c>
      <c r="CP81" s="4">
        <f t="shared" si="116"/>
        <v>10</v>
      </c>
      <c r="CQ81" s="4">
        <f t="shared" si="117"/>
        <v>2</v>
      </c>
      <c r="CR81" s="4">
        <f t="shared" si="118"/>
        <v>20</v>
      </c>
      <c r="CS81" s="4">
        <f t="shared" si="119"/>
        <v>2</v>
      </c>
      <c r="CT81" s="4">
        <f t="shared" si="120"/>
        <v>15</v>
      </c>
      <c r="CU81" s="4">
        <f t="shared" si="121"/>
        <v>16</v>
      </c>
      <c r="CV81" s="4">
        <f t="shared" si="122"/>
        <v>8</v>
      </c>
      <c r="CW81" s="4">
        <f t="shared" si="123"/>
        <v>8</v>
      </c>
      <c r="CX81" s="4">
        <f t="shared" si="124"/>
        <v>14</v>
      </c>
      <c r="CY81" s="4">
        <f t="shared" si="125"/>
        <v>19</v>
      </c>
      <c r="CZ81" s="4">
        <f t="shared" si="126"/>
        <v>9</v>
      </c>
      <c r="DA81" s="4">
        <f t="shared" si="127"/>
        <v>2</v>
      </c>
      <c r="DB81" s="4">
        <f t="shared" si="128"/>
        <v>12</v>
      </c>
      <c r="DC81" s="4">
        <f t="shared" ref="DC81:DC144" si="174">IF(CM81&lt;=0,2,IF(BJ81=12,CK80,IF($AO81=DC$3,1,IF($AS81=DC$3,$CK80,DC80))))</f>
        <v>2</v>
      </c>
      <c r="DD81" s="4">
        <f t="shared" si="129"/>
        <v>2</v>
      </c>
      <c r="DE81" s="4">
        <f t="shared" si="130"/>
        <v>2</v>
      </c>
      <c r="DF81" s="4">
        <f t="shared" si="131"/>
        <v>10</v>
      </c>
      <c r="DG81" s="4">
        <f t="shared" si="132"/>
        <v>2</v>
      </c>
      <c r="DH81" s="4">
        <f t="shared" si="133"/>
        <v>17</v>
      </c>
      <c r="DI81" s="4">
        <f t="shared" si="134"/>
        <v>6</v>
      </c>
      <c r="DJ81" s="4">
        <f t="shared" si="135"/>
        <v>15</v>
      </c>
      <c r="DK81" s="4">
        <f t="shared" si="136"/>
        <v>19</v>
      </c>
      <c r="DL81" s="4">
        <f t="shared" si="137"/>
        <v>2</v>
      </c>
      <c r="DM81" s="4">
        <f t="shared" si="138"/>
        <v>22</v>
      </c>
      <c r="DN81" s="4">
        <f t="shared" si="139"/>
        <v>23</v>
      </c>
      <c r="DO81" s="3"/>
    </row>
    <row r="82" spans="1:119" x14ac:dyDescent="0.35">
      <c r="A82" s="3" t="str">
        <f t="shared" si="140"/>
        <v/>
      </c>
      <c r="B82" s="6"/>
      <c r="C82" s="3" t="str">
        <f t="shared" si="90"/>
        <v/>
      </c>
      <c r="D82" s="3" t="e" cm="1">
        <f t="array" ref="D82:F82">INDEX(_xlfn.TEXTSPLIT(B82," ",,TRUE),_xlfn.SEQUENCE(1,3))</f>
        <v>#VALUE!</v>
      </c>
      <c r="E82" s="3" t="e">
        <v>#VALUE!</v>
      </c>
      <c r="F82" s="3" t="e">
        <v>#VALUE!</v>
      </c>
      <c r="G82" s="3" t="e" cm="1">
        <f t="array" ref="G82">_xlfn.XLOOKUP(D82,Data!$D$3:$D$36,Data!$E$3:$G$36)</f>
        <v>#VALUE!</v>
      </c>
      <c r="H82" s="3"/>
      <c r="I82" s="3"/>
      <c r="J82" s="3" t="e">
        <f>_xlfn.XMATCH(E82,Data!$L$3:$L$10)</f>
        <v>#VALUE!</v>
      </c>
      <c r="K82" s="3" t="str">
        <f>IF(M82="",IF(I82,Data!$B$4,_xlfn.XLOOKUP(D82,Data!$D$3:$D$36,Data!$E$3:$E$36)),"")</f>
        <v/>
      </c>
      <c r="L82" s="3" t="str">
        <f>IF(M82="",IF(I82,_xlfn.XLOOKUP(G82,Data!$L$3:$L$10,Data!$M$3:$M$10),IF(H82=0,"",IF(H82=1,E82,_xlfn.XLOOKUP(E82,Data!$L$3:$L$10,Data!$M$3:$M$10)))),"")</f>
        <v/>
      </c>
      <c r="M82" s="3" t="str">
        <f>IF(NOT(ISERROR(F82)),Data!$J$3,IF(ISERROR(G82),Data!$J$4,IF(AND(H82=0,NOT(ISERROR(E82))),Data!$J$5,IF(AND(H82=2,ISERROR(J82)),Data!$J$7,IF(AND(H82=1,ISERROR(E82)),Data!$J$6,"")))))</f>
        <v>I don't know that verb.</v>
      </c>
      <c r="N82" s="3" t="e">
        <f>_xlfn.XLOOKUP(K82,Data!$D$3:$D$36,Data!$H$3:$H$36)</f>
        <v>#N/A</v>
      </c>
      <c r="O82" s="3" t="e">
        <f>_xlfn.XLOOKUP(L82,Data!$X$3:$X$29,Data!$W$3:$W$29)</f>
        <v>#N/A</v>
      </c>
      <c r="P82" s="3" t="b">
        <f>OR(_xlfn.XLOOKUP(CK81,Data!$O$3:$O$25,Data!$U$3:$U$25),AND(CL81,OR(DC81=CK81,DC81=1)))</f>
        <v>1</v>
      </c>
      <c r="Q82" s="3" t="e" cm="1">
        <f t="array" ref="Q82">INDEX(CO81:DN81,1,O82)</f>
        <v>#N/A</v>
      </c>
      <c r="R82" s="3" t="e">
        <f t="shared" si="92"/>
        <v>#N/A</v>
      </c>
      <c r="S82" s="3" t="e">
        <f t="shared" si="141"/>
        <v>#N/A</v>
      </c>
      <c r="T82" s="3" t="str">
        <f t="shared" si="142"/>
        <v/>
      </c>
      <c r="U82" s="3" t="str">
        <f>IF(M82&lt;&gt;"",M82,IF(L82="","",IFERROR(IF(T82=0,IF(S82=FALSE,Data!$J$11,Data!$J$8),""),IF(K82=Data!$B$4,"",Data!$J$8))))</f>
        <v>I don't know that verb.</v>
      </c>
      <c r="V82" s="3" t="e" cm="1">
        <f t="array" ref="V82">INDEX(Data!$Q$3:$T$25,CK81,L82)</f>
        <v>#VALUE!</v>
      </c>
      <c r="W82" s="3" t="e">
        <f t="shared" si="93"/>
        <v>#VALUE!</v>
      </c>
      <c r="X82" s="3">
        <f t="shared" si="143"/>
        <v>0</v>
      </c>
      <c r="Y82" s="3" t="str">
        <f>IF(K82&lt;&gt;"Go","",IF(ISNUMBER(V82),IF(V82&gt;0,W82,Data!$J$9),Play!V82))</f>
        <v/>
      </c>
      <c r="Z82" s="3" t="b">
        <f t="shared" si="144"/>
        <v>0</v>
      </c>
      <c r="AA82" s="3" t="str">
        <f t="shared" si="145"/>
        <v/>
      </c>
      <c r="AB82" s="3">
        <f t="shared" si="94"/>
        <v>0</v>
      </c>
      <c r="AE82" s="5" t="str">
        <f t="shared" si="95"/>
        <v/>
      </c>
      <c r="AF82" s="5" t="str">
        <f>IF(AE82&lt;&gt;"",OR(_xlfn.XLOOKUP(AE82,Data!$O$3:$O$25,Data!$U$3:$U$25),AND(CL81,OR(DC81=1,DC81=CK81))),"")</f>
        <v/>
      </c>
      <c r="AG82" s="5" t="e" cm="1">
        <f t="array" ref="AG82">"Exits: " &amp; _xlfn.TEXTJOIN(", ", TRUE, IF(INDEX(Data!$Q$3:$T$25,AE82,0)&gt;0,Data!$Q$2:$T$2,""))&amp;"."</f>
        <v>#VALUE!</v>
      </c>
      <c r="AH82" s="5" t="str" cm="1">
        <f t="array" ref="AH82">_xlfn.TEXTJOIN(", ", TRUE, IF(CO81:DN81=AE82,_xlfn.XLOOKUP($CO$3:$DN$3,Data!$W$3:$W$28,Data!$X$3:$X$28),""))</f>
        <v/>
      </c>
      <c r="AI82" s="5" t="str">
        <f>IF(AF82="","",IF(AF82,_xlfn.XLOOKUP(AE82,Data!$O$3:$O$25,Data!$P$3:$P$25)&amp;" "&amp;AG82&amp;IF(AH82&lt;&gt;""," You see: " &amp;AH82&amp;".",""),Data!$J$10))</f>
        <v/>
      </c>
      <c r="AJ82" s="5" t="str">
        <f t="shared" si="146"/>
        <v/>
      </c>
      <c r="AK82" s="5" t="str">
        <f>IF(AND(K82="Talk",U82=""),_xlfn.XLOOKUP(T82,Data!$W$3:$W$28,Data!$AC$3:$AC$28),"")</f>
        <v/>
      </c>
      <c r="AL82" s="5" t="str">
        <f t="shared" si="147"/>
        <v/>
      </c>
      <c r="AM82" s="5" t="b">
        <f t="shared" si="148"/>
        <v>0</v>
      </c>
      <c r="AN82" s="5" t="str">
        <f>IF(AM82,IF(_xlfn.XLOOKUP(T82,Data!$W$3:$W$28,Data!$AA$3:$AA$28)=FALSE,"You can't take that.",IF(Q82=1,"You already have that.",IF(OR(CK81=CT81,CK81=CY81),"The unholy fiend prevents you!",""))),"")</f>
        <v/>
      </c>
      <c r="AO82" s="5" t="str">
        <f t="shared" si="149"/>
        <v/>
      </c>
      <c r="AP82" s="5" t="str">
        <f t="shared" si="150"/>
        <v/>
      </c>
      <c r="AQ82" s="5" t="b">
        <f t="shared" si="151"/>
        <v>0</v>
      </c>
      <c r="AR82" s="5" t="str">
        <f t="shared" si="152"/>
        <v/>
      </c>
      <c r="AS82" s="5" t="str">
        <f t="shared" si="153"/>
        <v/>
      </c>
      <c r="AT82" s="5" t="str">
        <f t="shared" si="91"/>
        <v/>
      </c>
      <c r="AU82" s="5" t="str">
        <f>IF(AND(K82="Examine",U82=""),_xlfn.XLOOKUP(T82,Data!$W$3:$W$28,Data!$Z$3:$Z$28)&amp;IF(T82=15,IF(CL81,IF(CM81&gt;=14,"burning brightly.",IF(CM81&gt;=9,"burning steadily.",IF(CM81&gt;=4,"burning weakly.","guttering."))),"unlit."),""),"")</f>
        <v/>
      </c>
      <c r="AV82" s="5" t="str" cm="1">
        <f t="array" ref="AV82">_xlfn.TEXTJOIN(", ", TRUE, IF(CO81:DN81=1,CO$1:DN$1,""))</f>
        <v/>
      </c>
      <c r="AW82" s="5" t="str">
        <f t="shared" si="154"/>
        <v/>
      </c>
      <c r="AX82" s="5" t="b">
        <f t="shared" si="155"/>
        <v>0</v>
      </c>
      <c r="AY82" s="5" t="str">
        <f>IF(AX82,IF(NOT(ISBLANK(_xlfn.XLOOKUP(T82,Data!$W$3:$W$28,Data!$AD$3:$AD$28))),IF(CK81=12,"","There's nowhere to pour it away here."),"You can't empty that!"),"")</f>
        <v/>
      </c>
      <c r="AZ82" s="5" t="str">
        <f t="shared" si="156"/>
        <v/>
      </c>
      <c r="BA82" s="5" t="b">
        <f t="shared" si="157"/>
        <v>0</v>
      </c>
      <c r="BB82" s="5" t="e">
        <f>_xlfn.XLOOKUP(T82,Data!$W$3:$W$28,Data!$AD$3:$AD$28)</f>
        <v>#N/A</v>
      </c>
      <c r="BC82" s="5" t="str">
        <f t="shared" si="158"/>
        <v/>
      </c>
      <c r="BD82" s="5" t="str">
        <f t="shared" si="159"/>
        <v/>
      </c>
      <c r="BE82" s="5" t="b">
        <f t="shared" si="160"/>
        <v>0</v>
      </c>
      <c r="BF82" s="5" t="str">
        <f t="shared" si="96"/>
        <v/>
      </c>
      <c r="BG82" s="5" t="str">
        <f t="shared" si="161"/>
        <v/>
      </c>
      <c r="BH82" s="5" t="b">
        <f t="shared" si="162"/>
        <v>0</v>
      </c>
      <c r="BI82" s="5" t="str">
        <f t="shared" si="163"/>
        <v/>
      </c>
      <c r="BJ82" s="5" t="str">
        <f t="shared" si="97"/>
        <v/>
      </c>
      <c r="BK82" s="5" t="str">
        <f>IF(BH82,IF(BI82="","You ring the bell. "&amp;IF(BJ82=0,"Nothing else happens.","The "&amp;_xlfn.XLOOKUP(BJ82,Data!$W$3:$W$28,Data!$X$3:$X$28)&amp;" is transformed!"),BI82),"")</f>
        <v/>
      </c>
      <c r="BL82" s="5" t="b">
        <f t="shared" si="164"/>
        <v>0</v>
      </c>
      <c r="BM82" s="5" t="b">
        <f t="shared" si="165"/>
        <v>0</v>
      </c>
      <c r="BN82" s="5" t="str">
        <f t="shared" si="98"/>
        <v/>
      </c>
      <c r="BO82" s="5" t="str">
        <f t="shared" si="99"/>
        <v/>
      </c>
      <c r="BP82" s="5" t="b">
        <f t="shared" si="166"/>
        <v>0</v>
      </c>
      <c r="BQ82" s="5" t="str">
        <f>IF(BP82,IF(_xlfn.XLOOKUP(T82,Data!$W$3:$W$28,Data!$AB$3:$AB$28),"That's much too precious to give away!",IF(OR(AND(T82=17,CK81=CQ81),AND(T82=21,CK81=CV81)),"","No-one here seems to want that.")),"")</f>
        <v/>
      </c>
      <c r="BR82" s="5" t="str">
        <f>IF(BP82,IF(BQ82&lt;&gt;"",BQ82,IF(T82=21,Data!$B$5,"The priest takes the water and it is transformed by heavenly radiance!")),"")</f>
        <v/>
      </c>
      <c r="BS82" s="5" t="b">
        <f t="shared" si="167"/>
        <v>0</v>
      </c>
      <c r="BT82" s="5" t="str">
        <f t="shared" si="100"/>
        <v/>
      </c>
      <c r="BU82" s="5" t="str">
        <f t="shared" si="168"/>
        <v/>
      </c>
      <c r="BV82" s="5" t="b">
        <f t="shared" si="169"/>
        <v>0</v>
      </c>
      <c r="BW82" s="5" t="str">
        <f t="shared" si="101"/>
        <v/>
      </c>
      <c r="BX82" s="5" t="str">
        <f t="shared" si="170"/>
        <v/>
      </c>
      <c r="BY82" s="5" t="b">
        <f t="shared" si="171"/>
        <v>0</v>
      </c>
      <c r="BZ82" s="5">
        <f t="shared" si="172"/>
        <v>0</v>
      </c>
      <c r="CA82" s="5" t="str">
        <f t="shared" si="102"/>
        <v/>
      </c>
      <c r="CB82" s="5" t="b">
        <f t="shared" si="103"/>
        <v>0</v>
      </c>
      <c r="CC82" s="5" t="str">
        <f t="shared" si="104"/>
        <v/>
      </c>
      <c r="CD82" s="5" t="b">
        <f t="shared" si="105"/>
        <v>0</v>
      </c>
      <c r="CE82" s="5" t="b">
        <f t="shared" si="106"/>
        <v>0</v>
      </c>
      <c r="CF82" s="5" t="b">
        <f t="shared" si="107"/>
        <v>0</v>
      </c>
      <c r="CG82" s="5" t="b">
        <f t="shared" si="108"/>
        <v>0</v>
      </c>
      <c r="CH82" s="5" t="b">
        <f t="shared" si="109"/>
        <v>0</v>
      </c>
      <c r="CI82" s="5">
        <f t="shared" si="110"/>
        <v>0</v>
      </c>
      <c r="CJ82" s="5" t="str">
        <f t="shared" si="111"/>
        <v>I don't know that verb.</v>
      </c>
      <c r="CK82" s="4">
        <f t="shared" si="112"/>
        <v>3</v>
      </c>
      <c r="CL82" s="4" t="b">
        <f t="shared" si="113"/>
        <v>0</v>
      </c>
      <c r="CM82" s="4">
        <f t="shared" si="173"/>
        <v>20</v>
      </c>
      <c r="CN82" s="4" t="b">
        <f t="shared" si="114"/>
        <v>0</v>
      </c>
      <c r="CO82" s="4">
        <f t="shared" si="115"/>
        <v>12</v>
      </c>
      <c r="CP82" s="4">
        <f t="shared" si="116"/>
        <v>10</v>
      </c>
      <c r="CQ82" s="4">
        <f t="shared" si="117"/>
        <v>2</v>
      </c>
      <c r="CR82" s="4">
        <f t="shared" si="118"/>
        <v>20</v>
      </c>
      <c r="CS82" s="4">
        <f t="shared" si="119"/>
        <v>2</v>
      </c>
      <c r="CT82" s="4">
        <f t="shared" si="120"/>
        <v>15</v>
      </c>
      <c r="CU82" s="4">
        <f t="shared" si="121"/>
        <v>16</v>
      </c>
      <c r="CV82" s="4">
        <f t="shared" si="122"/>
        <v>8</v>
      </c>
      <c r="CW82" s="4">
        <f t="shared" si="123"/>
        <v>8</v>
      </c>
      <c r="CX82" s="4">
        <f t="shared" si="124"/>
        <v>14</v>
      </c>
      <c r="CY82" s="4">
        <f t="shared" si="125"/>
        <v>19</v>
      </c>
      <c r="CZ82" s="4">
        <f t="shared" si="126"/>
        <v>9</v>
      </c>
      <c r="DA82" s="4">
        <f t="shared" si="127"/>
        <v>2</v>
      </c>
      <c r="DB82" s="4">
        <f t="shared" si="128"/>
        <v>12</v>
      </c>
      <c r="DC82" s="4">
        <f t="shared" si="174"/>
        <v>2</v>
      </c>
      <c r="DD82" s="4">
        <f t="shared" si="129"/>
        <v>2</v>
      </c>
      <c r="DE82" s="4">
        <f t="shared" si="130"/>
        <v>2</v>
      </c>
      <c r="DF82" s="4">
        <f t="shared" si="131"/>
        <v>10</v>
      </c>
      <c r="DG82" s="4">
        <f t="shared" si="132"/>
        <v>2</v>
      </c>
      <c r="DH82" s="4">
        <f t="shared" si="133"/>
        <v>17</v>
      </c>
      <c r="DI82" s="4">
        <f t="shared" si="134"/>
        <v>6</v>
      </c>
      <c r="DJ82" s="4">
        <f t="shared" si="135"/>
        <v>15</v>
      </c>
      <c r="DK82" s="4">
        <f t="shared" si="136"/>
        <v>19</v>
      </c>
      <c r="DL82" s="4">
        <f t="shared" si="137"/>
        <v>2</v>
      </c>
      <c r="DM82" s="4">
        <f t="shared" si="138"/>
        <v>22</v>
      </c>
      <c r="DN82" s="4">
        <f t="shared" si="139"/>
        <v>23</v>
      </c>
      <c r="DO82" s="3"/>
    </row>
    <row r="83" spans="1:119" x14ac:dyDescent="0.35">
      <c r="A83" s="3" t="str">
        <f t="shared" si="140"/>
        <v/>
      </c>
      <c r="B83" s="6"/>
      <c r="C83" s="3" t="str">
        <f t="shared" si="90"/>
        <v/>
      </c>
      <c r="D83" s="3" t="e" cm="1">
        <f t="array" ref="D83:F83">INDEX(_xlfn.TEXTSPLIT(B83," ",,TRUE),_xlfn.SEQUENCE(1,3))</f>
        <v>#VALUE!</v>
      </c>
      <c r="E83" s="3" t="e">
        <v>#VALUE!</v>
      </c>
      <c r="F83" s="3" t="e">
        <v>#VALUE!</v>
      </c>
      <c r="G83" s="3" t="e" cm="1">
        <f t="array" ref="G83">_xlfn.XLOOKUP(D83,Data!$D$3:$D$36,Data!$E$3:$G$36)</f>
        <v>#VALUE!</v>
      </c>
      <c r="H83" s="3"/>
      <c r="I83" s="3"/>
      <c r="J83" s="3" t="e">
        <f>_xlfn.XMATCH(E83,Data!$L$3:$L$10)</f>
        <v>#VALUE!</v>
      </c>
      <c r="K83" s="3" t="str">
        <f>IF(M83="",IF(I83,Data!$B$4,_xlfn.XLOOKUP(D83,Data!$D$3:$D$36,Data!$E$3:$E$36)),"")</f>
        <v/>
      </c>
      <c r="L83" s="3" t="str">
        <f>IF(M83="",IF(I83,_xlfn.XLOOKUP(G83,Data!$L$3:$L$10,Data!$M$3:$M$10),IF(H83=0,"",IF(H83=1,E83,_xlfn.XLOOKUP(E83,Data!$L$3:$L$10,Data!$M$3:$M$10)))),"")</f>
        <v/>
      </c>
      <c r="M83" s="3" t="str">
        <f>IF(NOT(ISERROR(F83)),Data!$J$3,IF(ISERROR(G83),Data!$J$4,IF(AND(H83=0,NOT(ISERROR(E83))),Data!$J$5,IF(AND(H83=2,ISERROR(J83)),Data!$J$7,IF(AND(H83=1,ISERROR(E83)),Data!$J$6,"")))))</f>
        <v>I don't know that verb.</v>
      </c>
      <c r="N83" s="3" t="e">
        <f>_xlfn.XLOOKUP(K83,Data!$D$3:$D$36,Data!$H$3:$H$36)</f>
        <v>#N/A</v>
      </c>
      <c r="O83" s="3" t="e">
        <f>_xlfn.XLOOKUP(L83,Data!$X$3:$X$29,Data!$W$3:$W$29)</f>
        <v>#N/A</v>
      </c>
      <c r="P83" s="3" t="b">
        <f>OR(_xlfn.XLOOKUP(CK82,Data!$O$3:$O$25,Data!$U$3:$U$25),AND(CL82,OR(DC82=CK82,DC82=1)))</f>
        <v>1</v>
      </c>
      <c r="Q83" s="3" t="e" cm="1">
        <f t="array" ref="Q83">INDEX(CO82:DN82,1,O83)</f>
        <v>#N/A</v>
      </c>
      <c r="R83" s="3" t="e">
        <f t="shared" si="92"/>
        <v>#N/A</v>
      </c>
      <c r="S83" s="3" t="e">
        <f t="shared" si="141"/>
        <v>#N/A</v>
      </c>
      <c r="T83" s="3" t="str">
        <f t="shared" si="142"/>
        <v/>
      </c>
      <c r="U83" s="3" t="str">
        <f>IF(M83&lt;&gt;"",M83,IF(L83="","",IFERROR(IF(T83=0,IF(S83=FALSE,Data!$J$11,Data!$J$8),""),IF(K83=Data!$B$4,"",Data!$J$8))))</f>
        <v>I don't know that verb.</v>
      </c>
      <c r="V83" s="3" t="e" cm="1">
        <f t="array" ref="V83">INDEX(Data!$Q$3:$T$25,CK82,L83)</f>
        <v>#VALUE!</v>
      </c>
      <c r="W83" s="3" t="e">
        <f t="shared" si="93"/>
        <v>#VALUE!</v>
      </c>
      <c r="X83" s="3">
        <f t="shared" si="143"/>
        <v>0</v>
      </c>
      <c r="Y83" s="3" t="str">
        <f>IF(K83&lt;&gt;"Go","",IF(ISNUMBER(V83),IF(V83&gt;0,W83,Data!$J$9),Play!V83))</f>
        <v/>
      </c>
      <c r="Z83" s="3" t="b">
        <f t="shared" si="144"/>
        <v>0</v>
      </c>
      <c r="AA83" s="3" t="str">
        <f t="shared" si="145"/>
        <v/>
      </c>
      <c r="AB83" s="3">
        <f t="shared" si="94"/>
        <v>0</v>
      </c>
      <c r="AE83" s="5" t="str">
        <f t="shared" si="95"/>
        <v/>
      </c>
      <c r="AF83" s="5" t="str">
        <f>IF(AE83&lt;&gt;"",OR(_xlfn.XLOOKUP(AE83,Data!$O$3:$O$25,Data!$U$3:$U$25),AND(CL82,OR(DC82=1,DC82=CK82))),"")</f>
        <v/>
      </c>
      <c r="AG83" s="5" t="e" cm="1">
        <f t="array" ref="AG83">"Exits: " &amp; _xlfn.TEXTJOIN(", ", TRUE, IF(INDEX(Data!$Q$3:$T$25,AE83,0)&gt;0,Data!$Q$2:$T$2,""))&amp;"."</f>
        <v>#VALUE!</v>
      </c>
      <c r="AH83" s="5" t="str" cm="1">
        <f t="array" ref="AH83">_xlfn.TEXTJOIN(", ", TRUE, IF(CO82:DN82=AE83,_xlfn.XLOOKUP($CO$3:$DN$3,Data!$W$3:$W$28,Data!$X$3:$X$28),""))</f>
        <v/>
      </c>
      <c r="AI83" s="5" t="str">
        <f>IF(AF83="","",IF(AF83,_xlfn.XLOOKUP(AE83,Data!$O$3:$O$25,Data!$P$3:$P$25)&amp;" "&amp;AG83&amp;IF(AH83&lt;&gt;""," You see: " &amp;AH83&amp;".",""),Data!$J$10))</f>
        <v/>
      </c>
      <c r="AJ83" s="5" t="str">
        <f t="shared" si="146"/>
        <v/>
      </c>
      <c r="AK83" s="5" t="str">
        <f>IF(AND(K83="Talk",U83=""),_xlfn.XLOOKUP(T83,Data!$W$3:$W$28,Data!$AC$3:$AC$28),"")</f>
        <v/>
      </c>
      <c r="AL83" s="5" t="str">
        <f t="shared" si="147"/>
        <v/>
      </c>
      <c r="AM83" s="5" t="b">
        <f t="shared" si="148"/>
        <v>0</v>
      </c>
      <c r="AN83" s="5" t="str">
        <f>IF(AM83,IF(_xlfn.XLOOKUP(T83,Data!$W$3:$W$28,Data!$AA$3:$AA$28)=FALSE,"You can't take that.",IF(Q83=1,"You already have that.",IF(OR(CK82=CT82,CK82=CY82),"The unholy fiend prevents you!",""))),"")</f>
        <v/>
      </c>
      <c r="AO83" s="5" t="str">
        <f t="shared" si="149"/>
        <v/>
      </c>
      <c r="AP83" s="5" t="str">
        <f t="shared" si="150"/>
        <v/>
      </c>
      <c r="AQ83" s="5" t="b">
        <f t="shared" si="151"/>
        <v>0</v>
      </c>
      <c r="AR83" s="5" t="str">
        <f t="shared" si="152"/>
        <v/>
      </c>
      <c r="AS83" s="5" t="str">
        <f t="shared" si="153"/>
        <v/>
      </c>
      <c r="AT83" s="5" t="str">
        <f t="shared" si="91"/>
        <v/>
      </c>
      <c r="AU83" s="5" t="str">
        <f>IF(AND(K83="Examine",U83=""),_xlfn.XLOOKUP(T83,Data!$W$3:$W$28,Data!$Z$3:$Z$28)&amp;IF(T83=15,IF(CL82,IF(CM82&gt;=14,"burning brightly.",IF(CM82&gt;=9,"burning steadily.",IF(CM82&gt;=4,"burning weakly.","guttering."))),"unlit."),""),"")</f>
        <v/>
      </c>
      <c r="AV83" s="5" t="str" cm="1">
        <f t="array" ref="AV83">_xlfn.TEXTJOIN(", ", TRUE, IF(CO82:DN82=1,CO$1:DN$1,""))</f>
        <v/>
      </c>
      <c r="AW83" s="5" t="str">
        <f t="shared" si="154"/>
        <v/>
      </c>
      <c r="AX83" s="5" t="b">
        <f t="shared" si="155"/>
        <v>0</v>
      </c>
      <c r="AY83" s="5" t="str">
        <f>IF(AX83,IF(NOT(ISBLANK(_xlfn.XLOOKUP(T83,Data!$W$3:$W$28,Data!$AD$3:$AD$28))),IF(CK82=12,"","There's nowhere to pour it away here."),"You can't empty that!"),"")</f>
        <v/>
      </c>
      <c r="AZ83" s="5" t="str">
        <f t="shared" si="156"/>
        <v/>
      </c>
      <c r="BA83" s="5" t="b">
        <f t="shared" si="157"/>
        <v>0</v>
      </c>
      <c r="BB83" s="5" t="e">
        <f>_xlfn.XLOOKUP(T83,Data!$W$3:$W$28,Data!$AD$3:$AD$28)</f>
        <v>#N/A</v>
      </c>
      <c r="BC83" s="5" t="str">
        <f t="shared" si="158"/>
        <v/>
      </c>
      <c r="BD83" s="5" t="str">
        <f t="shared" si="159"/>
        <v/>
      </c>
      <c r="BE83" s="5" t="b">
        <f t="shared" si="160"/>
        <v>0</v>
      </c>
      <c r="BF83" s="5" t="str">
        <f t="shared" si="96"/>
        <v/>
      </c>
      <c r="BG83" s="5" t="str">
        <f t="shared" si="161"/>
        <v/>
      </c>
      <c r="BH83" s="5" t="b">
        <f t="shared" si="162"/>
        <v>0</v>
      </c>
      <c r="BI83" s="5" t="str">
        <f t="shared" si="163"/>
        <v/>
      </c>
      <c r="BJ83" s="5" t="str">
        <f t="shared" si="97"/>
        <v/>
      </c>
      <c r="BK83" s="5" t="str">
        <f>IF(BH83,IF(BI83="","You ring the bell. "&amp;IF(BJ83=0,"Nothing else happens.","The "&amp;_xlfn.XLOOKUP(BJ83,Data!$W$3:$W$28,Data!$X$3:$X$28)&amp;" is transformed!"),BI83),"")</f>
        <v/>
      </c>
      <c r="BL83" s="5" t="b">
        <f t="shared" si="164"/>
        <v>0</v>
      </c>
      <c r="BM83" s="5" t="b">
        <f t="shared" si="165"/>
        <v>0</v>
      </c>
      <c r="BN83" s="5" t="str">
        <f t="shared" si="98"/>
        <v/>
      </c>
      <c r="BO83" s="5" t="str">
        <f t="shared" si="99"/>
        <v/>
      </c>
      <c r="BP83" s="5" t="b">
        <f t="shared" si="166"/>
        <v>0</v>
      </c>
      <c r="BQ83" s="5" t="str">
        <f>IF(BP83,IF(_xlfn.XLOOKUP(T83,Data!$W$3:$W$28,Data!$AB$3:$AB$28),"That's much too precious to give away!",IF(OR(AND(T83=17,CK82=CQ82),AND(T83=21,CK82=CV82)),"","No-one here seems to want that.")),"")</f>
        <v/>
      </c>
      <c r="BR83" s="5" t="str">
        <f>IF(BP83,IF(BQ83&lt;&gt;"",BQ83,IF(T83=21,Data!$B$5,"The priest takes the water and it is transformed by heavenly radiance!")),"")</f>
        <v/>
      </c>
      <c r="BS83" s="5" t="b">
        <f t="shared" si="167"/>
        <v>0</v>
      </c>
      <c r="BT83" s="5" t="str">
        <f t="shared" si="100"/>
        <v/>
      </c>
      <c r="BU83" s="5" t="str">
        <f t="shared" si="168"/>
        <v/>
      </c>
      <c r="BV83" s="5" t="b">
        <f t="shared" si="169"/>
        <v>0</v>
      </c>
      <c r="BW83" s="5" t="str">
        <f t="shared" si="101"/>
        <v/>
      </c>
      <c r="BX83" s="5" t="str">
        <f t="shared" si="170"/>
        <v/>
      </c>
      <c r="BY83" s="5" t="b">
        <f t="shared" si="171"/>
        <v>0</v>
      </c>
      <c r="BZ83" s="5">
        <f t="shared" si="172"/>
        <v>0</v>
      </c>
      <c r="CA83" s="5" t="str">
        <f t="shared" si="102"/>
        <v/>
      </c>
      <c r="CB83" s="5" t="b">
        <f t="shared" si="103"/>
        <v>0</v>
      </c>
      <c r="CC83" s="5" t="str">
        <f t="shared" si="104"/>
        <v/>
      </c>
      <c r="CD83" s="5" t="b">
        <f t="shared" si="105"/>
        <v>0</v>
      </c>
      <c r="CE83" s="5" t="b">
        <f t="shared" si="106"/>
        <v>0</v>
      </c>
      <c r="CF83" s="5" t="b">
        <f t="shared" si="107"/>
        <v>0</v>
      </c>
      <c r="CG83" s="5" t="b">
        <f t="shared" si="108"/>
        <v>0</v>
      </c>
      <c r="CH83" s="5" t="b">
        <f t="shared" si="109"/>
        <v>0</v>
      </c>
      <c r="CI83" s="5">
        <f t="shared" si="110"/>
        <v>0</v>
      </c>
      <c r="CJ83" s="5" t="str">
        <f t="shared" si="111"/>
        <v>I don't know that verb.</v>
      </c>
      <c r="CK83" s="4">
        <f t="shared" si="112"/>
        <v>3</v>
      </c>
      <c r="CL83" s="4" t="b">
        <f t="shared" si="113"/>
        <v>0</v>
      </c>
      <c r="CM83" s="4">
        <f t="shared" si="173"/>
        <v>20</v>
      </c>
      <c r="CN83" s="4" t="b">
        <f t="shared" si="114"/>
        <v>0</v>
      </c>
      <c r="CO83" s="4">
        <f t="shared" si="115"/>
        <v>12</v>
      </c>
      <c r="CP83" s="4">
        <f t="shared" si="116"/>
        <v>10</v>
      </c>
      <c r="CQ83" s="4">
        <f t="shared" si="117"/>
        <v>2</v>
      </c>
      <c r="CR83" s="4">
        <f t="shared" si="118"/>
        <v>20</v>
      </c>
      <c r="CS83" s="4">
        <f t="shared" si="119"/>
        <v>2</v>
      </c>
      <c r="CT83" s="4">
        <f t="shared" si="120"/>
        <v>15</v>
      </c>
      <c r="CU83" s="4">
        <f t="shared" si="121"/>
        <v>16</v>
      </c>
      <c r="CV83" s="4">
        <f t="shared" si="122"/>
        <v>8</v>
      </c>
      <c r="CW83" s="4">
        <f t="shared" si="123"/>
        <v>8</v>
      </c>
      <c r="CX83" s="4">
        <f t="shared" si="124"/>
        <v>14</v>
      </c>
      <c r="CY83" s="4">
        <f t="shared" si="125"/>
        <v>19</v>
      </c>
      <c r="CZ83" s="4">
        <f t="shared" si="126"/>
        <v>9</v>
      </c>
      <c r="DA83" s="4">
        <f t="shared" si="127"/>
        <v>2</v>
      </c>
      <c r="DB83" s="4">
        <f t="shared" si="128"/>
        <v>12</v>
      </c>
      <c r="DC83" s="4">
        <f t="shared" si="174"/>
        <v>2</v>
      </c>
      <c r="DD83" s="4">
        <f t="shared" si="129"/>
        <v>2</v>
      </c>
      <c r="DE83" s="4">
        <f t="shared" si="130"/>
        <v>2</v>
      </c>
      <c r="DF83" s="4">
        <f t="shared" si="131"/>
        <v>10</v>
      </c>
      <c r="DG83" s="4">
        <f t="shared" si="132"/>
        <v>2</v>
      </c>
      <c r="DH83" s="4">
        <f t="shared" si="133"/>
        <v>17</v>
      </c>
      <c r="DI83" s="4">
        <f t="shared" si="134"/>
        <v>6</v>
      </c>
      <c r="DJ83" s="4">
        <f t="shared" si="135"/>
        <v>15</v>
      </c>
      <c r="DK83" s="4">
        <f t="shared" si="136"/>
        <v>19</v>
      </c>
      <c r="DL83" s="4">
        <f t="shared" si="137"/>
        <v>2</v>
      </c>
      <c r="DM83" s="4">
        <f t="shared" si="138"/>
        <v>22</v>
      </c>
      <c r="DN83" s="4">
        <f t="shared" si="139"/>
        <v>23</v>
      </c>
      <c r="DO83" s="3"/>
    </row>
    <row r="84" spans="1:119" x14ac:dyDescent="0.35">
      <c r="A84" s="3" t="str">
        <f t="shared" si="140"/>
        <v/>
      </c>
      <c r="B84" s="6"/>
      <c r="C84" s="3" t="str">
        <f t="shared" si="90"/>
        <v/>
      </c>
      <c r="D84" s="3" t="e" cm="1">
        <f t="array" ref="D84:F84">INDEX(_xlfn.TEXTSPLIT(B84," ",,TRUE),_xlfn.SEQUENCE(1,3))</f>
        <v>#VALUE!</v>
      </c>
      <c r="E84" s="3" t="e">
        <v>#VALUE!</v>
      </c>
      <c r="F84" s="3" t="e">
        <v>#VALUE!</v>
      </c>
      <c r="G84" s="3" t="e" cm="1">
        <f t="array" ref="G84">_xlfn.XLOOKUP(D84,Data!$D$3:$D$36,Data!$E$3:$G$36)</f>
        <v>#VALUE!</v>
      </c>
      <c r="H84" s="3"/>
      <c r="I84" s="3"/>
      <c r="J84" s="3" t="e">
        <f>_xlfn.XMATCH(E84,Data!$L$3:$L$10)</f>
        <v>#VALUE!</v>
      </c>
      <c r="K84" s="3" t="str">
        <f>IF(M84="",IF(I84,Data!$B$4,_xlfn.XLOOKUP(D84,Data!$D$3:$D$36,Data!$E$3:$E$36)),"")</f>
        <v/>
      </c>
      <c r="L84" s="3" t="str">
        <f>IF(M84="",IF(I84,_xlfn.XLOOKUP(G84,Data!$L$3:$L$10,Data!$M$3:$M$10),IF(H84=0,"",IF(H84=1,E84,_xlfn.XLOOKUP(E84,Data!$L$3:$L$10,Data!$M$3:$M$10)))),"")</f>
        <v/>
      </c>
      <c r="M84" s="3" t="str">
        <f>IF(NOT(ISERROR(F84)),Data!$J$3,IF(ISERROR(G84),Data!$J$4,IF(AND(H84=0,NOT(ISERROR(E84))),Data!$J$5,IF(AND(H84=2,ISERROR(J84)),Data!$J$7,IF(AND(H84=1,ISERROR(E84)),Data!$J$6,"")))))</f>
        <v>I don't know that verb.</v>
      </c>
      <c r="N84" s="3" t="e">
        <f>_xlfn.XLOOKUP(K84,Data!$D$3:$D$36,Data!$H$3:$H$36)</f>
        <v>#N/A</v>
      </c>
      <c r="O84" s="3" t="e">
        <f>_xlfn.XLOOKUP(L84,Data!$X$3:$X$29,Data!$W$3:$W$29)</f>
        <v>#N/A</v>
      </c>
      <c r="P84" s="3" t="b">
        <f>OR(_xlfn.XLOOKUP(CK83,Data!$O$3:$O$25,Data!$U$3:$U$25),AND(CL83,OR(DC83=CK83,DC83=1)))</f>
        <v>1</v>
      </c>
      <c r="Q84" s="3" t="e" cm="1">
        <f t="array" ref="Q84">INDEX(CO83:DN83,1,O84)</f>
        <v>#N/A</v>
      </c>
      <c r="R84" s="3" t="e">
        <f t="shared" si="92"/>
        <v>#N/A</v>
      </c>
      <c r="S84" s="3" t="e">
        <f t="shared" si="141"/>
        <v>#N/A</v>
      </c>
      <c r="T84" s="3" t="str">
        <f t="shared" si="142"/>
        <v/>
      </c>
      <c r="U84" s="3" t="str">
        <f>IF(M84&lt;&gt;"",M84,IF(L84="","",IFERROR(IF(T84=0,IF(S84=FALSE,Data!$J$11,Data!$J$8),""),IF(K84=Data!$B$4,"",Data!$J$8))))</f>
        <v>I don't know that verb.</v>
      </c>
      <c r="V84" s="3" t="e" cm="1">
        <f t="array" ref="V84">INDEX(Data!$Q$3:$T$25,CK83,L84)</f>
        <v>#VALUE!</v>
      </c>
      <c r="W84" s="3" t="e">
        <f t="shared" si="93"/>
        <v>#VALUE!</v>
      </c>
      <c r="X84" s="3">
        <f t="shared" si="143"/>
        <v>0</v>
      </c>
      <c r="Y84" s="3" t="str">
        <f>IF(K84&lt;&gt;"Go","",IF(ISNUMBER(V84),IF(V84&gt;0,W84,Data!$J$9),Play!V84))</f>
        <v/>
      </c>
      <c r="Z84" s="3" t="b">
        <f t="shared" si="144"/>
        <v>0</v>
      </c>
      <c r="AA84" s="3" t="str">
        <f t="shared" si="145"/>
        <v/>
      </c>
      <c r="AB84" s="3">
        <f t="shared" si="94"/>
        <v>0</v>
      </c>
      <c r="AE84" s="5" t="str">
        <f t="shared" si="95"/>
        <v/>
      </c>
      <c r="AF84" s="5" t="str">
        <f>IF(AE84&lt;&gt;"",OR(_xlfn.XLOOKUP(AE84,Data!$O$3:$O$25,Data!$U$3:$U$25),AND(CL83,OR(DC83=1,DC83=CK83))),"")</f>
        <v/>
      </c>
      <c r="AG84" s="5" t="e" cm="1">
        <f t="array" ref="AG84">"Exits: " &amp; _xlfn.TEXTJOIN(", ", TRUE, IF(INDEX(Data!$Q$3:$T$25,AE84,0)&gt;0,Data!$Q$2:$T$2,""))&amp;"."</f>
        <v>#VALUE!</v>
      </c>
      <c r="AH84" s="5" t="str" cm="1">
        <f t="array" ref="AH84">_xlfn.TEXTJOIN(", ", TRUE, IF(CO83:DN83=AE84,_xlfn.XLOOKUP($CO$3:$DN$3,Data!$W$3:$W$28,Data!$X$3:$X$28),""))</f>
        <v/>
      </c>
      <c r="AI84" s="5" t="str">
        <f>IF(AF84="","",IF(AF84,_xlfn.XLOOKUP(AE84,Data!$O$3:$O$25,Data!$P$3:$P$25)&amp;" "&amp;AG84&amp;IF(AH84&lt;&gt;""," You see: " &amp;AH84&amp;".",""),Data!$J$10))</f>
        <v/>
      </c>
      <c r="AJ84" s="5" t="str">
        <f t="shared" si="146"/>
        <v/>
      </c>
      <c r="AK84" s="5" t="str">
        <f>IF(AND(K84="Talk",U84=""),_xlfn.XLOOKUP(T84,Data!$W$3:$W$28,Data!$AC$3:$AC$28),"")</f>
        <v/>
      </c>
      <c r="AL84" s="5" t="str">
        <f t="shared" si="147"/>
        <v/>
      </c>
      <c r="AM84" s="5" t="b">
        <f t="shared" si="148"/>
        <v>0</v>
      </c>
      <c r="AN84" s="5" t="str">
        <f>IF(AM84,IF(_xlfn.XLOOKUP(T84,Data!$W$3:$W$28,Data!$AA$3:$AA$28)=FALSE,"You can't take that.",IF(Q84=1,"You already have that.",IF(OR(CK83=CT83,CK83=CY83),"The unholy fiend prevents you!",""))),"")</f>
        <v/>
      </c>
      <c r="AO84" s="5" t="str">
        <f t="shared" si="149"/>
        <v/>
      </c>
      <c r="AP84" s="5" t="str">
        <f t="shared" si="150"/>
        <v/>
      </c>
      <c r="AQ84" s="5" t="b">
        <f t="shared" si="151"/>
        <v>0</v>
      </c>
      <c r="AR84" s="5" t="str">
        <f t="shared" si="152"/>
        <v/>
      </c>
      <c r="AS84" s="5" t="str">
        <f t="shared" si="153"/>
        <v/>
      </c>
      <c r="AT84" s="5" t="str">
        <f t="shared" si="91"/>
        <v/>
      </c>
      <c r="AU84" s="5" t="str">
        <f>IF(AND(K84="Examine",U84=""),_xlfn.XLOOKUP(T84,Data!$W$3:$W$28,Data!$Z$3:$Z$28)&amp;IF(T84=15,IF(CL83,IF(CM83&gt;=14,"burning brightly.",IF(CM83&gt;=9,"burning steadily.",IF(CM83&gt;=4,"burning weakly.","guttering."))),"unlit."),""),"")</f>
        <v/>
      </c>
      <c r="AV84" s="5" t="str" cm="1">
        <f t="array" ref="AV84">_xlfn.TEXTJOIN(", ", TRUE, IF(CO83:DN83=1,CO$1:DN$1,""))</f>
        <v/>
      </c>
      <c r="AW84" s="5" t="str">
        <f t="shared" si="154"/>
        <v/>
      </c>
      <c r="AX84" s="5" t="b">
        <f t="shared" si="155"/>
        <v>0</v>
      </c>
      <c r="AY84" s="5" t="str">
        <f>IF(AX84,IF(NOT(ISBLANK(_xlfn.XLOOKUP(T84,Data!$W$3:$W$28,Data!$AD$3:$AD$28))),IF(CK83=12,"","There's nowhere to pour it away here."),"You can't empty that!"),"")</f>
        <v/>
      </c>
      <c r="AZ84" s="5" t="str">
        <f t="shared" si="156"/>
        <v/>
      </c>
      <c r="BA84" s="5" t="b">
        <f t="shared" si="157"/>
        <v>0</v>
      </c>
      <c r="BB84" s="5" t="e">
        <f>_xlfn.XLOOKUP(T84,Data!$W$3:$W$28,Data!$AD$3:$AD$28)</f>
        <v>#N/A</v>
      </c>
      <c r="BC84" s="5" t="str">
        <f t="shared" si="158"/>
        <v/>
      </c>
      <c r="BD84" s="5" t="str">
        <f t="shared" si="159"/>
        <v/>
      </c>
      <c r="BE84" s="5" t="b">
        <f t="shared" si="160"/>
        <v>0</v>
      </c>
      <c r="BF84" s="5" t="str">
        <f t="shared" si="96"/>
        <v/>
      </c>
      <c r="BG84" s="5" t="str">
        <f t="shared" si="161"/>
        <v/>
      </c>
      <c r="BH84" s="5" t="b">
        <f t="shared" si="162"/>
        <v>0</v>
      </c>
      <c r="BI84" s="5" t="str">
        <f t="shared" si="163"/>
        <v/>
      </c>
      <c r="BJ84" s="5" t="str">
        <f t="shared" si="97"/>
        <v/>
      </c>
      <c r="BK84" s="5" t="str">
        <f>IF(BH84,IF(BI84="","You ring the bell. "&amp;IF(BJ84=0,"Nothing else happens.","The "&amp;_xlfn.XLOOKUP(BJ84,Data!$W$3:$W$28,Data!$X$3:$X$28)&amp;" is transformed!"),BI84),"")</f>
        <v/>
      </c>
      <c r="BL84" s="5" t="b">
        <f t="shared" si="164"/>
        <v>0</v>
      </c>
      <c r="BM84" s="5" t="b">
        <f t="shared" si="165"/>
        <v>0</v>
      </c>
      <c r="BN84" s="5" t="str">
        <f t="shared" si="98"/>
        <v/>
      </c>
      <c r="BO84" s="5" t="str">
        <f t="shared" si="99"/>
        <v/>
      </c>
      <c r="BP84" s="5" t="b">
        <f t="shared" si="166"/>
        <v>0</v>
      </c>
      <c r="BQ84" s="5" t="str">
        <f>IF(BP84,IF(_xlfn.XLOOKUP(T84,Data!$W$3:$W$28,Data!$AB$3:$AB$28),"That's much too precious to give away!",IF(OR(AND(T84=17,CK83=CQ83),AND(T84=21,CK83=CV83)),"","No-one here seems to want that.")),"")</f>
        <v/>
      </c>
      <c r="BR84" s="5" t="str">
        <f>IF(BP84,IF(BQ84&lt;&gt;"",BQ84,IF(T84=21,Data!$B$5,"The priest takes the water and it is transformed by heavenly radiance!")),"")</f>
        <v/>
      </c>
      <c r="BS84" s="5" t="b">
        <f t="shared" si="167"/>
        <v>0</v>
      </c>
      <c r="BT84" s="5" t="str">
        <f t="shared" si="100"/>
        <v/>
      </c>
      <c r="BU84" s="5" t="str">
        <f t="shared" si="168"/>
        <v/>
      </c>
      <c r="BV84" s="5" t="b">
        <f t="shared" si="169"/>
        <v>0</v>
      </c>
      <c r="BW84" s="5" t="str">
        <f t="shared" si="101"/>
        <v/>
      </c>
      <c r="BX84" s="5" t="str">
        <f t="shared" si="170"/>
        <v/>
      </c>
      <c r="BY84" s="5" t="b">
        <f t="shared" si="171"/>
        <v>0</v>
      </c>
      <c r="BZ84" s="5">
        <f t="shared" si="172"/>
        <v>0</v>
      </c>
      <c r="CA84" s="5" t="str">
        <f t="shared" si="102"/>
        <v/>
      </c>
      <c r="CB84" s="5" t="b">
        <f t="shared" si="103"/>
        <v>0</v>
      </c>
      <c r="CC84" s="5" t="str">
        <f t="shared" si="104"/>
        <v/>
      </c>
      <c r="CD84" s="5" t="b">
        <f t="shared" si="105"/>
        <v>0</v>
      </c>
      <c r="CE84" s="5" t="b">
        <f t="shared" si="106"/>
        <v>0</v>
      </c>
      <c r="CF84" s="5" t="b">
        <f t="shared" si="107"/>
        <v>0</v>
      </c>
      <c r="CG84" s="5" t="b">
        <f t="shared" si="108"/>
        <v>0</v>
      </c>
      <c r="CH84" s="5" t="b">
        <f t="shared" si="109"/>
        <v>0</v>
      </c>
      <c r="CI84" s="5">
        <f t="shared" si="110"/>
        <v>0</v>
      </c>
      <c r="CJ84" s="5" t="str">
        <f t="shared" si="111"/>
        <v>I don't know that verb.</v>
      </c>
      <c r="CK84" s="4">
        <f t="shared" si="112"/>
        <v>3</v>
      </c>
      <c r="CL84" s="4" t="b">
        <f t="shared" si="113"/>
        <v>0</v>
      </c>
      <c r="CM84" s="4">
        <f t="shared" si="173"/>
        <v>20</v>
      </c>
      <c r="CN84" s="4" t="b">
        <f t="shared" si="114"/>
        <v>0</v>
      </c>
      <c r="CO84" s="4">
        <f t="shared" si="115"/>
        <v>12</v>
      </c>
      <c r="CP84" s="4">
        <f t="shared" si="116"/>
        <v>10</v>
      </c>
      <c r="CQ84" s="4">
        <f t="shared" si="117"/>
        <v>2</v>
      </c>
      <c r="CR84" s="4">
        <f t="shared" si="118"/>
        <v>20</v>
      </c>
      <c r="CS84" s="4">
        <f t="shared" si="119"/>
        <v>2</v>
      </c>
      <c r="CT84" s="4">
        <f t="shared" si="120"/>
        <v>15</v>
      </c>
      <c r="CU84" s="4">
        <f t="shared" si="121"/>
        <v>16</v>
      </c>
      <c r="CV84" s="4">
        <f t="shared" si="122"/>
        <v>8</v>
      </c>
      <c r="CW84" s="4">
        <f t="shared" si="123"/>
        <v>8</v>
      </c>
      <c r="CX84" s="4">
        <f t="shared" si="124"/>
        <v>14</v>
      </c>
      <c r="CY84" s="4">
        <f t="shared" si="125"/>
        <v>19</v>
      </c>
      <c r="CZ84" s="4">
        <f t="shared" si="126"/>
        <v>9</v>
      </c>
      <c r="DA84" s="4">
        <f t="shared" si="127"/>
        <v>2</v>
      </c>
      <c r="DB84" s="4">
        <f t="shared" si="128"/>
        <v>12</v>
      </c>
      <c r="DC84" s="4">
        <f t="shared" si="174"/>
        <v>2</v>
      </c>
      <c r="DD84" s="4">
        <f t="shared" si="129"/>
        <v>2</v>
      </c>
      <c r="DE84" s="4">
        <f t="shared" si="130"/>
        <v>2</v>
      </c>
      <c r="DF84" s="4">
        <f t="shared" si="131"/>
        <v>10</v>
      </c>
      <c r="DG84" s="4">
        <f t="shared" si="132"/>
        <v>2</v>
      </c>
      <c r="DH84" s="4">
        <f t="shared" si="133"/>
        <v>17</v>
      </c>
      <c r="DI84" s="4">
        <f t="shared" si="134"/>
        <v>6</v>
      </c>
      <c r="DJ84" s="4">
        <f t="shared" si="135"/>
        <v>15</v>
      </c>
      <c r="DK84" s="4">
        <f t="shared" si="136"/>
        <v>19</v>
      </c>
      <c r="DL84" s="4">
        <f t="shared" si="137"/>
        <v>2</v>
      </c>
      <c r="DM84" s="4">
        <f t="shared" si="138"/>
        <v>22</v>
      </c>
      <c r="DN84" s="4">
        <f t="shared" si="139"/>
        <v>23</v>
      </c>
      <c r="DO84" s="3"/>
    </row>
    <row r="85" spans="1:119" x14ac:dyDescent="0.35">
      <c r="A85" s="3" t="str">
        <f t="shared" si="140"/>
        <v/>
      </c>
      <c r="B85" s="6"/>
      <c r="C85" s="3" t="str">
        <f t="shared" si="90"/>
        <v/>
      </c>
      <c r="D85" s="3" t="e" cm="1">
        <f t="array" ref="D85:F85">INDEX(_xlfn.TEXTSPLIT(B85," ",,TRUE),_xlfn.SEQUENCE(1,3))</f>
        <v>#VALUE!</v>
      </c>
      <c r="E85" s="3" t="e">
        <v>#VALUE!</v>
      </c>
      <c r="F85" s="3" t="e">
        <v>#VALUE!</v>
      </c>
      <c r="G85" s="3" t="e" cm="1">
        <f t="array" ref="G85">_xlfn.XLOOKUP(D85,Data!$D$3:$D$36,Data!$E$3:$G$36)</f>
        <v>#VALUE!</v>
      </c>
      <c r="H85" s="3"/>
      <c r="I85" s="3"/>
      <c r="J85" s="3" t="e">
        <f>_xlfn.XMATCH(E85,Data!$L$3:$L$10)</f>
        <v>#VALUE!</v>
      </c>
      <c r="K85" s="3" t="str">
        <f>IF(M85="",IF(I85,Data!$B$4,_xlfn.XLOOKUP(D85,Data!$D$3:$D$36,Data!$E$3:$E$36)),"")</f>
        <v/>
      </c>
      <c r="L85" s="3" t="str">
        <f>IF(M85="",IF(I85,_xlfn.XLOOKUP(G85,Data!$L$3:$L$10,Data!$M$3:$M$10),IF(H85=0,"",IF(H85=1,E85,_xlfn.XLOOKUP(E85,Data!$L$3:$L$10,Data!$M$3:$M$10)))),"")</f>
        <v/>
      </c>
      <c r="M85" s="3" t="str">
        <f>IF(NOT(ISERROR(F85)),Data!$J$3,IF(ISERROR(G85),Data!$J$4,IF(AND(H85=0,NOT(ISERROR(E85))),Data!$J$5,IF(AND(H85=2,ISERROR(J85)),Data!$J$7,IF(AND(H85=1,ISERROR(E85)),Data!$J$6,"")))))</f>
        <v>I don't know that verb.</v>
      </c>
      <c r="N85" s="3" t="e">
        <f>_xlfn.XLOOKUP(K85,Data!$D$3:$D$36,Data!$H$3:$H$36)</f>
        <v>#N/A</v>
      </c>
      <c r="O85" s="3" t="e">
        <f>_xlfn.XLOOKUP(L85,Data!$X$3:$X$29,Data!$W$3:$W$29)</f>
        <v>#N/A</v>
      </c>
      <c r="P85" s="3" t="b">
        <f>OR(_xlfn.XLOOKUP(CK84,Data!$O$3:$O$25,Data!$U$3:$U$25),AND(CL84,OR(DC84=CK84,DC84=1)))</f>
        <v>1</v>
      </c>
      <c r="Q85" s="3" t="e" cm="1">
        <f t="array" ref="Q85">INDEX(CO84:DN84,1,O85)</f>
        <v>#N/A</v>
      </c>
      <c r="R85" s="3" t="e">
        <f t="shared" si="92"/>
        <v>#N/A</v>
      </c>
      <c r="S85" s="3" t="e">
        <f t="shared" si="141"/>
        <v>#N/A</v>
      </c>
      <c r="T85" s="3" t="str">
        <f t="shared" si="142"/>
        <v/>
      </c>
      <c r="U85" s="3" t="str">
        <f>IF(M85&lt;&gt;"",M85,IF(L85="","",IFERROR(IF(T85=0,IF(S85=FALSE,Data!$J$11,Data!$J$8),""),IF(K85=Data!$B$4,"",Data!$J$8))))</f>
        <v>I don't know that verb.</v>
      </c>
      <c r="V85" s="3" t="e" cm="1">
        <f t="array" ref="V85">INDEX(Data!$Q$3:$T$25,CK84,L85)</f>
        <v>#VALUE!</v>
      </c>
      <c r="W85" s="3" t="e">
        <f t="shared" si="93"/>
        <v>#VALUE!</v>
      </c>
      <c r="X85" s="3">
        <f t="shared" si="143"/>
        <v>0</v>
      </c>
      <c r="Y85" s="3" t="str">
        <f>IF(K85&lt;&gt;"Go","",IF(ISNUMBER(V85),IF(V85&gt;0,W85,Data!$J$9),Play!V85))</f>
        <v/>
      </c>
      <c r="Z85" s="3" t="b">
        <f t="shared" si="144"/>
        <v>0</v>
      </c>
      <c r="AA85" s="3" t="str">
        <f t="shared" si="145"/>
        <v/>
      </c>
      <c r="AB85" s="3">
        <f t="shared" si="94"/>
        <v>0</v>
      </c>
      <c r="AE85" s="5" t="str">
        <f t="shared" si="95"/>
        <v/>
      </c>
      <c r="AF85" s="5" t="str">
        <f>IF(AE85&lt;&gt;"",OR(_xlfn.XLOOKUP(AE85,Data!$O$3:$O$25,Data!$U$3:$U$25),AND(CL84,OR(DC84=1,DC84=CK84))),"")</f>
        <v/>
      </c>
      <c r="AG85" s="5" t="e" cm="1">
        <f t="array" ref="AG85">"Exits: " &amp; _xlfn.TEXTJOIN(", ", TRUE, IF(INDEX(Data!$Q$3:$T$25,AE85,0)&gt;0,Data!$Q$2:$T$2,""))&amp;"."</f>
        <v>#VALUE!</v>
      </c>
      <c r="AH85" s="5" t="str" cm="1">
        <f t="array" ref="AH85">_xlfn.TEXTJOIN(", ", TRUE, IF(CO84:DN84=AE85,_xlfn.XLOOKUP($CO$3:$DN$3,Data!$W$3:$W$28,Data!$X$3:$X$28),""))</f>
        <v/>
      </c>
      <c r="AI85" s="5" t="str">
        <f>IF(AF85="","",IF(AF85,_xlfn.XLOOKUP(AE85,Data!$O$3:$O$25,Data!$P$3:$P$25)&amp;" "&amp;AG85&amp;IF(AH85&lt;&gt;""," You see: " &amp;AH85&amp;".",""),Data!$J$10))</f>
        <v/>
      </c>
      <c r="AJ85" s="5" t="str">
        <f t="shared" si="146"/>
        <v/>
      </c>
      <c r="AK85" s="5" t="str">
        <f>IF(AND(K85="Talk",U85=""),_xlfn.XLOOKUP(T85,Data!$W$3:$W$28,Data!$AC$3:$AC$28),"")</f>
        <v/>
      </c>
      <c r="AL85" s="5" t="str">
        <f t="shared" si="147"/>
        <v/>
      </c>
      <c r="AM85" s="5" t="b">
        <f t="shared" si="148"/>
        <v>0</v>
      </c>
      <c r="AN85" s="5" t="str">
        <f>IF(AM85,IF(_xlfn.XLOOKUP(T85,Data!$W$3:$W$28,Data!$AA$3:$AA$28)=FALSE,"You can't take that.",IF(Q85=1,"You already have that.",IF(OR(CK84=CT84,CK84=CY84),"The unholy fiend prevents you!",""))),"")</f>
        <v/>
      </c>
      <c r="AO85" s="5" t="str">
        <f t="shared" si="149"/>
        <v/>
      </c>
      <c r="AP85" s="5" t="str">
        <f t="shared" si="150"/>
        <v/>
      </c>
      <c r="AQ85" s="5" t="b">
        <f t="shared" si="151"/>
        <v>0</v>
      </c>
      <c r="AR85" s="5" t="str">
        <f t="shared" si="152"/>
        <v/>
      </c>
      <c r="AS85" s="5" t="str">
        <f t="shared" si="153"/>
        <v/>
      </c>
      <c r="AT85" s="5" t="str">
        <f t="shared" si="91"/>
        <v/>
      </c>
      <c r="AU85" s="5" t="str">
        <f>IF(AND(K85="Examine",U85=""),_xlfn.XLOOKUP(T85,Data!$W$3:$W$28,Data!$Z$3:$Z$28)&amp;IF(T85=15,IF(CL84,IF(CM84&gt;=14,"burning brightly.",IF(CM84&gt;=9,"burning steadily.",IF(CM84&gt;=4,"burning weakly.","guttering."))),"unlit."),""),"")</f>
        <v/>
      </c>
      <c r="AV85" s="5" t="str" cm="1">
        <f t="array" ref="AV85">_xlfn.TEXTJOIN(", ", TRUE, IF(CO84:DN84=1,CO$1:DN$1,""))</f>
        <v/>
      </c>
      <c r="AW85" s="5" t="str">
        <f t="shared" si="154"/>
        <v/>
      </c>
      <c r="AX85" s="5" t="b">
        <f t="shared" si="155"/>
        <v>0</v>
      </c>
      <c r="AY85" s="5" t="str">
        <f>IF(AX85,IF(NOT(ISBLANK(_xlfn.XLOOKUP(T85,Data!$W$3:$W$28,Data!$AD$3:$AD$28))),IF(CK84=12,"","There's nowhere to pour it away here."),"You can't empty that!"),"")</f>
        <v/>
      </c>
      <c r="AZ85" s="5" t="str">
        <f t="shared" si="156"/>
        <v/>
      </c>
      <c r="BA85" s="5" t="b">
        <f t="shared" si="157"/>
        <v>0</v>
      </c>
      <c r="BB85" s="5" t="e">
        <f>_xlfn.XLOOKUP(T85,Data!$W$3:$W$28,Data!$AD$3:$AD$28)</f>
        <v>#N/A</v>
      </c>
      <c r="BC85" s="5" t="str">
        <f t="shared" si="158"/>
        <v/>
      </c>
      <c r="BD85" s="5" t="str">
        <f t="shared" si="159"/>
        <v/>
      </c>
      <c r="BE85" s="5" t="b">
        <f t="shared" si="160"/>
        <v>0</v>
      </c>
      <c r="BF85" s="5" t="str">
        <f t="shared" si="96"/>
        <v/>
      </c>
      <c r="BG85" s="5" t="str">
        <f t="shared" si="161"/>
        <v/>
      </c>
      <c r="BH85" s="5" t="b">
        <f t="shared" si="162"/>
        <v>0</v>
      </c>
      <c r="BI85" s="5" t="str">
        <f t="shared" si="163"/>
        <v/>
      </c>
      <c r="BJ85" s="5" t="str">
        <f t="shared" si="97"/>
        <v/>
      </c>
      <c r="BK85" s="5" t="str">
        <f>IF(BH85,IF(BI85="","You ring the bell. "&amp;IF(BJ85=0,"Nothing else happens.","The "&amp;_xlfn.XLOOKUP(BJ85,Data!$W$3:$W$28,Data!$X$3:$X$28)&amp;" is transformed!"),BI85),"")</f>
        <v/>
      </c>
      <c r="BL85" s="5" t="b">
        <f t="shared" si="164"/>
        <v>0</v>
      </c>
      <c r="BM85" s="5" t="b">
        <f t="shared" si="165"/>
        <v>0</v>
      </c>
      <c r="BN85" s="5" t="str">
        <f t="shared" si="98"/>
        <v/>
      </c>
      <c r="BO85" s="5" t="str">
        <f t="shared" si="99"/>
        <v/>
      </c>
      <c r="BP85" s="5" t="b">
        <f t="shared" si="166"/>
        <v>0</v>
      </c>
      <c r="BQ85" s="5" t="str">
        <f>IF(BP85,IF(_xlfn.XLOOKUP(T85,Data!$W$3:$W$28,Data!$AB$3:$AB$28),"That's much too precious to give away!",IF(OR(AND(T85=17,CK84=CQ84),AND(T85=21,CK84=CV84)),"","No-one here seems to want that.")),"")</f>
        <v/>
      </c>
      <c r="BR85" s="5" t="str">
        <f>IF(BP85,IF(BQ85&lt;&gt;"",BQ85,IF(T85=21,Data!$B$5,"The priest takes the water and it is transformed by heavenly radiance!")),"")</f>
        <v/>
      </c>
      <c r="BS85" s="5" t="b">
        <f t="shared" si="167"/>
        <v>0</v>
      </c>
      <c r="BT85" s="5" t="str">
        <f t="shared" si="100"/>
        <v/>
      </c>
      <c r="BU85" s="5" t="str">
        <f t="shared" si="168"/>
        <v/>
      </c>
      <c r="BV85" s="5" t="b">
        <f t="shared" si="169"/>
        <v>0</v>
      </c>
      <c r="BW85" s="5" t="str">
        <f t="shared" si="101"/>
        <v/>
      </c>
      <c r="BX85" s="5" t="str">
        <f t="shared" si="170"/>
        <v/>
      </c>
      <c r="BY85" s="5" t="b">
        <f t="shared" si="171"/>
        <v>0</v>
      </c>
      <c r="BZ85" s="5">
        <f t="shared" si="172"/>
        <v>0</v>
      </c>
      <c r="CA85" s="5" t="str">
        <f t="shared" si="102"/>
        <v/>
      </c>
      <c r="CB85" s="5" t="b">
        <f t="shared" si="103"/>
        <v>0</v>
      </c>
      <c r="CC85" s="5" t="str">
        <f t="shared" si="104"/>
        <v/>
      </c>
      <c r="CD85" s="5" t="b">
        <f t="shared" si="105"/>
        <v>0</v>
      </c>
      <c r="CE85" s="5" t="b">
        <f t="shared" si="106"/>
        <v>0</v>
      </c>
      <c r="CF85" s="5" t="b">
        <f t="shared" si="107"/>
        <v>0</v>
      </c>
      <c r="CG85" s="5" t="b">
        <f t="shared" si="108"/>
        <v>0</v>
      </c>
      <c r="CH85" s="5" t="b">
        <f t="shared" si="109"/>
        <v>0</v>
      </c>
      <c r="CI85" s="5">
        <f t="shared" si="110"/>
        <v>0</v>
      </c>
      <c r="CJ85" s="5" t="str">
        <f t="shared" si="111"/>
        <v>I don't know that verb.</v>
      </c>
      <c r="CK85" s="4">
        <f t="shared" si="112"/>
        <v>3</v>
      </c>
      <c r="CL85" s="4" t="b">
        <f t="shared" si="113"/>
        <v>0</v>
      </c>
      <c r="CM85" s="4">
        <f t="shared" si="173"/>
        <v>20</v>
      </c>
      <c r="CN85" s="4" t="b">
        <f t="shared" si="114"/>
        <v>0</v>
      </c>
      <c r="CO85" s="4">
        <f t="shared" si="115"/>
        <v>12</v>
      </c>
      <c r="CP85" s="4">
        <f t="shared" si="116"/>
        <v>10</v>
      </c>
      <c r="CQ85" s="4">
        <f t="shared" si="117"/>
        <v>2</v>
      </c>
      <c r="CR85" s="4">
        <f t="shared" si="118"/>
        <v>20</v>
      </c>
      <c r="CS85" s="4">
        <f t="shared" si="119"/>
        <v>2</v>
      </c>
      <c r="CT85" s="4">
        <f t="shared" si="120"/>
        <v>15</v>
      </c>
      <c r="CU85" s="4">
        <f t="shared" si="121"/>
        <v>16</v>
      </c>
      <c r="CV85" s="4">
        <f t="shared" si="122"/>
        <v>8</v>
      </c>
      <c r="CW85" s="4">
        <f t="shared" si="123"/>
        <v>8</v>
      </c>
      <c r="CX85" s="4">
        <f t="shared" si="124"/>
        <v>14</v>
      </c>
      <c r="CY85" s="4">
        <f t="shared" si="125"/>
        <v>19</v>
      </c>
      <c r="CZ85" s="4">
        <f t="shared" si="126"/>
        <v>9</v>
      </c>
      <c r="DA85" s="4">
        <f t="shared" si="127"/>
        <v>2</v>
      </c>
      <c r="DB85" s="4">
        <f t="shared" si="128"/>
        <v>12</v>
      </c>
      <c r="DC85" s="4">
        <f t="shared" si="174"/>
        <v>2</v>
      </c>
      <c r="DD85" s="4">
        <f t="shared" si="129"/>
        <v>2</v>
      </c>
      <c r="DE85" s="4">
        <f t="shared" si="130"/>
        <v>2</v>
      </c>
      <c r="DF85" s="4">
        <f t="shared" si="131"/>
        <v>10</v>
      </c>
      <c r="DG85" s="4">
        <f t="shared" si="132"/>
        <v>2</v>
      </c>
      <c r="DH85" s="4">
        <f t="shared" si="133"/>
        <v>17</v>
      </c>
      <c r="DI85" s="4">
        <f t="shared" si="134"/>
        <v>6</v>
      </c>
      <c r="DJ85" s="4">
        <f t="shared" si="135"/>
        <v>15</v>
      </c>
      <c r="DK85" s="4">
        <f t="shared" si="136"/>
        <v>19</v>
      </c>
      <c r="DL85" s="4">
        <f t="shared" si="137"/>
        <v>2</v>
      </c>
      <c r="DM85" s="4">
        <f t="shared" si="138"/>
        <v>22</v>
      </c>
      <c r="DN85" s="4">
        <f t="shared" si="139"/>
        <v>23</v>
      </c>
      <c r="DO85" s="3"/>
    </row>
    <row r="86" spans="1:119" x14ac:dyDescent="0.35">
      <c r="A86" s="3" t="str">
        <f t="shared" si="140"/>
        <v/>
      </c>
      <c r="B86" s="6"/>
      <c r="C86" s="3" t="str">
        <f t="shared" si="90"/>
        <v/>
      </c>
      <c r="D86" s="3" t="e" cm="1">
        <f t="array" ref="D86:F86">INDEX(_xlfn.TEXTSPLIT(B86," ",,TRUE),_xlfn.SEQUENCE(1,3))</f>
        <v>#VALUE!</v>
      </c>
      <c r="E86" s="3" t="e">
        <v>#VALUE!</v>
      </c>
      <c r="F86" s="3" t="e">
        <v>#VALUE!</v>
      </c>
      <c r="G86" s="3" t="e" cm="1">
        <f t="array" ref="G86">_xlfn.XLOOKUP(D86,Data!$D$3:$D$36,Data!$E$3:$G$36)</f>
        <v>#VALUE!</v>
      </c>
      <c r="H86" s="3"/>
      <c r="I86" s="3"/>
      <c r="J86" s="3" t="e">
        <f>_xlfn.XMATCH(E86,Data!$L$3:$L$10)</f>
        <v>#VALUE!</v>
      </c>
      <c r="K86" s="3" t="str">
        <f>IF(M86="",IF(I86,Data!$B$4,_xlfn.XLOOKUP(D86,Data!$D$3:$D$36,Data!$E$3:$E$36)),"")</f>
        <v/>
      </c>
      <c r="L86" s="3" t="str">
        <f>IF(M86="",IF(I86,_xlfn.XLOOKUP(G86,Data!$L$3:$L$10,Data!$M$3:$M$10),IF(H86=0,"",IF(H86=1,E86,_xlfn.XLOOKUP(E86,Data!$L$3:$L$10,Data!$M$3:$M$10)))),"")</f>
        <v/>
      </c>
      <c r="M86" s="3" t="str">
        <f>IF(NOT(ISERROR(F86)),Data!$J$3,IF(ISERROR(G86),Data!$J$4,IF(AND(H86=0,NOT(ISERROR(E86))),Data!$J$5,IF(AND(H86=2,ISERROR(J86)),Data!$J$7,IF(AND(H86=1,ISERROR(E86)),Data!$J$6,"")))))</f>
        <v>I don't know that verb.</v>
      </c>
      <c r="N86" s="3" t="e">
        <f>_xlfn.XLOOKUP(K86,Data!$D$3:$D$36,Data!$H$3:$H$36)</f>
        <v>#N/A</v>
      </c>
      <c r="O86" s="3" t="e">
        <f>_xlfn.XLOOKUP(L86,Data!$X$3:$X$29,Data!$W$3:$W$29)</f>
        <v>#N/A</v>
      </c>
      <c r="P86" s="3" t="b">
        <f>OR(_xlfn.XLOOKUP(CK85,Data!$O$3:$O$25,Data!$U$3:$U$25),AND(CL85,OR(DC85=CK85,DC85=1)))</f>
        <v>1</v>
      </c>
      <c r="Q86" s="3" t="e" cm="1">
        <f t="array" ref="Q86">INDEX(CO85:DN85,1,O86)</f>
        <v>#N/A</v>
      </c>
      <c r="R86" s="3" t="e">
        <f t="shared" si="92"/>
        <v>#N/A</v>
      </c>
      <c r="S86" s="3" t="e">
        <f t="shared" si="141"/>
        <v>#N/A</v>
      </c>
      <c r="T86" s="3" t="str">
        <f t="shared" si="142"/>
        <v/>
      </c>
      <c r="U86" s="3" t="str">
        <f>IF(M86&lt;&gt;"",M86,IF(L86="","",IFERROR(IF(T86=0,IF(S86=FALSE,Data!$J$11,Data!$J$8),""),IF(K86=Data!$B$4,"",Data!$J$8))))</f>
        <v>I don't know that verb.</v>
      </c>
      <c r="V86" s="3" t="e" cm="1">
        <f t="array" ref="V86">INDEX(Data!$Q$3:$T$25,CK85,L86)</f>
        <v>#VALUE!</v>
      </c>
      <c r="W86" s="3" t="e">
        <f t="shared" si="93"/>
        <v>#VALUE!</v>
      </c>
      <c r="X86" s="3">
        <f t="shared" si="143"/>
        <v>0</v>
      </c>
      <c r="Y86" s="3" t="str">
        <f>IF(K86&lt;&gt;"Go","",IF(ISNUMBER(V86),IF(V86&gt;0,W86,Data!$J$9),Play!V86))</f>
        <v/>
      </c>
      <c r="Z86" s="3" t="b">
        <f t="shared" si="144"/>
        <v>0</v>
      </c>
      <c r="AA86" s="3" t="str">
        <f t="shared" si="145"/>
        <v/>
      </c>
      <c r="AB86" s="3">
        <f t="shared" si="94"/>
        <v>0</v>
      </c>
      <c r="AE86" s="5" t="str">
        <f t="shared" si="95"/>
        <v/>
      </c>
      <c r="AF86" s="5" t="str">
        <f>IF(AE86&lt;&gt;"",OR(_xlfn.XLOOKUP(AE86,Data!$O$3:$O$25,Data!$U$3:$U$25),AND(CL85,OR(DC85=1,DC85=CK85))),"")</f>
        <v/>
      </c>
      <c r="AG86" s="5" t="e" cm="1">
        <f t="array" ref="AG86">"Exits: " &amp; _xlfn.TEXTJOIN(", ", TRUE, IF(INDEX(Data!$Q$3:$T$25,AE86,0)&gt;0,Data!$Q$2:$T$2,""))&amp;"."</f>
        <v>#VALUE!</v>
      </c>
      <c r="AH86" s="5" t="str" cm="1">
        <f t="array" ref="AH86">_xlfn.TEXTJOIN(", ", TRUE, IF(CO85:DN85=AE86,_xlfn.XLOOKUP($CO$3:$DN$3,Data!$W$3:$W$28,Data!$X$3:$X$28),""))</f>
        <v/>
      </c>
      <c r="AI86" s="5" t="str">
        <f>IF(AF86="","",IF(AF86,_xlfn.XLOOKUP(AE86,Data!$O$3:$O$25,Data!$P$3:$P$25)&amp;" "&amp;AG86&amp;IF(AH86&lt;&gt;""," You see: " &amp;AH86&amp;".",""),Data!$J$10))</f>
        <v/>
      </c>
      <c r="AJ86" s="5" t="str">
        <f t="shared" si="146"/>
        <v/>
      </c>
      <c r="AK86" s="5" t="str">
        <f>IF(AND(K86="Talk",U86=""),_xlfn.XLOOKUP(T86,Data!$W$3:$W$28,Data!$AC$3:$AC$28),"")</f>
        <v/>
      </c>
      <c r="AL86" s="5" t="str">
        <f t="shared" si="147"/>
        <v/>
      </c>
      <c r="AM86" s="5" t="b">
        <f t="shared" si="148"/>
        <v>0</v>
      </c>
      <c r="AN86" s="5" t="str">
        <f>IF(AM86,IF(_xlfn.XLOOKUP(T86,Data!$W$3:$W$28,Data!$AA$3:$AA$28)=FALSE,"You can't take that.",IF(Q86=1,"You already have that.",IF(OR(CK85=CT85,CK85=CY85),"The unholy fiend prevents you!",""))),"")</f>
        <v/>
      </c>
      <c r="AO86" s="5" t="str">
        <f t="shared" si="149"/>
        <v/>
      </c>
      <c r="AP86" s="5" t="str">
        <f t="shared" si="150"/>
        <v/>
      </c>
      <c r="AQ86" s="5" t="b">
        <f t="shared" si="151"/>
        <v>0</v>
      </c>
      <c r="AR86" s="5" t="str">
        <f t="shared" si="152"/>
        <v/>
      </c>
      <c r="AS86" s="5" t="str">
        <f t="shared" si="153"/>
        <v/>
      </c>
      <c r="AT86" s="5" t="str">
        <f t="shared" si="91"/>
        <v/>
      </c>
      <c r="AU86" s="5" t="str">
        <f>IF(AND(K86="Examine",U86=""),_xlfn.XLOOKUP(T86,Data!$W$3:$W$28,Data!$Z$3:$Z$28)&amp;IF(T86=15,IF(CL85,IF(CM85&gt;=14,"burning brightly.",IF(CM85&gt;=9,"burning steadily.",IF(CM85&gt;=4,"burning weakly.","guttering."))),"unlit."),""),"")</f>
        <v/>
      </c>
      <c r="AV86" s="5" t="str" cm="1">
        <f t="array" ref="AV86">_xlfn.TEXTJOIN(", ", TRUE, IF(CO85:DN85=1,CO$1:DN$1,""))</f>
        <v/>
      </c>
      <c r="AW86" s="5" t="str">
        <f t="shared" si="154"/>
        <v/>
      </c>
      <c r="AX86" s="5" t="b">
        <f t="shared" si="155"/>
        <v>0</v>
      </c>
      <c r="AY86" s="5" t="str">
        <f>IF(AX86,IF(NOT(ISBLANK(_xlfn.XLOOKUP(T86,Data!$W$3:$W$28,Data!$AD$3:$AD$28))),IF(CK85=12,"","There's nowhere to pour it away here."),"You can't empty that!"),"")</f>
        <v/>
      </c>
      <c r="AZ86" s="5" t="str">
        <f t="shared" si="156"/>
        <v/>
      </c>
      <c r="BA86" s="5" t="b">
        <f t="shared" si="157"/>
        <v>0</v>
      </c>
      <c r="BB86" s="5" t="e">
        <f>_xlfn.XLOOKUP(T86,Data!$W$3:$W$28,Data!$AD$3:$AD$28)</f>
        <v>#N/A</v>
      </c>
      <c r="BC86" s="5" t="str">
        <f t="shared" si="158"/>
        <v/>
      </c>
      <c r="BD86" s="5" t="str">
        <f t="shared" si="159"/>
        <v/>
      </c>
      <c r="BE86" s="5" t="b">
        <f t="shared" si="160"/>
        <v>0</v>
      </c>
      <c r="BF86" s="5" t="str">
        <f t="shared" si="96"/>
        <v/>
      </c>
      <c r="BG86" s="5" t="str">
        <f t="shared" si="161"/>
        <v/>
      </c>
      <c r="BH86" s="5" t="b">
        <f t="shared" si="162"/>
        <v>0</v>
      </c>
      <c r="BI86" s="5" t="str">
        <f t="shared" si="163"/>
        <v/>
      </c>
      <c r="BJ86" s="5" t="str">
        <f t="shared" si="97"/>
        <v/>
      </c>
      <c r="BK86" s="5" t="str">
        <f>IF(BH86,IF(BI86="","You ring the bell. "&amp;IF(BJ86=0,"Nothing else happens.","The "&amp;_xlfn.XLOOKUP(BJ86,Data!$W$3:$W$28,Data!$X$3:$X$28)&amp;" is transformed!"),BI86),"")</f>
        <v/>
      </c>
      <c r="BL86" s="5" t="b">
        <f t="shared" si="164"/>
        <v>0</v>
      </c>
      <c r="BM86" s="5" t="b">
        <f t="shared" si="165"/>
        <v>0</v>
      </c>
      <c r="BN86" s="5" t="str">
        <f t="shared" si="98"/>
        <v/>
      </c>
      <c r="BO86" s="5" t="str">
        <f t="shared" si="99"/>
        <v/>
      </c>
      <c r="BP86" s="5" t="b">
        <f t="shared" si="166"/>
        <v>0</v>
      </c>
      <c r="BQ86" s="5" t="str">
        <f>IF(BP86,IF(_xlfn.XLOOKUP(T86,Data!$W$3:$W$28,Data!$AB$3:$AB$28),"That's much too precious to give away!",IF(OR(AND(T86=17,CK85=CQ85),AND(T86=21,CK85=CV85)),"","No-one here seems to want that.")),"")</f>
        <v/>
      </c>
      <c r="BR86" s="5" t="str">
        <f>IF(BP86,IF(BQ86&lt;&gt;"",BQ86,IF(T86=21,Data!$B$5,"The priest takes the water and it is transformed by heavenly radiance!")),"")</f>
        <v/>
      </c>
      <c r="BS86" s="5" t="b">
        <f t="shared" si="167"/>
        <v>0</v>
      </c>
      <c r="BT86" s="5" t="str">
        <f t="shared" si="100"/>
        <v/>
      </c>
      <c r="BU86" s="5" t="str">
        <f t="shared" si="168"/>
        <v/>
      </c>
      <c r="BV86" s="5" t="b">
        <f t="shared" si="169"/>
        <v>0</v>
      </c>
      <c r="BW86" s="5" t="str">
        <f t="shared" si="101"/>
        <v/>
      </c>
      <c r="BX86" s="5" t="str">
        <f t="shared" si="170"/>
        <v/>
      </c>
      <c r="BY86" s="5" t="b">
        <f t="shared" si="171"/>
        <v>0</v>
      </c>
      <c r="BZ86" s="5">
        <f t="shared" si="172"/>
        <v>0</v>
      </c>
      <c r="CA86" s="5" t="str">
        <f t="shared" si="102"/>
        <v/>
      </c>
      <c r="CB86" s="5" t="b">
        <f t="shared" si="103"/>
        <v>0</v>
      </c>
      <c r="CC86" s="5" t="str">
        <f t="shared" si="104"/>
        <v/>
      </c>
      <c r="CD86" s="5" t="b">
        <f t="shared" si="105"/>
        <v>0</v>
      </c>
      <c r="CE86" s="5" t="b">
        <f t="shared" si="106"/>
        <v>0</v>
      </c>
      <c r="CF86" s="5" t="b">
        <f t="shared" si="107"/>
        <v>0</v>
      </c>
      <c r="CG86" s="5" t="b">
        <f t="shared" si="108"/>
        <v>0</v>
      </c>
      <c r="CH86" s="5" t="b">
        <f t="shared" si="109"/>
        <v>0</v>
      </c>
      <c r="CI86" s="5">
        <f t="shared" si="110"/>
        <v>0</v>
      </c>
      <c r="CJ86" s="5" t="str">
        <f t="shared" si="111"/>
        <v>I don't know that verb.</v>
      </c>
      <c r="CK86" s="4">
        <f t="shared" si="112"/>
        <v>3</v>
      </c>
      <c r="CL86" s="4" t="b">
        <f t="shared" si="113"/>
        <v>0</v>
      </c>
      <c r="CM86" s="4">
        <f t="shared" si="173"/>
        <v>20</v>
      </c>
      <c r="CN86" s="4" t="b">
        <f t="shared" si="114"/>
        <v>0</v>
      </c>
      <c r="CO86" s="4">
        <f t="shared" si="115"/>
        <v>12</v>
      </c>
      <c r="CP86" s="4">
        <f t="shared" si="116"/>
        <v>10</v>
      </c>
      <c r="CQ86" s="4">
        <f t="shared" si="117"/>
        <v>2</v>
      </c>
      <c r="CR86" s="4">
        <f t="shared" si="118"/>
        <v>20</v>
      </c>
      <c r="CS86" s="4">
        <f t="shared" si="119"/>
        <v>2</v>
      </c>
      <c r="CT86" s="4">
        <f t="shared" si="120"/>
        <v>15</v>
      </c>
      <c r="CU86" s="4">
        <f t="shared" si="121"/>
        <v>16</v>
      </c>
      <c r="CV86" s="4">
        <f t="shared" si="122"/>
        <v>8</v>
      </c>
      <c r="CW86" s="4">
        <f t="shared" si="123"/>
        <v>8</v>
      </c>
      <c r="CX86" s="4">
        <f t="shared" si="124"/>
        <v>14</v>
      </c>
      <c r="CY86" s="4">
        <f t="shared" si="125"/>
        <v>19</v>
      </c>
      <c r="CZ86" s="4">
        <f t="shared" si="126"/>
        <v>9</v>
      </c>
      <c r="DA86" s="4">
        <f t="shared" si="127"/>
        <v>2</v>
      </c>
      <c r="DB86" s="4">
        <f t="shared" si="128"/>
        <v>12</v>
      </c>
      <c r="DC86" s="4">
        <f t="shared" si="174"/>
        <v>2</v>
      </c>
      <c r="DD86" s="4">
        <f t="shared" si="129"/>
        <v>2</v>
      </c>
      <c r="DE86" s="4">
        <f t="shared" si="130"/>
        <v>2</v>
      </c>
      <c r="DF86" s="4">
        <f t="shared" si="131"/>
        <v>10</v>
      </c>
      <c r="DG86" s="4">
        <f t="shared" si="132"/>
        <v>2</v>
      </c>
      <c r="DH86" s="4">
        <f t="shared" si="133"/>
        <v>17</v>
      </c>
      <c r="DI86" s="4">
        <f t="shared" si="134"/>
        <v>6</v>
      </c>
      <c r="DJ86" s="4">
        <f t="shared" si="135"/>
        <v>15</v>
      </c>
      <c r="DK86" s="4">
        <f t="shared" si="136"/>
        <v>19</v>
      </c>
      <c r="DL86" s="4">
        <f t="shared" si="137"/>
        <v>2</v>
      </c>
      <c r="DM86" s="4">
        <f t="shared" si="138"/>
        <v>22</v>
      </c>
      <c r="DN86" s="4">
        <f t="shared" si="139"/>
        <v>23</v>
      </c>
      <c r="DO86" s="3"/>
    </row>
    <row r="87" spans="1:119" x14ac:dyDescent="0.35">
      <c r="A87" s="3" t="str">
        <f t="shared" si="140"/>
        <v/>
      </c>
      <c r="B87" s="6"/>
      <c r="C87" s="3" t="str">
        <f t="shared" si="90"/>
        <v/>
      </c>
      <c r="D87" s="3" t="e" cm="1">
        <f t="array" ref="D87:F87">INDEX(_xlfn.TEXTSPLIT(B87," ",,TRUE),_xlfn.SEQUENCE(1,3))</f>
        <v>#VALUE!</v>
      </c>
      <c r="E87" s="3" t="e">
        <v>#VALUE!</v>
      </c>
      <c r="F87" s="3" t="e">
        <v>#VALUE!</v>
      </c>
      <c r="G87" s="3" t="e" cm="1">
        <f t="array" ref="G87">_xlfn.XLOOKUP(D87,Data!$D$3:$D$36,Data!$E$3:$G$36)</f>
        <v>#VALUE!</v>
      </c>
      <c r="H87" s="3"/>
      <c r="I87" s="3"/>
      <c r="J87" s="3" t="e">
        <f>_xlfn.XMATCH(E87,Data!$L$3:$L$10)</f>
        <v>#VALUE!</v>
      </c>
      <c r="K87" s="3" t="str">
        <f>IF(M87="",IF(I87,Data!$B$4,_xlfn.XLOOKUP(D87,Data!$D$3:$D$36,Data!$E$3:$E$36)),"")</f>
        <v/>
      </c>
      <c r="L87" s="3" t="str">
        <f>IF(M87="",IF(I87,_xlfn.XLOOKUP(G87,Data!$L$3:$L$10,Data!$M$3:$M$10),IF(H87=0,"",IF(H87=1,E87,_xlfn.XLOOKUP(E87,Data!$L$3:$L$10,Data!$M$3:$M$10)))),"")</f>
        <v/>
      </c>
      <c r="M87" s="3" t="str">
        <f>IF(NOT(ISERROR(F87)),Data!$J$3,IF(ISERROR(G87),Data!$J$4,IF(AND(H87=0,NOT(ISERROR(E87))),Data!$J$5,IF(AND(H87=2,ISERROR(J87)),Data!$J$7,IF(AND(H87=1,ISERROR(E87)),Data!$J$6,"")))))</f>
        <v>I don't know that verb.</v>
      </c>
      <c r="N87" s="3" t="e">
        <f>_xlfn.XLOOKUP(K87,Data!$D$3:$D$36,Data!$H$3:$H$36)</f>
        <v>#N/A</v>
      </c>
      <c r="O87" s="3" t="e">
        <f>_xlfn.XLOOKUP(L87,Data!$X$3:$X$29,Data!$W$3:$W$29)</f>
        <v>#N/A</v>
      </c>
      <c r="P87" s="3" t="b">
        <f>OR(_xlfn.XLOOKUP(CK86,Data!$O$3:$O$25,Data!$U$3:$U$25),AND(CL86,OR(DC86=CK86,DC86=1)))</f>
        <v>1</v>
      </c>
      <c r="Q87" s="3" t="e" cm="1">
        <f t="array" ref="Q87">INDEX(CO86:DN86,1,O87)</f>
        <v>#N/A</v>
      </c>
      <c r="R87" s="3" t="e">
        <f t="shared" si="92"/>
        <v>#N/A</v>
      </c>
      <c r="S87" s="3" t="e">
        <f t="shared" si="141"/>
        <v>#N/A</v>
      </c>
      <c r="T87" s="3" t="str">
        <f t="shared" si="142"/>
        <v/>
      </c>
      <c r="U87" s="3" t="str">
        <f>IF(M87&lt;&gt;"",M87,IF(L87="","",IFERROR(IF(T87=0,IF(S87=FALSE,Data!$J$11,Data!$J$8),""),IF(K87=Data!$B$4,"",Data!$J$8))))</f>
        <v>I don't know that verb.</v>
      </c>
      <c r="V87" s="3" t="e" cm="1">
        <f t="array" ref="V87">INDEX(Data!$Q$3:$T$25,CK86,L87)</f>
        <v>#VALUE!</v>
      </c>
      <c r="W87" s="3" t="e">
        <f t="shared" si="93"/>
        <v>#VALUE!</v>
      </c>
      <c r="X87" s="3">
        <f t="shared" si="143"/>
        <v>0</v>
      </c>
      <c r="Y87" s="3" t="str">
        <f>IF(K87&lt;&gt;"Go","",IF(ISNUMBER(V87),IF(V87&gt;0,W87,Data!$J$9),Play!V87))</f>
        <v/>
      </c>
      <c r="Z87" s="3" t="b">
        <f t="shared" si="144"/>
        <v>0</v>
      </c>
      <c r="AA87" s="3" t="str">
        <f t="shared" si="145"/>
        <v/>
      </c>
      <c r="AB87" s="3">
        <f t="shared" si="94"/>
        <v>0</v>
      </c>
      <c r="AE87" s="5" t="str">
        <f t="shared" si="95"/>
        <v/>
      </c>
      <c r="AF87" s="5" t="str">
        <f>IF(AE87&lt;&gt;"",OR(_xlfn.XLOOKUP(AE87,Data!$O$3:$O$25,Data!$U$3:$U$25),AND(CL86,OR(DC86=1,DC86=CK86))),"")</f>
        <v/>
      </c>
      <c r="AG87" s="5" t="e" cm="1">
        <f t="array" ref="AG87">"Exits: " &amp; _xlfn.TEXTJOIN(", ", TRUE, IF(INDEX(Data!$Q$3:$T$25,AE87,0)&gt;0,Data!$Q$2:$T$2,""))&amp;"."</f>
        <v>#VALUE!</v>
      </c>
      <c r="AH87" s="5" t="str" cm="1">
        <f t="array" ref="AH87">_xlfn.TEXTJOIN(", ", TRUE, IF(CO86:DN86=AE87,_xlfn.XLOOKUP($CO$3:$DN$3,Data!$W$3:$W$28,Data!$X$3:$X$28),""))</f>
        <v/>
      </c>
      <c r="AI87" s="5" t="str">
        <f>IF(AF87="","",IF(AF87,_xlfn.XLOOKUP(AE87,Data!$O$3:$O$25,Data!$P$3:$P$25)&amp;" "&amp;AG87&amp;IF(AH87&lt;&gt;""," You see: " &amp;AH87&amp;".",""),Data!$J$10))</f>
        <v/>
      </c>
      <c r="AJ87" s="5" t="str">
        <f t="shared" si="146"/>
        <v/>
      </c>
      <c r="AK87" s="5" t="str">
        <f>IF(AND(K87="Talk",U87=""),_xlfn.XLOOKUP(T87,Data!$W$3:$W$28,Data!$AC$3:$AC$28),"")</f>
        <v/>
      </c>
      <c r="AL87" s="5" t="str">
        <f t="shared" si="147"/>
        <v/>
      </c>
      <c r="AM87" s="5" t="b">
        <f t="shared" si="148"/>
        <v>0</v>
      </c>
      <c r="AN87" s="5" t="str">
        <f>IF(AM87,IF(_xlfn.XLOOKUP(T87,Data!$W$3:$W$28,Data!$AA$3:$AA$28)=FALSE,"You can't take that.",IF(Q87=1,"You already have that.",IF(OR(CK86=CT86,CK86=CY86),"The unholy fiend prevents you!",""))),"")</f>
        <v/>
      </c>
      <c r="AO87" s="5" t="str">
        <f t="shared" si="149"/>
        <v/>
      </c>
      <c r="AP87" s="5" t="str">
        <f t="shared" si="150"/>
        <v/>
      </c>
      <c r="AQ87" s="5" t="b">
        <f t="shared" si="151"/>
        <v>0</v>
      </c>
      <c r="AR87" s="5" t="str">
        <f t="shared" si="152"/>
        <v/>
      </c>
      <c r="AS87" s="5" t="str">
        <f t="shared" si="153"/>
        <v/>
      </c>
      <c r="AT87" s="5" t="str">
        <f t="shared" si="91"/>
        <v/>
      </c>
      <c r="AU87" s="5" t="str">
        <f>IF(AND(K87="Examine",U87=""),_xlfn.XLOOKUP(T87,Data!$W$3:$W$28,Data!$Z$3:$Z$28)&amp;IF(T87=15,IF(CL86,IF(CM86&gt;=14,"burning brightly.",IF(CM86&gt;=9,"burning steadily.",IF(CM86&gt;=4,"burning weakly.","guttering."))),"unlit."),""),"")</f>
        <v/>
      </c>
      <c r="AV87" s="5" t="str" cm="1">
        <f t="array" ref="AV87">_xlfn.TEXTJOIN(", ", TRUE, IF(CO86:DN86=1,CO$1:DN$1,""))</f>
        <v/>
      </c>
      <c r="AW87" s="5" t="str">
        <f t="shared" si="154"/>
        <v/>
      </c>
      <c r="AX87" s="5" t="b">
        <f t="shared" si="155"/>
        <v>0</v>
      </c>
      <c r="AY87" s="5" t="str">
        <f>IF(AX87,IF(NOT(ISBLANK(_xlfn.XLOOKUP(T87,Data!$W$3:$W$28,Data!$AD$3:$AD$28))),IF(CK86=12,"","There's nowhere to pour it away here."),"You can't empty that!"),"")</f>
        <v/>
      </c>
      <c r="AZ87" s="5" t="str">
        <f t="shared" si="156"/>
        <v/>
      </c>
      <c r="BA87" s="5" t="b">
        <f t="shared" si="157"/>
        <v>0</v>
      </c>
      <c r="BB87" s="5" t="e">
        <f>_xlfn.XLOOKUP(T87,Data!$W$3:$W$28,Data!$AD$3:$AD$28)</f>
        <v>#N/A</v>
      </c>
      <c r="BC87" s="5" t="str">
        <f t="shared" si="158"/>
        <v/>
      </c>
      <c r="BD87" s="5" t="str">
        <f t="shared" si="159"/>
        <v/>
      </c>
      <c r="BE87" s="5" t="b">
        <f t="shared" si="160"/>
        <v>0</v>
      </c>
      <c r="BF87" s="5" t="str">
        <f t="shared" si="96"/>
        <v/>
      </c>
      <c r="BG87" s="5" t="str">
        <f t="shared" si="161"/>
        <v/>
      </c>
      <c r="BH87" s="5" t="b">
        <f t="shared" si="162"/>
        <v>0</v>
      </c>
      <c r="BI87" s="5" t="str">
        <f t="shared" si="163"/>
        <v/>
      </c>
      <c r="BJ87" s="5" t="str">
        <f t="shared" si="97"/>
        <v/>
      </c>
      <c r="BK87" s="5" t="str">
        <f>IF(BH87,IF(BI87="","You ring the bell. "&amp;IF(BJ87=0,"Nothing else happens.","The "&amp;_xlfn.XLOOKUP(BJ87,Data!$W$3:$W$28,Data!$X$3:$X$28)&amp;" is transformed!"),BI87),"")</f>
        <v/>
      </c>
      <c r="BL87" s="5" t="b">
        <f t="shared" si="164"/>
        <v>0</v>
      </c>
      <c r="BM87" s="5" t="b">
        <f t="shared" si="165"/>
        <v>0</v>
      </c>
      <c r="BN87" s="5" t="str">
        <f t="shared" si="98"/>
        <v/>
      </c>
      <c r="BO87" s="5" t="str">
        <f t="shared" si="99"/>
        <v/>
      </c>
      <c r="BP87" s="5" t="b">
        <f t="shared" si="166"/>
        <v>0</v>
      </c>
      <c r="BQ87" s="5" t="str">
        <f>IF(BP87,IF(_xlfn.XLOOKUP(T87,Data!$W$3:$W$28,Data!$AB$3:$AB$28),"That's much too precious to give away!",IF(OR(AND(T87=17,CK86=CQ86),AND(T87=21,CK86=CV86)),"","No-one here seems to want that.")),"")</f>
        <v/>
      </c>
      <c r="BR87" s="5" t="str">
        <f>IF(BP87,IF(BQ87&lt;&gt;"",BQ87,IF(T87=21,Data!$B$5,"The priest takes the water and it is transformed by heavenly radiance!")),"")</f>
        <v/>
      </c>
      <c r="BS87" s="5" t="b">
        <f t="shared" si="167"/>
        <v>0</v>
      </c>
      <c r="BT87" s="5" t="str">
        <f t="shared" si="100"/>
        <v/>
      </c>
      <c r="BU87" s="5" t="str">
        <f t="shared" si="168"/>
        <v/>
      </c>
      <c r="BV87" s="5" t="b">
        <f t="shared" si="169"/>
        <v>0</v>
      </c>
      <c r="BW87" s="5" t="str">
        <f t="shared" si="101"/>
        <v/>
      </c>
      <c r="BX87" s="5" t="str">
        <f t="shared" si="170"/>
        <v/>
      </c>
      <c r="BY87" s="5" t="b">
        <f t="shared" si="171"/>
        <v>0</v>
      </c>
      <c r="BZ87" s="5">
        <f t="shared" si="172"/>
        <v>0</v>
      </c>
      <c r="CA87" s="5" t="str">
        <f t="shared" si="102"/>
        <v/>
      </c>
      <c r="CB87" s="5" t="b">
        <f t="shared" si="103"/>
        <v>0</v>
      </c>
      <c r="CC87" s="5" t="str">
        <f t="shared" si="104"/>
        <v/>
      </c>
      <c r="CD87" s="5" t="b">
        <f t="shared" si="105"/>
        <v>0</v>
      </c>
      <c r="CE87" s="5" t="b">
        <f t="shared" si="106"/>
        <v>0</v>
      </c>
      <c r="CF87" s="5" t="b">
        <f t="shared" si="107"/>
        <v>0</v>
      </c>
      <c r="CG87" s="5" t="b">
        <f t="shared" si="108"/>
        <v>0</v>
      </c>
      <c r="CH87" s="5" t="b">
        <f t="shared" si="109"/>
        <v>0</v>
      </c>
      <c r="CI87" s="5">
        <f t="shared" si="110"/>
        <v>0</v>
      </c>
      <c r="CJ87" s="5" t="str">
        <f t="shared" si="111"/>
        <v>I don't know that verb.</v>
      </c>
      <c r="CK87" s="4">
        <f t="shared" si="112"/>
        <v>3</v>
      </c>
      <c r="CL87" s="4" t="b">
        <f t="shared" si="113"/>
        <v>0</v>
      </c>
      <c r="CM87" s="4">
        <f t="shared" si="173"/>
        <v>20</v>
      </c>
      <c r="CN87" s="4" t="b">
        <f t="shared" si="114"/>
        <v>0</v>
      </c>
      <c r="CO87" s="4">
        <f t="shared" si="115"/>
        <v>12</v>
      </c>
      <c r="CP87" s="4">
        <f t="shared" si="116"/>
        <v>10</v>
      </c>
      <c r="CQ87" s="4">
        <f t="shared" si="117"/>
        <v>2</v>
      </c>
      <c r="CR87" s="4">
        <f t="shared" si="118"/>
        <v>20</v>
      </c>
      <c r="CS87" s="4">
        <f t="shared" si="119"/>
        <v>2</v>
      </c>
      <c r="CT87" s="4">
        <f t="shared" si="120"/>
        <v>15</v>
      </c>
      <c r="CU87" s="4">
        <f t="shared" si="121"/>
        <v>16</v>
      </c>
      <c r="CV87" s="4">
        <f t="shared" si="122"/>
        <v>8</v>
      </c>
      <c r="CW87" s="4">
        <f t="shared" si="123"/>
        <v>8</v>
      </c>
      <c r="CX87" s="4">
        <f t="shared" si="124"/>
        <v>14</v>
      </c>
      <c r="CY87" s="4">
        <f t="shared" si="125"/>
        <v>19</v>
      </c>
      <c r="CZ87" s="4">
        <f t="shared" si="126"/>
        <v>9</v>
      </c>
      <c r="DA87" s="4">
        <f t="shared" si="127"/>
        <v>2</v>
      </c>
      <c r="DB87" s="4">
        <f t="shared" si="128"/>
        <v>12</v>
      </c>
      <c r="DC87" s="4">
        <f t="shared" si="174"/>
        <v>2</v>
      </c>
      <c r="DD87" s="4">
        <f t="shared" si="129"/>
        <v>2</v>
      </c>
      <c r="DE87" s="4">
        <f t="shared" si="130"/>
        <v>2</v>
      </c>
      <c r="DF87" s="4">
        <f t="shared" si="131"/>
        <v>10</v>
      </c>
      <c r="DG87" s="4">
        <f t="shared" si="132"/>
        <v>2</v>
      </c>
      <c r="DH87" s="4">
        <f t="shared" si="133"/>
        <v>17</v>
      </c>
      <c r="DI87" s="4">
        <f t="shared" si="134"/>
        <v>6</v>
      </c>
      <c r="DJ87" s="4">
        <f t="shared" si="135"/>
        <v>15</v>
      </c>
      <c r="DK87" s="4">
        <f t="shared" si="136"/>
        <v>19</v>
      </c>
      <c r="DL87" s="4">
        <f t="shared" si="137"/>
        <v>2</v>
      </c>
      <c r="DM87" s="4">
        <f t="shared" si="138"/>
        <v>22</v>
      </c>
      <c r="DN87" s="4">
        <f t="shared" si="139"/>
        <v>23</v>
      </c>
      <c r="DO87" s="3"/>
    </row>
    <row r="88" spans="1:119" x14ac:dyDescent="0.35">
      <c r="A88" s="3" t="str">
        <f t="shared" si="140"/>
        <v/>
      </c>
      <c r="B88" s="6"/>
      <c r="C88" s="3" t="str">
        <f t="shared" si="90"/>
        <v/>
      </c>
      <c r="D88" s="3" t="e" cm="1">
        <f t="array" ref="D88:F88">INDEX(_xlfn.TEXTSPLIT(B88," ",,TRUE),_xlfn.SEQUENCE(1,3))</f>
        <v>#VALUE!</v>
      </c>
      <c r="E88" s="3" t="e">
        <v>#VALUE!</v>
      </c>
      <c r="F88" s="3" t="e">
        <v>#VALUE!</v>
      </c>
      <c r="G88" s="3" t="e" cm="1">
        <f t="array" ref="G88">_xlfn.XLOOKUP(D88,Data!$D$3:$D$36,Data!$E$3:$G$36)</f>
        <v>#VALUE!</v>
      </c>
      <c r="H88" s="3"/>
      <c r="I88" s="3"/>
      <c r="J88" s="3" t="e">
        <f>_xlfn.XMATCH(E88,Data!$L$3:$L$10)</f>
        <v>#VALUE!</v>
      </c>
      <c r="K88" s="3" t="str">
        <f>IF(M88="",IF(I88,Data!$B$4,_xlfn.XLOOKUP(D88,Data!$D$3:$D$36,Data!$E$3:$E$36)),"")</f>
        <v/>
      </c>
      <c r="L88" s="3" t="str">
        <f>IF(M88="",IF(I88,_xlfn.XLOOKUP(G88,Data!$L$3:$L$10,Data!$M$3:$M$10),IF(H88=0,"",IF(H88=1,E88,_xlfn.XLOOKUP(E88,Data!$L$3:$L$10,Data!$M$3:$M$10)))),"")</f>
        <v/>
      </c>
      <c r="M88" s="3" t="str">
        <f>IF(NOT(ISERROR(F88)),Data!$J$3,IF(ISERROR(G88),Data!$J$4,IF(AND(H88=0,NOT(ISERROR(E88))),Data!$J$5,IF(AND(H88=2,ISERROR(J88)),Data!$J$7,IF(AND(H88=1,ISERROR(E88)),Data!$J$6,"")))))</f>
        <v>I don't know that verb.</v>
      </c>
      <c r="N88" s="3" t="e">
        <f>_xlfn.XLOOKUP(K88,Data!$D$3:$D$36,Data!$H$3:$H$36)</f>
        <v>#N/A</v>
      </c>
      <c r="O88" s="3" t="e">
        <f>_xlfn.XLOOKUP(L88,Data!$X$3:$X$29,Data!$W$3:$W$29)</f>
        <v>#N/A</v>
      </c>
      <c r="P88" s="3" t="b">
        <f>OR(_xlfn.XLOOKUP(CK87,Data!$O$3:$O$25,Data!$U$3:$U$25),AND(CL87,OR(DC87=CK87,DC87=1)))</f>
        <v>1</v>
      </c>
      <c r="Q88" s="3" t="e" cm="1">
        <f t="array" ref="Q88">INDEX(CO87:DN87,1,O88)</f>
        <v>#N/A</v>
      </c>
      <c r="R88" s="3" t="e">
        <f t="shared" si="92"/>
        <v>#N/A</v>
      </c>
      <c r="S88" s="3" t="e">
        <f t="shared" si="141"/>
        <v>#N/A</v>
      </c>
      <c r="T88" s="3" t="str">
        <f t="shared" si="142"/>
        <v/>
      </c>
      <c r="U88" s="3" t="str">
        <f>IF(M88&lt;&gt;"",M88,IF(L88="","",IFERROR(IF(T88=0,IF(S88=FALSE,Data!$J$11,Data!$J$8),""),IF(K88=Data!$B$4,"",Data!$J$8))))</f>
        <v>I don't know that verb.</v>
      </c>
      <c r="V88" s="3" t="e" cm="1">
        <f t="array" ref="V88">INDEX(Data!$Q$3:$T$25,CK87,L88)</f>
        <v>#VALUE!</v>
      </c>
      <c r="W88" s="3" t="e">
        <f t="shared" si="93"/>
        <v>#VALUE!</v>
      </c>
      <c r="X88" s="3">
        <f t="shared" si="143"/>
        <v>0</v>
      </c>
      <c r="Y88" s="3" t="str">
        <f>IF(K88&lt;&gt;"Go","",IF(ISNUMBER(V88),IF(V88&gt;0,W88,Data!$J$9),Play!V88))</f>
        <v/>
      </c>
      <c r="Z88" s="3" t="b">
        <f t="shared" si="144"/>
        <v>0</v>
      </c>
      <c r="AA88" s="3" t="str">
        <f t="shared" si="145"/>
        <v/>
      </c>
      <c r="AB88" s="3">
        <f t="shared" si="94"/>
        <v>0</v>
      </c>
      <c r="AE88" s="5" t="str">
        <f t="shared" si="95"/>
        <v/>
      </c>
      <c r="AF88" s="5" t="str">
        <f>IF(AE88&lt;&gt;"",OR(_xlfn.XLOOKUP(AE88,Data!$O$3:$O$25,Data!$U$3:$U$25),AND(CL87,OR(DC87=1,DC87=CK87))),"")</f>
        <v/>
      </c>
      <c r="AG88" s="5" t="e" cm="1">
        <f t="array" ref="AG88">"Exits: " &amp; _xlfn.TEXTJOIN(", ", TRUE, IF(INDEX(Data!$Q$3:$T$25,AE88,0)&gt;0,Data!$Q$2:$T$2,""))&amp;"."</f>
        <v>#VALUE!</v>
      </c>
      <c r="AH88" s="5" t="str" cm="1">
        <f t="array" ref="AH88">_xlfn.TEXTJOIN(", ", TRUE, IF(CO87:DN87=AE88,_xlfn.XLOOKUP($CO$3:$DN$3,Data!$W$3:$W$28,Data!$X$3:$X$28),""))</f>
        <v/>
      </c>
      <c r="AI88" s="5" t="str">
        <f>IF(AF88="","",IF(AF88,_xlfn.XLOOKUP(AE88,Data!$O$3:$O$25,Data!$P$3:$P$25)&amp;" "&amp;AG88&amp;IF(AH88&lt;&gt;""," You see: " &amp;AH88&amp;".",""),Data!$J$10))</f>
        <v/>
      </c>
      <c r="AJ88" s="5" t="str">
        <f t="shared" si="146"/>
        <v/>
      </c>
      <c r="AK88" s="5" t="str">
        <f>IF(AND(K88="Talk",U88=""),_xlfn.XLOOKUP(T88,Data!$W$3:$W$28,Data!$AC$3:$AC$28),"")</f>
        <v/>
      </c>
      <c r="AL88" s="5" t="str">
        <f t="shared" si="147"/>
        <v/>
      </c>
      <c r="AM88" s="5" t="b">
        <f t="shared" si="148"/>
        <v>0</v>
      </c>
      <c r="AN88" s="5" t="str">
        <f>IF(AM88,IF(_xlfn.XLOOKUP(T88,Data!$W$3:$W$28,Data!$AA$3:$AA$28)=FALSE,"You can't take that.",IF(Q88=1,"You already have that.",IF(OR(CK87=CT87,CK87=CY87),"The unholy fiend prevents you!",""))),"")</f>
        <v/>
      </c>
      <c r="AO88" s="5" t="str">
        <f t="shared" si="149"/>
        <v/>
      </c>
      <c r="AP88" s="5" t="str">
        <f t="shared" si="150"/>
        <v/>
      </c>
      <c r="AQ88" s="5" t="b">
        <f t="shared" si="151"/>
        <v>0</v>
      </c>
      <c r="AR88" s="5" t="str">
        <f t="shared" si="152"/>
        <v/>
      </c>
      <c r="AS88" s="5" t="str">
        <f t="shared" si="153"/>
        <v/>
      </c>
      <c r="AT88" s="5" t="str">
        <f t="shared" si="91"/>
        <v/>
      </c>
      <c r="AU88" s="5" t="str">
        <f>IF(AND(K88="Examine",U88=""),_xlfn.XLOOKUP(T88,Data!$W$3:$W$28,Data!$Z$3:$Z$28)&amp;IF(T88=15,IF(CL87,IF(CM87&gt;=14,"burning brightly.",IF(CM87&gt;=9,"burning steadily.",IF(CM87&gt;=4,"burning weakly.","guttering."))),"unlit."),""),"")</f>
        <v/>
      </c>
      <c r="AV88" s="5" t="str" cm="1">
        <f t="array" ref="AV88">_xlfn.TEXTJOIN(", ", TRUE, IF(CO87:DN87=1,CO$1:DN$1,""))</f>
        <v/>
      </c>
      <c r="AW88" s="5" t="str">
        <f t="shared" si="154"/>
        <v/>
      </c>
      <c r="AX88" s="5" t="b">
        <f t="shared" si="155"/>
        <v>0</v>
      </c>
      <c r="AY88" s="5" t="str">
        <f>IF(AX88,IF(NOT(ISBLANK(_xlfn.XLOOKUP(T88,Data!$W$3:$W$28,Data!$AD$3:$AD$28))),IF(CK87=12,"","There's nowhere to pour it away here."),"You can't empty that!"),"")</f>
        <v/>
      </c>
      <c r="AZ88" s="5" t="str">
        <f t="shared" si="156"/>
        <v/>
      </c>
      <c r="BA88" s="5" t="b">
        <f t="shared" si="157"/>
        <v>0</v>
      </c>
      <c r="BB88" s="5" t="e">
        <f>_xlfn.XLOOKUP(T88,Data!$W$3:$W$28,Data!$AD$3:$AD$28)</f>
        <v>#N/A</v>
      </c>
      <c r="BC88" s="5" t="str">
        <f t="shared" si="158"/>
        <v/>
      </c>
      <c r="BD88" s="5" t="str">
        <f t="shared" si="159"/>
        <v/>
      </c>
      <c r="BE88" s="5" t="b">
        <f t="shared" si="160"/>
        <v>0</v>
      </c>
      <c r="BF88" s="5" t="str">
        <f t="shared" si="96"/>
        <v/>
      </c>
      <c r="BG88" s="5" t="str">
        <f t="shared" si="161"/>
        <v/>
      </c>
      <c r="BH88" s="5" t="b">
        <f t="shared" si="162"/>
        <v>0</v>
      </c>
      <c r="BI88" s="5" t="str">
        <f t="shared" si="163"/>
        <v/>
      </c>
      <c r="BJ88" s="5" t="str">
        <f t="shared" si="97"/>
        <v/>
      </c>
      <c r="BK88" s="5" t="str">
        <f>IF(BH88,IF(BI88="","You ring the bell. "&amp;IF(BJ88=0,"Nothing else happens.","The "&amp;_xlfn.XLOOKUP(BJ88,Data!$W$3:$W$28,Data!$X$3:$X$28)&amp;" is transformed!"),BI88),"")</f>
        <v/>
      </c>
      <c r="BL88" s="5" t="b">
        <f t="shared" si="164"/>
        <v>0</v>
      </c>
      <c r="BM88" s="5" t="b">
        <f t="shared" si="165"/>
        <v>0</v>
      </c>
      <c r="BN88" s="5" t="str">
        <f t="shared" si="98"/>
        <v/>
      </c>
      <c r="BO88" s="5" t="str">
        <f t="shared" si="99"/>
        <v/>
      </c>
      <c r="BP88" s="5" t="b">
        <f t="shared" si="166"/>
        <v>0</v>
      </c>
      <c r="BQ88" s="5" t="str">
        <f>IF(BP88,IF(_xlfn.XLOOKUP(T88,Data!$W$3:$W$28,Data!$AB$3:$AB$28),"That's much too precious to give away!",IF(OR(AND(T88=17,CK87=CQ87),AND(T88=21,CK87=CV87)),"","No-one here seems to want that.")),"")</f>
        <v/>
      </c>
      <c r="BR88" s="5" t="str">
        <f>IF(BP88,IF(BQ88&lt;&gt;"",BQ88,IF(T88=21,Data!$B$5,"The priest takes the water and it is transformed by heavenly radiance!")),"")</f>
        <v/>
      </c>
      <c r="BS88" s="5" t="b">
        <f t="shared" si="167"/>
        <v>0</v>
      </c>
      <c r="BT88" s="5" t="str">
        <f t="shared" si="100"/>
        <v/>
      </c>
      <c r="BU88" s="5" t="str">
        <f t="shared" si="168"/>
        <v/>
      </c>
      <c r="BV88" s="5" t="b">
        <f t="shared" si="169"/>
        <v>0</v>
      </c>
      <c r="BW88" s="5" t="str">
        <f t="shared" si="101"/>
        <v/>
      </c>
      <c r="BX88" s="5" t="str">
        <f t="shared" si="170"/>
        <v/>
      </c>
      <c r="BY88" s="5" t="b">
        <f t="shared" si="171"/>
        <v>0</v>
      </c>
      <c r="BZ88" s="5">
        <f t="shared" si="172"/>
        <v>0</v>
      </c>
      <c r="CA88" s="5" t="str">
        <f t="shared" si="102"/>
        <v/>
      </c>
      <c r="CB88" s="5" t="b">
        <f t="shared" si="103"/>
        <v>0</v>
      </c>
      <c r="CC88" s="5" t="str">
        <f t="shared" si="104"/>
        <v/>
      </c>
      <c r="CD88" s="5" t="b">
        <f t="shared" si="105"/>
        <v>0</v>
      </c>
      <c r="CE88" s="5" t="b">
        <f t="shared" si="106"/>
        <v>0</v>
      </c>
      <c r="CF88" s="5" t="b">
        <f t="shared" si="107"/>
        <v>0</v>
      </c>
      <c r="CG88" s="5" t="b">
        <f t="shared" si="108"/>
        <v>0</v>
      </c>
      <c r="CH88" s="5" t="b">
        <f t="shared" si="109"/>
        <v>0</v>
      </c>
      <c r="CI88" s="5">
        <f t="shared" si="110"/>
        <v>0</v>
      </c>
      <c r="CJ88" s="5" t="str">
        <f t="shared" si="111"/>
        <v>I don't know that verb.</v>
      </c>
      <c r="CK88" s="4">
        <f t="shared" si="112"/>
        <v>3</v>
      </c>
      <c r="CL88" s="4" t="b">
        <f t="shared" si="113"/>
        <v>0</v>
      </c>
      <c r="CM88" s="4">
        <f t="shared" si="173"/>
        <v>20</v>
      </c>
      <c r="CN88" s="4" t="b">
        <f t="shared" si="114"/>
        <v>0</v>
      </c>
      <c r="CO88" s="4">
        <f t="shared" si="115"/>
        <v>12</v>
      </c>
      <c r="CP88" s="4">
        <f t="shared" si="116"/>
        <v>10</v>
      </c>
      <c r="CQ88" s="4">
        <f t="shared" si="117"/>
        <v>2</v>
      </c>
      <c r="CR88" s="4">
        <f t="shared" si="118"/>
        <v>20</v>
      </c>
      <c r="CS88" s="4">
        <f t="shared" si="119"/>
        <v>2</v>
      </c>
      <c r="CT88" s="4">
        <f t="shared" si="120"/>
        <v>15</v>
      </c>
      <c r="CU88" s="4">
        <f t="shared" si="121"/>
        <v>16</v>
      </c>
      <c r="CV88" s="4">
        <f t="shared" si="122"/>
        <v>8</v>
      </c>
      <c r="CW88" s="4">
        <f t="shared" si="123"/>
        <v>8</v>
      </c>
      <c r="CX88" s="4">
        <f t="shared" si="124"/>
        <v>14</v>
      </c>
      <c r="CY88" s="4">
        <f t="shared" si="125"/>
        <v>19</v>
      </c>
      <c r="CZ88" s="4">
        <f t="shared" si="126"/>
        <v>9</v>
      </c>
      <c r="DA88" s="4">
        <f t="shared" si="127"/>
        <v>2</v>
      </c>
      <c r="DB88" s="4">
        <f t="shared" si="128"/>
        <v>12</v>
      </c>
      <c r="DC88" s="4">
        <f t="shared" si="174"/>
        <v>2</v>
      </c>
      <c r="DD88" s="4">
        <f t="shared" si="129"/>
        <v>2</v>
      </c>
      <c r="DE88" s="4">
        <f t="shared" si="130"/>
        <v>2</v>
      </c>
      <c r="DF88" s="4">
        <f t="shared" si="131"/>
        <v>10</v>
      </c>
      <c r="DG88" s="4">
        <f t="shared" si="132"/>
        <v>2</v>
      </c>
      <c r="DH88" s="4">
        <f t="shared" si="133"/>
        <v>17</v>
      </c>
      <c r="DI88" s="4">
        <f t="shared" si="134"/>
        <v>6</v>
      </c>
      <c r="DJ88" s="4">
        <f t="shared" si="135"/>
        <v>15</v>
      </c>
      <c r="DK88" s="4">
        <f t="shared" si="136"/>
        <v>19</v>
      </c>
      <c r="DL88" s="4">
        <f t="shared" si="137"/>
        <v>2</v>
      </c>
      <c r="DM88" s="4">
        <f t="shared" si="138"/>
        <v>22</v>
      </c>
      <c r="DN88" s="4">
        <f t="shared" si="139"/>
        <v>23</v>
      </c>
      <c r="DO88" s="3"/>
    </row>
    <row r="89" spans="1:119" x14ac:dyDescent="0.35">
      <c r="A89" s="3" t="str">
        <f t="shared" si="140"/>
        <v/>
      </c>
      <c r="B89" s="6"/>
      <c r="C89" s="3" t="str">
        <f t="shared" si="90"/>
        <v/>
      </c>
      <c r="D89" s="3" t="e" cm="1">
        <f t="array" ref="D89:F89">INDEX(_xlfn.TEXTSPLIT(B89," ",,TRUE),_xlfn.SEQUENCE(1,3))</f>
        <v>#VALUE!</v>
      </c>
      <c r="E89" s="3" t="e">
        <v>#VALUE!</v>
      </c>
      <c r="F89" s="3" t="e">
        <v>#VALUE!</v>
      </c>
      <c r="G89" s="3" t="e" cm="1">
        <f t="array" ref="G89">_xlfn.XLOOKUP(D89,Data!$D$3:$D$36,Data!$E$3:$G$36)</f>
        <v>#VALUE!</v>
      </c>
      <c r="H89" s="3"/>
      <c r="I89" s="3"/>
      <c r="J89" s="3" t="e">
        <f>_xlfn.XMATCH(E89,Data!$L$3:$L$10)</f>
        <v>#VALUE!</v>
      </c>
      <c r="K89" s="3" t="str">
        <f>IF(M89="",IF(I89,Data!$B$4,_xlfn.XLOOKUP(D89,Data!$D$3:$D$36,Data!$E$3:$E$36)),"")</f>
        <v/>
      </c>
      <c r="L89" s="3" t="str">
        <f>IF(M89="",IF(I89,_xlfn.XLOOKUP(G89,Data!$L$3:$L$10,Data!$M$3:$M$10),IF(H89=0,"",IF(H89=1,E89,_xlfn.XLOOKUP(E89,Data!$L$3:$L$10,Data!$M$3:$M$10)))),"")</f>
        <v/>
      </c>
      <c r="M89" s="3" t="str">
        <f>IF(NOT(ISERROR(F89)),Data!$J$3,IF(ISERROR(G89),Data!$J$4,IF(AND(H89=0,NOT(ISERROR(E89))),Data!$J$5,IF(AND(H89=2,ISERROR(J89)),Data!$J$7,IF(AND(H89=1,ISERROR(E89)),Data!$J$6,"")))))</f>
        <v>I don't know that verb.</v>
      </c>
      <c r="N89" s="3" t="e">
        <f>_xlfn.XLOOKUP(K89,Data!$D$3:$D$36,Data!$H$3:$H$36)</f>
        <v>#N/A</v>
      </c>
      <c r="O89" s="3" t="e">
        <f>_xlfn.XLOOKUP(L89,Data!$X$3:$X$29,Data!$W$3:$W$29)</f>
        <v>#N/A</v>
      </c>
      <c r="P89" s="3" t="b">
        <f>OR(_xlfn.XLOOKUP(CK88,Data!$O$3:$O$25,Data!$U$3:$U$25),AND(CL88,OR(DC88=CK88,DC88=1)))</f>
        <v>1</v>
      </c>
      <c r="Q89" s="3" t="e" cm="1">
        <f t="array" ref="Q89">INDEX(CO88:DN88,1,O89)</f>
        <v>#N/A</v>
      </c>
      <c r="R89" s="3" t="e">
        <f t="shared" si="92"/>
        <v>#N/A</v>
      </c>
      <c r="S89" s="3" t="e">
        <f t="shared" si="141"/>
        <v>#N/A</v>
      </c>
      <c r="T89" s="3" t="str">
        <f t="shared" si="142"/>
        <v/>
      </c>
      <c r="U89" s="3" t="str">
        <f>IF(M89&lt;&gt;"",M89,IF(L89="","",IFERROR(IF(T89=0,IF(S89=FALSE,Data!$J$11,Data!$J$8),""),IF(K89=Data!$B$4,"",Data!$J$8))))</f>
        <v>I don't know that verb.</v>
      </c>
      <c r="V89" s="3" t="e" cm="1">
        <f t="array" ref="V89">INDEX(Data!$Q$3:$T$25,CK88,L89)</f>
        <v>#VALUE!</v>
      </c>
      <c r="W89" s="3" t="e">
        <f t="shared" si="93"/>
        <v>#VALUE!</v>
      </c>
      <c r="X89" s="3">
        <f t="shared" si="143"/>
        <v>0</v>
      </c>
      <c r="Y89" s="3" t="str">
        <f>IF(K89&lt;&gt;"Go","",IF(ISNUMBER(V89),IF(V89&gt;0,W89,Data!$J$9),Play!V89))</f>
        <v/>
      </c>
      <c r="Z89" s="3" t="b">
        <f t="shared" si="144"/>
        <v>0</v>
      </c>
      <c r="AA89" s="3" t="str">
        <f t="shared" si="145"/>
        <v/>
      </c>
      <c r="AB89" s="3">
        <f t="shared" si="94"/>
        <v>0</v>
      </c>
      <c r="AE89" s="5" t="str">
        <f t="shared" si="95"/>
        <v/>
      </c>
      <c r="AF89" s="5" t="str">
        <f>IF(AE89&lt;&gt;"",OR(_xlfn.XLOOKUP(AE89,Data!$O$3:$O$25,Data!$U$3:$U$25),AND(CL88,OR(DC88=1,DC88=CK88))),"")</f>
        <v/>
      </c>
      <c r="AG89" s="5" t="e" cm="1">
        <f t="array" ref="AG89">"Exits: " &amp; _xlfn.TEXTJOIN(", ", TRUE, IF(INDEX(Data!$Q$3:$T$25,AE89,0)&gt;0,Data!$Q$2:$T$2,""))&amp;"."</f>
        <v>#VALUE!</v>
      </c>
      <c r="AH89" s="5" t="str" cm="1">
        <f t="array" ref="AH89">_xlfn.TEXTJOIN(", ", TRUE, IF(CO88:DN88=AE89,_xlfn.XLOOKUP($CO$3:$DN$3,Data!$W$3:$W$28,Data!$X$3:$X$28),""))</f>
        <v/>
      </c>
      <c r="AI89" s="5" t="str">
        <f>IF(AF89="","",IF(AF89,_xlfn.XLOOKUP(AE89,Data!$O$3:$O$25,Data!$P$3:$P$25)&amp;" "&amp;AG89&amp;IF(AH89&lt;&gt;""," You see: " &amp;AH89&amp;".",""),Data!$J$10))</f>
        <v/>
      </c>
      <c r="AJ89" s="5" t="str">
        <f t="shared" si="146"/>
        <v/>
      </c>
      <c r="AK89" s="5" t="str">
        <f>IF(AND(K89="Talk",U89=""),_xlfn.XLOOKUP(T89,Data!$W$3:$W$28,Data!$AC$3:$AC$28),"")</f>
        <v/>
      </c>
      <c r="AL89" s="5" t="str">
        <f t="shared" si="147"/>
        <v/>
      </c>
      <c r="AM89" s="5" t="b">
        <f t="shared" si="148"/>
        <v>0</v>
      </c>
      <c r="AN89" s="5" t="str">
        <f>IF(AM89,IF(_xlfn.XLOOKUP(T89,Data!$W$3:$W$28,Data!$AA$3:$AA$28)=FALSE,"You can't take that.",IF(Q89=1,"You already have that.",IF(OR(CK88=CT88,CK88=CY88),"The unholy fiend prevents you!",""))),"")</f>
        <v/>
      </c>
      <c r="AO89" s="5" t="str">
        <f t="shared" si="149"/>
        <v/>
      </c>
      <c r="AP89" s="5" t="str">
        <f t="shared" si="150"/>
        <v/>
      </c>
      <c r="AQ89" s="5" t="b">
        <f t="shared" si="151"/>
        <v>0</v>
      </c>
      <c r="AR89" s="5" t="str">
        <f t="shared" si="152"/>
        <v/>
      </c>
      <c r="AS89" s="5" t="str">
        <f t="shared" si="153"/>
        <v/>
      </c>
      <c r="AT89" s="5" t="str">
        <f t="shared" si="91"/>
        <v/>
      </c>
      <c r="AU89" s="5" t="str">
        <f>IF(AND(K89="Examine",U89=""),_xlfn.XLOOKUP(T89,Data!$W$3:$W$28,Data!$Z$3:$Z$28)&amp;IF(T89=15,IF(CL88,IF(CM88&gt;=14,"burning brightly.",IF(CM88&gt;=9,"burning steadily.",IF(CM88&gt;=4,"burning weakly.","guttering."))),"unlit."),""),"")</f>
        <v/>
      </c>
      <c r="AV89" s="5" t="str" cm="1">
        <f t="array" ref="AV89">_xlfn.TEXTJOIN(", ", TRUE, IF(CO88:DN88=1,CO$1:DN$1,""))</f>
        <v/>
      </c>
      <c r="AW89" s="5" t="str">
        <f t="shared" si="154"/>
        <v/>
      </c>
      <c r="AX89" s="5" t="b">
        <f t="shared" si="155"/>
        <v>0</v>
      </c>
      <c r="AY89" s="5" t="str">
        <f>IF(AX89,IF(NOT(ISBLANK(_xlfn.XLOOKUP(T89,Data!$W$3:$W$28,Data!$AD$3:$AD$28))),IF(CK88=12,"","There's nowhere to pour it away here."),"You can't empty that!"),"")</f>
        <v/>
      </c>
      <c r="AZ89" s="5" t="str">
        <f t="shared" si="156"/>
        <v/>
      </c>
      <c r="BA89" s="5" t="b">
        <f t="shared" si="157"/>
        <v>0</v>
      </c>
      <c r="BB89" s="5" t="e">
        <f>_xlfn.XLOOKUP(T89,Data!$W$3:$W$28,Data!$AD$3:$AD$28)</f>
        <v>#N/A</v>
      </c>
      <c r="BC89" s="5" t="str">
        <f t="shared" si="158"/>
        <v/>
      </c>
      <c r="BD89" s="5" t="str">
        <f t="shared" si="159"/>
        <v/>
      </c>
      <c r="BE89" s="5" t="b">
        <f t="shared" si="160"/>
        <v>0</v>
      </c>
      <c r="BF89" s="5" t="str">
        <f t="shared" si="96"/>
        <v/>
      </c>
      <c r="BG89" s="5" t="str">
        <f t="shared" si="161"/>
        <v/>
      </c>
      <c r="BH89" s="5" t="b">
        <f t="shared" si="162"/>
        <v>0</v>
      </c>
      <c r="BI89" s="5" t="str">
        <f t="shared" si="163"/>
        <v/>
      </c>
      <c r="BJ89" s="5" t="str">
        <f t="shared" si="97"/>
        <v/>
      </c>
      <c r="BK89" s="5" t="str">
        <f>IF(BH89,IF(BI89="","You ring the bell. "&amp;IF(BJ89=0,"Nothing else happens.","The "&amp;_xlfn.XLOOKUP(BJ89,Data!$W$3:$W$28,Data!$X$3:$X$28)&amp;" is transformed!"),BI89),"")</f>
        <v/>
      </c>
      <c r="BL89" s="5" t="b">
        <f t="shared" si="164"/>
        <v>0</v>
      </c>
      <c r="BM89" s="5" t="b">
        <f t="shared" si="165"/>
        <v>0</v>
      </c>
      <c r="BN89" s="5" t="str">
        <f t="shared" si="98"/>
        <v/>
      </c>
      <c r="BO89" s="5" t="str">
        <f t="shared" si="99"/>
        <v/>
      </c>
      <c r="BP89" s="5" t="b">
        <f t="shared" si="166"/>
        <v>0</v>
      </c>
      <c r="BQ89" s="5" t="str">
        <f>IF(BP89,IF(_xlfn.XLOOKUP(T89,Data!$W$3:$W$28,Data!$AB$3:$AB$28),"That's much too precious to give away!",IF(OR(AND(T89=17,CK88=CQ88),AND(T89=21,CK88=CV88)),"","No-one here seems to want that.")),"")</f>
        <v/>
      </c>
      <c r="BR89" s="5" t="str">
        <f>IF(BP89,IF(BQ89&lt;&gt;"",BQ89,IF(T89=21,Data!$B$5,"The priest takes the water and it is transformed by heavenly radiance!")),"")</f>
        <v/>
      </c>
      <c r="BS89" s="5" t="b">
        <f t="shared" si="167"/>
        <v>0</v>
      </c>
      <c r="BT89" s="5" t="str">
        <f t="shared" si="100"/>
        <v/>
      </c>
      <c r="BU89" s="5" t="str">
        <f t="shared" si="168"/>
        <v/>
      </c>
      <c r="BV89" s="5" t="b">
        <f t="shared" si="169"/>
        <v>0</v>
      </c>
      <c r="BW89" s="5" t="str">
        <f t="shared" si="101"/>
        <v/>
      </c>
      <c r="BX89" s="5" t="str">
        <f t="shared" si="170"/>
        <v/>
      </c>
      <c r="BY89" s="5" t="b">
        <f t="shared" si="171"/>
        <v>0</v>
      </c>
      <c r="BZ89" s="5">
        <f t="shared" si="172"/>
        <v>0</v>
      </c>
      <c r="CA89" s="5" t="str">
        <f t="shared" si="102"/>
        <v/>
      </c>
      <c r="CB89" s="5" t="b">
        <f t="shared" si="103"/>
        <v>0</v>
      </c>
      <c r="CC89" s="5" t="str">
        <f t="shared" si="104"/>
        <v/>
      </c>
      <c r="CD89" s="5" t="b">
        <f t="shared" si="105"/>
        <v>0</v>
      </c>
      <c r="CE89" s="5" t="b">
        <f t="shared" si="106"/>
        <v>0</v>
      </c>
      <c r="CF89" s="5" t="b">
        <f t="shared" si="107"/>
        <v>0</v>
      </c>
      <c r="CG89" s="5" t="b">
        <f t="shared" si="108"/>
        <v>0</v>
      </c>
      <c r="CH89" s="5" t="b">
        <f t="shared" si="109"/>
        <v>0</v>
      </c>
      <c r="CI89" s="5">
        <f t="shared" si="110"/>
        <v>0</v>
      </c>
      <c r="CJ89" s="5" t="str">
        <f t="shared" si="111"/>
        <v>I don't know that verb.</v>
      </c>
      <c r="CK89" s="4">
        <f t="shared" si="112"/>
        <v>3</v>
      </c>
      <c r="CL89" s="4" t="b">
        <f t="shared" si="113"/>
        <v>0</v>
      </c>
      <c r="CM89" s="4">
        <f t="shared" si="173"/>
        <v>20</v>
      </c>
      <c r="CN89" s="4" t="b">
        <f t="shared" si="114"/>
        <v>0</v>
      </c>
      <c r="CO89" s="4">
        <f t="shared" si="115"/>
        <v>12</v>
      </c>
      <c r="CP89" s="4">
        <f t="shared" si="116"/>
        <v>10</v>
      </c>
      <c r="CQ89" s="4">
        <f t="shared" si="117"/>
        <v>2</v>
      </c>
      <c r="CR89" s="4">
        <f t="shared" si="118"/>
        <v>20</v>
      </c>
      <c r="CS89" s="4">
        <f t="shared" si="119"/>
        <v>2</v>
      </c>
      <c r="CT89" s="4">
        <f t="shared" si="120"/>
        <v>15</v>
      </c>
      <c r="CU89" s="4">
        <f t="shared" si="121"/>
        <v>16</v>
      </c>
      <c r="CV89" s="4">
        <f t="shared" si="122"/>
        <v>8</v>
      </c>
      <c r="CW89" s="4">
        <f t="shared" si="123"/>
        <v>8</v>
      </c>
      <c r="CX89" s="4">
        <f t="shared" si="124"/>
        <v>14</v>
      </c>
      <c r="CY89" s="4">
        <f t="shared" si="125"/>
        <v>19</v>
      </c>
      <c r="CZ89" s="4">
        <f t="shared" si="126"/>
        <v>9</v>
      </c>
      <c r="DA89" s="4">
        <f t="shared" si="127"/>
        <v>2</v>
      </c>
      <c r="DB89" s="4">
        <f t="shared" si="128"/>
        <v>12</v>
      </c>
      <c r="DC89" s="4">
        <f t="shared" si="174"/>
        <v>2</v>
      </c>
      <c r="DD89" s="4">
        <f t="shared" si="129"/>
        <v>2</v>
      </c>
      <c r="DE89" s="4">
        <f t="shared" si="130"/>
        <v>2</v>
      </c>
      <c r="DF89" s="4">
        <f t="shared" si="131"/>
        <v>10</v>
      </c>
      <c r="DG89" s="4">
        <f t="shared" si="132"/>
        <v>2</v>
      </c>
      <c r="DH89" s="4">
        <f t="shared" si="133"/>
        <v>17</v>
      </c>
      <c r="DI89" s="4">
        <f t="shared" si="134"/>
        <v>6</v>
      </c>
      <c r="DJ89" s="4">
        <f t="shared" si="135"/>
        <v>15</v>
      </c>
      <c r="DK89" s="4">
        <f t="shared" si="136"/>
        <v>19</v>
      </c>
      <c r="DL89" s="4">
        <f t="shared" si="137"/>
        <v>2</v>
      </c>
      <c r="DM89" s="4">
        <f t="shared" si="138"/>
        <v>22</v>
      </c>
      <c r="DN89" s="4">
        <f t="shared" si="139"/>
        <v>23</v>
      </c>
      <c r="DO89" s="3"/>
    </row>
    <row r="90" spans="1:119" x14ac:dyDescent="0.35">
      <c r="A90" s="3" t="str">
        <f t="shared" si="140"/>
        <v/>
      </c>
      <c r="B90" s="6"/>
      <c r="C90" s="3" t="str">
        <f t="shared" si="90"/>
        <v/>
      </c>
      <c r="D90" s="3" t="e" cm="1">
        <f t="array" ref="D90:F90">INDEX(_xlfn.TEXTSPLIT(B90," ",,TRUE),_xlfn.SEQUENCE(1,3))</f>
        <v>#VALUE!</v>
      </c>
      <c r="E90" s="3" t="e">
        <v>#VALUE!</v>
      </c>
      <c r="F90" s="3" t="e">
        <v>#VALUE!</v>
      </c>
      <c r="G90" s="3" t="e" cm="1">
        <f t="array" ref="G90">_xlfn.XLOOKUP(D90,Data!$D$3:$D$36,Data!$E$3:$G$36)</f>
        <v>#VALUE!</v>
      </c>
      <c r="H90" s="3"/>
      <c r="I90" s="3"/>
      <c r="J90" s="3" t="e">
        <f>_xlfn.XMATCH(E90,Data!$L$3:$L$10)</f>
        <v>#VALUE!</v>
      </c>
      <c r="K90" s="3" t="str">
        <f>IF(M90="",IF(I90,Data!$B$4,_xlfn.XLOOKUP(D90,Data!$D$3:$D$36,Data!$E$3:$E$36)),"")</f>
        <v/>
      </c>
      <c r="L90" s="3" t="str">
        <f>IF(M90="",IF(I90,_xlfn.XLOOKUP(G90,Data!$L$3:$L$10,Data!$M$3:$M$10),IF(H90=0,"",IF(H90=1,E90,_xlfn.XLOOKUP(E90,Data!$L$3:$L$10,Data!$M$3:$M$10)))),"")</f>
        <v/>
      </c>
      <c r="M90" s="3" t="str">
        <f>IF(NOT(ISERROR(F90)),Data!$J$3,IF(ISERROR(G90),Data!$J$4,IF(AND(H90=0,NOT(ISERROR(E90))),Data!$J$5,IF(AND(H90=2,ISERROR(J90)),Data!$J$7,IF(AND(H90=1,ISERROR(E90)),Data!$J$6,"")))))</f>
        <v>I don't know that verb.</v>
      </c>
      <c r="N90" s="3" t="e">
        <f>_xlfn.XLOOKUP(K90,Data!$D$3:$D$36,Data!$H$3:$H$36)</f>
        <v>#N/A</v>
      </c>
      <c r="O90" s="3" t="e">
        <f>_xlfn.XLOOKUP(L90,Data!$X$3:$X$29,Data!$W$3:$W$29)</f>
        <v>#N/A</v>
      </c>
      <c r="P90" s="3" t="b">
        <f>OR(_xlfn.XLOOKUP(CK89,Data!$O$3:$O$25,Data!$U$3:$U$25),AND(CL89,OR(DC89=CK89,DC89=1)))</f>
        <v>1</v>
      </c>
      <c r="Q90" s="3" t="e" cm="1">
        <f t="array" ref="Q90">INDEX(CO89:DN89,1,O90)</f>
        <v>#N/A</v>
      </c>
      <c r="R90" s="3" t="e">
        <f t="shared" si="92"/>
        <v>#N/A</v>
      </c>
      <c r="S90" s="3" t="e">
        <f t="shared" si="141"/>
        <v>#N/A</v>
      </c>
      <c r="T90" s="3" t="str">
        <f t="shared" si="142"/>
        <v/>
      </c>
      <c r="U90" s="3" t="str">
        <f>IF(M90&lt;&gt;"",M90,IF(L90="","",IFERROR(IF(T90=0,IF(S90=FALSE,Data!$J$11,Data!$J$8),""),IF(K90=Data!$B$4,"",Data!$J$8))))</f>
        <v>I don't know that verb.</v>
      </c>
      <c r="V90" s="3" t="e" cm="1">
        <f t="array" ref="V90">INDEX(Data!$Q$3:$T$25,CK89,L90)</f>
        <v>#VALUE!</v>
      </c>
      <c r="W90" s="3" t="e">
        <f t="shared" si="93"/>
        <v>#VALUE!</v>
      </c>
      <c r="X90" s="3">
        <f t="shared" si="143"/>
        <v>0</v>
      </c>
      <c r="Y90" s="3" t="str">
        <f>IF(K90&lt;&gt;"Go","",IF(ISNUMBER(V90),IF(V90&gt;0,W90,Data!$J$9),Play!V90))</f>
        <v/>
      </c>
      <c r="Z90" s="3" t="b">
        <f t="shared" si="144"/>
        <v>0</v>
      </c>
      <c r="AA90" s="3" t="str">
        <f t="shared" si="145"/>
        <v/>
      </c>
      <c r="AB90" s="3">
        <f t="shared" si="94"/>
        <v>0</v>
      </c>
      <c r="AE90" s="5" t="str">
        <f t="shared" si="95"/>
        <v/>
      </c>
      <c r="AF90" s="5" t="str">
        <f>IF(AE90&lt;&gt;"",OR(_xlfn.XLOOKUP(AE90,Data!$O$3:$O$25,Data!$U$3:$U$25),AND(CL89,OR(DC89=1,DC89=CK89))),"")</f>
        <v/>
      </c>
      <c r="AG90" s="5" t="e" cm="1">
        <f t="array" ref="AG90">"Exits: " &amp; _xlfn.TEXTJOIN(", ", TRUE, IF(INDEX(Data!$Q$3:$T$25,AE90,0)&gt;0,Data!$Q$2:$T$2,""))&amp;"."</f>
        <v>#VALUE!</v>
      </c>
      <c r="AH90" s="5" t="str" cm="1">
        <f t="array" ref="AH90">_xlfn.TEXTJOIN(", ", TRUE, IF(CO89:DN89=AE90,_xlfn.XLOOKUP($CO$3:$DN$3,Data!$W$3:$W$28,Data!$X$3:$X$28),""))</f>
        <v/>
      </c>
      <c r="AI90" s="5" t="str">
        <f>IF(AF90="","",IF(AF90,_xlfn.XLOOKUP(AE90,Data!$O$3:$O$25,Data!$P$3:$P$25)&amp;" "&amp;AG90&amp;IF(AH90&lt;&gt;""," You see: " &amp;AH90&amp;".",""),Data!$J$10))</f>
        <v/>
      </c>
      <c r="AJ90" s="5" t="str">
        <f t="shared" si="146"/>
        <v/>
      </c>
      <c r="AK90" s="5" t="str">
        <f>IF(AND(K90="Talk",U90=""),_xlfn.XLOOKUP(T90,Data!$W$3:$W$28,Data!$AC$3:$AC$28),"")</f>
        <v/>
      </c>
      <c r="AL90" s="5" t="str">
        <f t="shared" si="147"/>
        <v/>
      </c>
      <c r="AM90" s="5" t="b">
        <f t="shared" si="148"/>
        <v>0</v>
      </c>
      <c r="AN90" s="5" t="str">
        <f>IF(AM90,IF(_xlfn.XLOOKUP(T90,Data!$W$3:$W$28,Data!$AA$3:$AA$28)=FALSE,"You can't take that.",IF(Q90=1,"You already have that.",IF(OR(CK89=CT89,CK89=CY89),"The unholy fiend prevents you!",""))),"")</f>
        <v/>
      </c>
      <c r="AO90" s="5" t="str">
        <f t="shared" si="149"/>
        <v/>
      </c>
      <c r="AP90" s="5" t="str">
        <f t="shared" si="150"/>
        <v/>
      </c>
      <c r="AQ90" s="5" t="b">
        <f t="shared" si="151"/>
        <v>0</v>
      </c>
      <c r="AR90" s="5" t="str">
        <f t="shared" si="152"/>
        <v/>
      </c>
      <c r="AS90" s="5" t="str">
        <f t="shared" si="153"/>
        <v/>
      </c>
      <c r="AT90" s="5" t="str">
        <f t="shared" si="91"/>
        <v/>
      </c>
      <c r="AU90" s="5" t="str">
        <f>IF(AND(K90="Examine",U90=""),_xlfn.XLOOKUP(T90,Data!$W$3:$W$28,Data!$Z$3:$Z$28)&amp;IF(T90=15,IF(CL89,IF(CM89&gt;=14,"burning brightly.",IF(CM89&gt;=9,"burning steadily.",IF(CM89&gt;=4,"burning weakly.","guttering."))),"unlit."),""),"")</f>
        <v/>
      </c>
      <c r="AV90" s="5" t="str" cm="1">
        <f t="array" ref="AV90">_xlfn.TEXTJOIN(", ", TRUE, IF(CO89:DN89=1,CO$1:DN$1,""))</f>
        <v/>
      </c>
      <c r="AW90" s="5" t="str">
        <f t="shared" si="154"/>
        <v/>
      </c>
      <c r="AX90" s="5" t="b">
        <f t="shared" si="155"/>
        <v>0</v>
      </c>
      <c r="AY90" s="5" t="str">
        <f>IF(AX90,IF(NOT(ISBLANK(_xlfn.XLOOKUP(T90,Data!$W$3:$W$28,Data!$AD$3:$AD$28))),IF(CK89=12,"","There's nowhere to pour it away here."),"You can't empty that!"),"")</f>
        <v/>
      </c>
      <c r="AZ90" s="5" t="str">
        <f t="shared" si="156"/>
        <v/>
      </c>
      <c r="BA90" s="5" t="b">
        <f t="shared" si="157"/>
        <v>0</v>
      </c>
      <c r="BB90" s="5" t="e">
        <f>_xlfn.XLOOKUP(T90,Data!$W$3:$W$28,Data!$AD$3:$AD$28)</f>
        <v>#N/A</v>
      </c>
      <c r="BC90" s="5" t="str">
        <f t="shared" si="158"/>
        <v/>
      </c>
      <c r="BD90" s="5" t="str">
        <f t="shared" si="159"/>
        <v/>
      </c>
      <c r="BE90" s="5" t="b">
        <f t="shared" si="160"/>
        <v>0</v>
      </c>
      <c r="BF90" s="5" t="str">
        <f t="shared" si="96"/>
        <v/>
      </c>
      <c r="BG90" s="5" t="str">
        <f t="shared" si="161"/>
        <v/>
      </c>
      <c r="BH90" s="5" t="b">
        <f t="shared" si="162"/>
        <v>0</v>
      </c>
      <c r="BI90" s="5" t="str">
        <f t="shared" si="163"/>
        <v/>
      </c>
      <c r="BJ90" s="5" t="str">
        <f t="shared" si="97"/>
        <v/>
      </c>
      <c r="BK90" s="5" t="str">
        <f>IF(BH90,IF(BI90="","You ring the bell. "&amp;IF(BJ90=0,"Nothing else happens.","The "&amp;_xlfn.XLOOKUP(BJ90,Data!$W$3:$W$28,Data!$X$3:$X$28)&amp;" is transformed!"),BI90),"")</f>
        <v/>
      </c>
      <c r="BL90" s="5" t="b">
        <f t="shared" si="164"/>
        <v>0</v>
      </c>
      <c r="BM90" s="5" t="b">
        <f t="shared" si="165"/>
        <v>0</v>
      </c>
      <c r="BN90" s="5" t="str">
        <f t="shared" si="98"/>
        <v/>
      </c>
      <c r="BO90" s="5" t="str">
        <f t="shared" si="99"/>
        <v/>
      </c>
      <c r="BP90" s="5" t="b">
        <f t="shared" si="166"/>
        <v>0</v>
      </c>
      <c r="BQ90" s="5" t="str">
        <f>IF(BP90,IF(_xlfn.XLOOKUP(T90,Data!$W$3:$W$28,Data!$AB$3:$AB$28),"That's much too precious to give away!",IF(OR(AND(T90=17,CK89=CQ89),AND(T90=21,CK89=CV89)),"","No-one here seems to want that.")),"")</f>
        <v/>
      </c>
      <c r="BR90" s="5" t="str">
        <f>IF(BP90,IF(BQ90&lt;&gt;"",BQ90,IF(T90=21,Data!$B$5,"The priest takes the water and it is transformed by heavenly radiance!")),"")</f>
        <v/>
      </c>
      <c r="BS90" s="5" t="b">
        <f t="shared" si="167"/>
        <v>0</v>
      </c>
      <c r="BT90" s="5" t="str">
        <f t="shared" si="100"/>
        <v/>
      </c>
      <c r="BU90" s="5" t="str">
        <f t="shared" si="168"/>
        <v/>
      </c>
      <c r="BV90" s="5" t="b">
        <f t="shared" si="169"/>
        <v>0</v>
      </c>
      <c r="BW90" s="5" t="str">
        <f t="shared" si="101"/>
        <v/>
      </c>
      <c r="BX90" s="5" t="str">
        <f t="shared" si="170"/>
        <v/>
      </c>
      <c r="BY90" s="5" t="b">
        <f t="shared" si="171"/>
        <v>0</v>
      </c>
      <c r="BZ90" s="5">
        <f t="shared" si="172"/>
        <v>0</v>
      </c>
      <c r="CA90" s="5" t="str">
        <f t="shared" si="102"/>
        <v/>
      </c>
      <c r="CB90" s="5" t="b">
        <f t="shared" si="103"/>
        <v>0</v>
      </c>
      <c r="CC90" s="5" t="str">
        <f t="shared" si="104"/>
        <v/>
      </c>
      <c r="CD90" s="5" t="b">
        <f t="shared" si="105"/>
        <v>0</v>
      </c>
      <c r="CE90" s="5" t="b">
        <f t="shared" si="106"/>
        <v>0</v>
      </c>
      <c r="CF90" s="5" t="b">
        <f t="shared" si="107"/>
        <v>0</v>
      </c>
      <c r="CG90" s="5" t="b">
        <f t="shared" si="108"/>
        <v>0</v>
      </c>
      <c r="CH90" s="5" t="b">
        <f t="shared" si="109"/>
        <v>0</v>
      </c>
      <c r="CI90" s="5">
        <f t="shared" si="110"/>
        <v>0</v>
      </c>
      <c r="CJ90" s="5" t="str">
        <f t="shared" si="111"/>
        <v>I don't know that verb.</v>
      </c>
      <c r="CK90" s="4">
        <f t="shared" si="112"/>
        <v>3</v>
      </c>
      <c r="CL90" s="4" t="b">
        <f t="shared" si="113"/>
        <v>0</v>
      </c>
      <c r="CM90" s="4">
        <f t="shared" si="173"/>
        <v>20</v>
      </c>
      <c r="CN90" s="4" t="b">
        <f t="shared" si="114"/>
        <v>0</v>
      </c>
      <c r="CO90" s="4">
        <f t="shared" si="115"/>
        <v>12</v>
      </c>
      <c r="CP90" s="4">
        <f t="shared" si="116"/>
        <v>10</v>
      </c>
      <c r="CQ90" s="4">
        <f t="shared" si="117"/>
        <v>2</v>
      </c>
      <c r="CR90" s="4">
        <f t="shared" si="118"/>
        <v>20</v>
      </c>
      <c r="CS90" s="4">
        <f t="shared" si="119"/>
        <v>2</v>
      </c>
      <c r="CT90" s="4">
        <f t="shared" si="120"/>
        <v>15</v>
      </c>
      <c r="CU90" s="4">
        <f t="shared" si="121"/>
        <v>16</v>
      </c>
      <c r="CV90" s="4">
        <f t="shared" si="122"/>
        <v>8</v>
      </c>
      <c r="CW90" s="4">
        <f t="shared" si="123"/>
        <v>8</v>
      </c>
      <c r="CX90" s="4">
        <f t="shared" si="124"/>
        <v>14</v>
      </c>
      <c r="CY90" s="4">
        <f t="shared" si="125"/>
        <v>19</v>
      </c>
      <c r="CZ90" s="4">
        <f t="shared" si="126"/>
        <v>9</v>
      </c>
      <c r="DA90" s="4">
        <f t="shared" si="127"/>
        <v>2</v>
      </c>
      <c r="DB90" s="4">
        <f t="shared" si="128"/>
        <v>12</v>
      </c>
      <c r="DC90" s="4">
        <f t="shared" si="174"/>
        <v>2</v>
      </c>
      <c r="DD90" s="4">
        <f t="shared" si="129"/>
        <v>2</v>
      </c>
      <c r="DE90" s="4">
        <f t="shared" si="130"/>
        <v>2</v>
      </c>
      <c r="DF90" s="4">
        <f t="shared" si="131"/>
        <v>10</v>
      </c>
      <c r="DG90" s="4">
        <f t="shared" si="132"/>
        <v>2</v>
      </c>
      <c r="DH90" s="4">
        <f t="shared" si="133"/>
        <v>17</v>
      </c>
      <c r="DI90" s="4">
        <f t="shared" si="134"/>
        <v>6</v>
      </c>
      <c r="DJ90" s="4">
        <f t="shared" si="135"/>
        <v>15</v>
      </c>
      <c r="DK90" s="4">
        <f t="shared" si="136"/>
        <v>19</v>
      </c>
      <c r="DL90" s="4">
        <f t="shared" si="137"/>
        <v>2</v>
      </c>
      <c r="DM90" s="4">
        <f t="shared" si="138"/>
        <v>22</v>
      </c>
      <c r="DN90" s="4">
        <f t="shared" si="139"/>
        <v>23</v>
      </c>
      <c r="DO90" s="3"/>
    </row>
    <row r="91" spans="1:119" x14ac:dyDescent="0.35">
      <c r="A91" s="3" t="str">
        <f t="shared" si="140"/>
        <v/>
      </c>
      <c r="B91" s="6"/>
      <c r="C91" s="3" t="str">
        <f t="shared" si="90"/>
        <v/>
      </c>
      <c r="D91" s="3" t="e" cm="1">
        <f t="array" ref="D91:F91">INDEX(_xlfn.TEXTSPLIT(B91," ",,TRUE),_xlfn.SEQUENCE(1,3))</f>
        <v>#VALUE!</v>
      </c>
      <c r="E91" s="3" t="e">
        <v>#VALUE!</v>
      </c>
      <c r="F91" s="3" t="e">
        <v>#VALUE!</v>
      </c>
      <c r="G91" s="3" t="e" cm="1">
        <f t="array" ref="G91">_xlfn.XLOOKUP(D91,Data!$D$3:$D$36,Data!$E$3:$G$36)</f>
        <v>#VALUE!</v>
      </c>
      <c r="H91" s="3"/>
      <c r="I91" s="3"/>
      <c r="J91" s="3" t="e">
        <f>_xlfn.XMATCH(E91,Data!$L$3:$L$10)</f>
        <v>#VALUE!</v>
      </c>
      <c r="K91" s="3" t="str">
        <f>IF(M91="",IF(I91,Data!$B$4,_xlfn.XLOOKUP(D91,Data!$D$3:$D$36,Data!$E$3:$E$36)),"")</f>
        <v/>
      </c>
      <c r="L91" s="3" t="str">
        <f>IF(M91="",IF(I91,_xlfn.XLOOKUP(G91,Data!$L$3:$L$10,Data!$M$3:$M$10),IF(H91=0,"",IF(H91=1,E91,_xlfn.XLOOKUP(E91,Data!$L$3:$L$10,Data!$M$3:$M$10)))),"")</f>
        <v/>
      </c>
      <c r="M91" s="3" t="str">
        <f>IF(NOT(ISERROR(F91)),Data!$J$3,IF(ISERROR(G91),Data!$J$4,IF(AND(H91=0,NOT(ISERROR(E91))),Data!$J$5,IF(AND(H91=2,ISERROR(J91)),Data!$J$7,IF(AND(H91=1,ISERROR(E91)),Data!$J$6,"")))))</f>
        <v>I don't know that verb.</v>
      </c>
      <c r="N91" s="3" t="e">
        <f>_xlfn.XLOOKUP(K91,Data!$D$3:$D$36,Data!$H$3:$H$36)</f>
        <v>#N/A</v>
      </c>
      <c r="O91" s="3" t="e">
        <f>_xlfn.XLOOKUP(L91,Data!$X$3:$X$29,Data!$W$3:$W$29)</f>
        <v>#N/A</v>
      </c>
      <c r="P91" s="3" t="b">
        <f>OR(_xlfn.XLOOKUP(CK90,Data!$O$3:$O$25,Data!$U$3:$U$25),AND(CL90,OR(DC90=CK90,DC90=1)))</f>
        <v>1</v>
      </c>
      <c r="Q91" s="3" t="e" cm="1">
        <f t="array" ref="Q91">INDEX(CO90:DN90,1,O91)</f>
        <v>#N/A</v>
      </c>
      <c r="R91" s="3" t="e">
        <f t="shared" si="92"/>
        <v>#N/A</v>
      </c>
      <c r="S91" s="3" t="e">
        <f t="shared" si="141"/>
        <v>#N/A</v>
      </c>
      <c r="T91" s="3" t="str">
        <f t="shared" si="142"/>
        <v/>
      </c>
      <c r="U91" s="3" t="str">
        <f>IF(M91&lt;&gt;"",M91,IF(L91="","",IFERROR(IF(T91=0,IF(S91=FALSE,Data!$J$11,Data!$J$8),""),IF(K91=Data!$B$4,"",Data!$J$8))))</f>
        <v>I don't know that verb.</v>
      </c>
      <c r="V91" s="3" t="e" cm="1">
        <f t="array" ref="V91">INDEX(Data!$Q$3:$T$25,CK90,L91)</f>
        <v>#VALUE!</v>
      </c>
      <c r="W91" s="3" t="e">
        <f t="shared" si="93"/>
        <v>#VALUE!</v>
      </c>
      <c r="X91" s="3">
        <f t="shared" si="143"/>
        <v>0</v>
      </c>
      <c r="Y91" s="3" t="str">
        <f>IF(K91&lt;&gt;"Go","",IF(ISNUMBER(V91),IF(V91&gt;0,W91,Data!$J$9),Play!V91))</f>
        <v/>
      </c>
      <c r="Z91" s="3" t="b">
        <f t="shared" si="144"/>
        <v>0</v>
      </c>
      <c r="AA91" s="3" t="str">
        <f t="shared" si="145"/>
        <v/>
      </c>
      <c r="AB91" s="3">
        <f t="shared" si="94"/>
        <v>0</v>
      </c>
      <c r="AE91" s="5" t="str">
        <f t="shared" si="95"/>
        <v/>
      </c>
      <c r="AF91" s="5" t="str">
        <f>IF(AE91&lt;&gt;"",OR(_xlfn.XLOOKUP(AE91,Data!$O$3:$O$25,Data!$U$3:$U$25),AND(CL90,OR(DC90=1,DC90=CK90))),"")</f>
        <v/>
      </c>
      <c r="AG91" s="5" t="e" cm="1">
        <f t="array" ref="AG91">"Exits: " &amp; _xlfn.TEXTJOIN(", ", TRUE, IF(INDEX(Data!$Q$3:$T$25,AE91,0)&gt;0,Data!$Q$2:$T$2,""))&amp;"."</f>
        <v>#VALUE!</v>
      </c>
      <c r="AH91" s="5" t="str" cm="1">
        <f t="array" ref="AH91">_xlfn.TEXTJOIN(", ", TRUE, IF(CO90:DN90=AE91,_xlfn.XLOOKUP($CO$3:$DN$3,Data!$W$3:$W$28,Data!$X$3:$X$28),""))</f>
        <v/>
      </c>
      <c r="AI91" s="5" t="str">
        <f>IF(AF91="","",IF(AF91,_xlfn.XLOOKUP(AE91,Data!$O$3:$O$25,Data!$P$3:$P$25)&amp;" "&amp;AG91&amp;IF(AH91&lt;&gt;""," You see: " &amp;AH91&amp;".",""),Data!$J$10))</f>
        <v/>
      </c>
      <c r="AJ91" s="5" t="str">
        <f t="shared" si="146"/>
        <v/>
      </c>
      <c r="AK91" s="5" t="str">
        <f>IF(AND(K91="Talk",U91=""),_xlfn.XLOOKUP(T91,Data!$W$3:$W$28,Data!$AC$3:$AC$28),"")</f>
        <v/>
      </c>
      <c r="AL91" s="5" t="str">
        <f t="shared" si="147"/>
        <v/>
      </c>
      <c r="AM91" s="5" t="b">
        <f t="shared" si="148"/>
        <v>0</v>
      </c>
      <c r="AN91" s="5" t="str">
        <f>IF(AM91,IF(_xlfn.XLOOKUP(T91,Data!$W$3:$W$28,Data!$AA$3:$AA$28)=FALSE,"You can't take that.",IF(Q91=1,"You already have that.",IF(OR(CK90=CT90,CK90=CY90),"The unholy fiend prevents you!",""))),"")</f>
        <v/>
      </c>
      <c r="AO91" s="5" t="str">
        <f t="shared" si="149"/>
        <v/>
      </c>
      <c r="AP91" s="5" t="str">
        <f t="shared" si="150"/>
        <v/>
      </c>
      <c r="AQ91" s="5" t="b">
        <f t="shared" si="151"/>
        <v>0</v>
      </c>
      <c r="AR91" s="5" t="str">
        <f t="shared" si="152"/>
        <v/>
      </c>
      <c r="AS91" s="5" t="str">
        <f t="shared" si="153"/>
        <v/>
      </c>
      <c r="AT91" s="5" t="str">
        <f t="shared" si="91"/>
        <v/>
      </c>
      <c r="AU91" s="5" t="str">
        <f>IF(AND(K91="Examine",U91=""),_xlfn.XLOOKUP(T91,Data!$W$3:$W$28,Data!$Z$3:$Z$28)&amp;IF(T91=15,IF(CL90,IF(CM90&gt;=14,"burning brightly.",IF(CM90&gt;=9,"burning steadily.",IF(CM90&gt;=4,"burning weakly.","guttering."))),"unlit."),""),"")</f>
        <v/>
      </c>
      <c r="AV91" s="5" t="str" cm="1">
        <f t="array" ref="AV91">_xlfn.TEXTJOIN(", ", TRUE, IF(CO90:DN90=1,CO$1:DN$1,""))</f>
        <v/>
      </c>
      <c r="AW91" s="5" t="str">
        <f t="shared" si="154"/>
        <v/>
      </c>
      <c r="AX91" s="5" t="b">
        <f t="shared" si="155"/>
        <v>0</v>
      </c>
      <c r="AY91" s="5" t="str">
        <f>IF(AX91,IF(NOT(ISBLANK(_xlfn.XLOOKUP(T91,Data!$W$3:$W$28,Data!$AD$3:$AD$28))),IF(CK90=12,"","There's nowhere to pour it away here."),"You can't empty that!"),"")</f>
        <v/>
      </c>
      <c r="AZ91" s="5" t="str">
        <f t="shared" si="156"/>
        <v/>
      </c>
      <c r="BA91" s="5" t="b">
        <f t="shared" si="157"/>
        <v>0</v>
      </c>
      <c r="BB91" s="5" t="e">
        <f>_xlfn.XLOOKUP(T91,Data!$W$3:$W$28,Data!$AD$3:$AD$28)</f>
        <v>#N/A</v>
      </c>
      <c r="BC91" s="5" t="str">
        <f t="shared" si="158"/>
        <v/>
      </c>
      <c r="BD91" s="5" t="str">
        <f t="shared" si="159"/>
        <v/>
      </c>
      <c r="BE91" s="5" t="b">
        <f t="shared" si="160"/>
        <v>0</v>
      </c>
      <c r="BF91" s="5" t="str">
        <f t="shared" si="96"/>
        <v/>
      </c>
      <c r="BG91" s="5" t="str">
        <f t="shared" si="161"/>
        <v/>
      </c>
      <c r="BH91" s="5" t="b">
        <f t="shared" si="162"/>
        <v>0</v>
      </c>
      <c r="BI91" s="5" t="str">
        <f t="shared" si="163"/>
        <v/>
      </c>
      <c r="BJ91" s="5" t="str">
        <f t="shared" si="97"/>
        <v/>
      </c>
      <c r="BK91" s="5" t="str">
        <f>IF(BH91,IF(BI91="","You ring the bell. "&amp;IF(BJ91=0,"Nothing else happens.","The "&amp;_xlfn.XLOOKUP(BJ91,Data!$W$3:$W$28,Data!$X$3:$X$28)&amp;" is transformed!"),BI91),"")</f>
        <v/>
      </c>
      <c r="BL91" s="5" t="b">
        <f t="shared" si="164"/>
        <v>0</v>
      </c>
      <c r="BM91" s="5" t="b">
        <f t="shared" si="165"/>
        <v>0</v>
      </c>
      <c r="BN91" s="5" t="str">
        <f t="shared" si="98"/>
        <v/>
      </c>
      <c r="BO91" s="5" t="str">
        <f t="shared" si="99"/>
        <v/>
      </c>
      <c r="BP91" s="5" t="b">
        <f t="shared" si="166"/>
        <v>0</v>
      </c>
      <c r="BQ91" s="5" t="str">
        <f>IF(BP91,IF(_xlfn.XLOOKUP(T91,Data!$W$3:$W$28,Data!$AB$3:$AB$28),"That's much too precious to give away!",IF(OR(AND(T91=17,CK90=CQ90),AND(T91=21,CK90=CV90)),"","No-one here seems to want that.")),"")</f>
        <v/>
      </c>
      <c r="BR91" s="5" t="str">
        <f>IF(BP91,IF(BQ91&lt;&gt;"",BQ91,IF(T91=21,Data!$B$5,"The priest takes the water and it is transformed by heavenly radiance!")),"")</f>
        <v/>
      </c>
      <c r="BS91" s="5" t="b">
        <f t="shared" si="167"/>
        <v>0</v>
      </c>
      <c r="BT91" s="5" t="str">
        <f t="shared" si="100"/>
        <v/>
      </c>
      <c r="BU91" s="5" t="str">
        <f t="shared" si="168"/>
        <v/>
      </c>
      <c r="BV91" s="5" t="b">
        <f t="shared" si="169"/>
        <v>0</v>
      </c>
      <c r="BW91" s="5" t="str">
        <f t="shared" si="101"/>
        <v/>
      </c>
      <c r="BX91" s="5" t="str">
        <f t="shared" si="170"/>
        <v/>
      </c>
      <c r="BY91" s="5" t="b">
        <f t="shared" si="171"/>
        <v>0</v>
      </c>
      <c r="BZ91" s="5">
        <f t="shared" si="172"/>
        <v>0</v>
      </c>
      <c r="CA91" s="5" t="str">
        <f t="shared" si="102"/>
        <v/>
      </c>
      <c r="CB91" s="5" t="b">
        <f t="shared" si="103"/>
        <v>0</v>
      </c>
      <c r="CC91" s="5" t="str">
        <f t="shared" si="104"/>
        <v/>
      </c>
      <c r="CD91" s="5" t="b">
        <f t="shared" si="105"/>
        <v>0</v>
      </c>
      <c r="CE91" s="5" t="b">
        <f t="shared" si="106"/>
        <v>0</v>
      </c>
      <c r="CF91" s="5" t="b">
        <f t="shared" si="107"/>
        <v>0</v>
      </c>
      <c r="CG91" s="5" t="b">
        <f t="shared" si="108"/>
        <v>0</v>
      </c>
      <c r="CH91" s="5" t="b">
        <f t="shared" si="109"/>
        <v>0</v>
      </c>
      <c r="CI91" s="5">
        <f t="shared" si="110"/>
        <v>0</v>
      </c>
      <c r="CJ91" s="5" t="str">
        <f t="shared" si="111"/>
        <v>I don't know that verb.</v>
      </c>
      <c r="CK91" s="4">
        <f t="shared" si="112"/>
        <v>3</v>
      </c>
      <c r="CL91" s="4" t="b">
        <f t="shared" si="113"/>
        <v>0</v>
      </c>
      <c r="CM91" s="4">
        <f t="shared" si="173"/>
        <v>20</v>
      </c>
      <c r="CN91" s="4" t="b">
        <f t="shared" si="114"/>
        <v>0</v>
      </c>
      <c r="CO91" s="4">
        <f t="shared" si="115"/>
        <v>12</v>
      </c>
      <c r="CP91" s="4">
        <f t="shared" si="116"/>
        <v>10</v>
      </c>
      <c r="CQ91" s="4">
        <f t="shared" si="117"/>
        <v>2</v>
      </c>
      <c r="CR91" s="4">
        <f t="shared" si="118"/>
        <v>20</v>
      </c>
      <c r="CS91" s="4">
        <f t="shared" si="119"/>
        <v>2</v>
      </c>
      <c r="CT91" s="4">
        <f t="shared" si="120"/>
        <v>15</v>
      </c>
      <c r="CU91" s="4">
        <f t="shared" si="121"/>
        <v>16</v>
      </c>
      <c r="CV91" s="4">
        <f t="shared" si="122"/>
        <v>8</v>
      </c>
      <c r="CW91" s="4">
        <f t="shared" si="123"/>
        <v>8</v>
      </c>
      <c r="CX91" s="4">
        <f t="shared" si="124"/>
        <v>14</v>
      </c>
      <c r="CY91" s="4">
        <f t="shared" si="125"/>
        <v>19</v>
      </c>
      <c r="CZ91" s="4">
        <f t="shared" si="126"/>
        <v>9</v>
      </c>
      <c r="DA91" s="4">
        <f t="shared" si="127"/>
        <v>2</v>
      </c>
      <c r="DB91" s="4">
        <f t="shared" si="128"/>
        <v>12</v>
      </c>
      <c r="DC91" s="4">
        <f t="shared" si="174"/>
        <v>2</v>
      </c>
      <c r="DD91" s="4">
        <f t="shared" si="129"/>
        <v>2</v>
      </c>
      <c r="DE91" s="4">
        <f t="shared" si="130"/>
        <v>2</v>
      </c>
      <c r="DF91" s="4">
        <f t="shared" si="131"/>
        <v>10</v>
      </c>
      <c r="DG91" s="4">
        <f t="shared" si="132"/>
        <v>2</v>
      </c>
      <c r="DH91" s="4">
        <f t="shared" si="133"/>
        <v>17</v>
      </c>
      <c r="DI91" s="4">
        <f t="shared" si="134"/>
        <v>6</v>
      </c>
      <c r="DJ91" s="4">
        <f t="shared" si="135"/>
        <v>15</v>
      </c>
      <c r="DK91" s="4">
        <f t="shared" si="136"/>
        <v>19</v>
      </c>
      <c r="DL91" s="4">
        <f t="shared" si="137"/>
        <v>2</v>
      </c>
      <c r="DM91" s="4">
        <f t="shared" si="138"/>
        <v>22</v>
      </c>
      <c r="DN91" s="4">
        <f t="shared" si="139"/>
        <v>23</v>
      </c>
      <c r="DO91" s="3"/>
    </row>
    <row r="92" spans="1:119" x14ac:dyDescent="0.35">
      <c r="A92" s="3" t="str">
        <f t="shared" si="140"/>
        <v/>
      </c>
      <c r="B92" s="6"/>
      <c r="C92" s="3" t="str">
        <f t="shared" si="90"/>
        <v/>
      </c>
      <c r="D92" s="3" t="e" cm="1">
        <f t="array" ref="D92:F92">INDEX(_xlfn.TEXTSPLIT(B92," ",,TRUE),_xlfn.SEQUENCE(1,3))</f>
        <v>#VALUE!</v>
      </c>
      <c r="E92" s="3" t="e">
        <v>#VALUE!</v>
      </c>
      <c r="F92" s="3" t="e">
        <v>#VALUE!</v>
      </c>
      <c r="G92" s="3" t="e" cm="1">
        <f t="array" ref="G92">_xlfn.XLOOKUP(D92,Data!$D$3:$D$36,Data!$E$3:$G$36)</f>
        <v>#VALUE!</v>
      </c>
      <c r="H92" s="3"/>
      <c r="I92" s="3"/>
      <c r="J92" s="3" t="e">
        <f>_xlfn.XMATCH(E92,Data!$L$3:$L$10)</f>
        <v>#VALUE!</v>
      </c>
      <c r="K92" s="3" t="str">
        <f>IF(M92="",IF(I92,Data!$B$4,_xlfn.XLOOKUP(D92,Data!$D$3:$D$36,Data!$E$3:$E$36)),"")</f>
        <v/>
      </c>
      <c r="L92" s="3" t="str">
        <f>IF(M92="",IF(I92,_xlfn.XLOOKUP(G92,Data!$L$3:$L$10,Data!$M$3:$M$10),IF(H92=0,"",IF(H92=1,E92,_xlfn.XLOOKUP(E92,Data!$L$3:$L$10,Data!$M$3:$M$10)))),"")</f>
        <v/>
      </c>
      <c r="M92" s="3" t="str">
        <f>IF(NOT(ISERROR(F92)),Data!$J$3,IF(ISERROR(G92),Data!$J$4,IF(AND(H92=0,NOT(ISERROR(E92))),Data!$J$5,IF(AND(H92=2,ISERROR(J92)),Data!$J$7,IF(AND(H92=1,ISERROR(E92)),Data!$J$6,"")))))</f>
        <v>I don't know that verb.</v>
      </c>
      <c r="N92" s="3" t="e">
        <f>_xlfn.XLOOKUP(K92,Data!$D$3:$D$36,Data!$H$3:$H$36)</f>
        <v>#N/A</v>
      </c>
      <c r="O92" s="3" t="e">
        <f>_xlfn.XLOOKUP(L92,Data!$X$3:$X$29,Data!$W$3:$W$29)</f>
        <v>#N/A</v>
      </c>
      <c r="P92" s="3" t="b">
        <f>OR(_xlfn.XLOOKUP(CK91,Data!$O$3:$O$25,Data!$U$3:$U$25),AND(CL91,OR(DC91=CK91,DC91=1)))</f>
        <v>1</v>
      </c>
      <c r="Q92" s="3" t="e" cm="1">
        <f t="array" ref="Q92">INDEX(CO91:DN91,1,O92)</f>
        <v>#N/A</v>
      </c>
      <c r="R92" s="3" t="e">
        <f t="shared" si="92"/>
        <v>#N/A</v>
      </c>
      <c r="S92" s="3" t="e">
        <f t="shared" si="141"/>
        <v>#N/A</v>
      </c>
      <c r="T92" s="3" t="str">
        <f t="shared" si="142"/>
        <v/>
      </c>
      <c r="U92" s="3" t="str">
        <f>IF(M92&lt;&gt;"",M92,IF(L92="","",IFERROR(IF(T92=0,IF(S92=FALSE,Data!$J$11,Data!$J$8),""),IF(K92=Data!$B$4,"",Data!$J$8))))</f>
        <v>I don't know that verb.</v>
      </c>
      <c r="V92" s="3" t="e" cm="1">
        <f t="array" ref="V92">INDEX(Data!$Q$3:$T$25,CK91,L92)</f>
        <v>#VALUE!</v>
      </c>
      <c r="W92" s="3" t="e">
        <f t="shared" si="93"/>
        <v>#VALUE!</v>
      </c>
      <c r="X92" s="3">
        <f t="shared" si="143"/>
        <v>0</v>
      </c>
      <c r="Y92" s="3" t="str">
        <f>IF(K92&lt;&gt;"Go","",IF(ISNUMBER(V92),IF(V92&gt;0,W92,Data!$J$9),Play!V92))</f>
        <v/>
      </c>
      <c r="Z92" s="3" t="b">
        <f t="shared" si="144"/>
        <v>0</v>
      </c>
      <c r="AA92" s="3" t="str">
        <f t="shared" si="145"/>
        <v/>
      </c>
      <c r="AB92" s="3">
        <f t="shared" si="94"/>
        <v>0</v>
      </c>
      <c r="AE92" s="5" t="str">
        <f t="shared" si="95"/>
        <v/>
      </c>
      <c r="AF92" s="5" t="str">
        <f>IF(AE92&lt;&gt;"",OR(_xlfn.XLOOKUP(AE92,Data!$O$3:$O$25,Data!$U$3:$U$25),AND(CL91,OR(DC91=1,DC91=CK91))),"")</f>
        <v/>
      </c>
      <c r="AG92" s="5" t="e" cm="1">
        <f t="array" ref="AG92">"Exits: " &amp; _xlfn.TEXTJOIN(", ", TRUE, IF(INDEX(Data!$Q$3:$T$25,AE92,0)&gt;0,Data!$Q$2:$T$2,""))&amp;"."</f>
        <v>#VALUE!</v>
      </c>
      <c r="AH92" s="5" t="str" cm="1">
        <f t="array" ref="AH92">_xlfn.TEXTJOIN(", ", TRUE, IF(CO91:DN91=AE92,_xlfn.XLOOKUP($CO$3:$DN$3,Data!$W$3:$W$28,Data!$X$3:$X$28),""))</f>
        <v/>
      </c>
      <c r="AI92" s="5" t="str">
        <f>IF(AF92="","",IF(AF92,_xlfn.XLOOKUP(AE92,Data!$O$3:$O$25,Data!$P$3:$P$25)&amp;" "&amp;AG92&amp;IF(AH92&lt;&gt;""," You see: " &amp;AH92&amp;".",""),Data!$J$10))</f>
        <v/>
      </c>
      <c r="AJ92" s="5" t="str">
        <f t="shared" si="146"/>
        <v/>
      </c>
      <c r="AK92" s="5" t="str">
        <f>IF(AND(K92="Talk",U92=""),_xlfn.XLOOKUP(T92,Data!$W$3:$W$28,Data!$AC$3:$AC$28),"")</f>
        <v/>
      </c>
      <c r="AL92" s="5" t="str">
        <f t="shared" si="147"/>
        <v/>
      </c>
      <c r="AM92" s="5" t="b">
        <f t="shared" si="148"/>
        <v>0</v>
      </c>
      <c r="AN92" s="5" t="str">
        <f>IF(AM92,IF(_xlfn.XLOOKUP(T92,Data!$W$3:$W$28,Data!$AA$3:$AA$28)=FALSE,"You can't take that.",IF(Q92=1,"You already have that.",IF(OR(CK91=CT91,CK91=CY91),"The unholy fiend prevents you!",""))),"")</f>
        <v/>
      </c>
      <c r="AO92" s="5" t="str">
        <f t="shared" si="149"/>
        <v/>
      </c>
      <c r="AP92" s="5" t="str">
        <f t="shared" si="150"/>
        <v/>
      </c>
      <c r="AQ92" s="5" t="b">
        <f t="shared" si="151"/>
        <v>0</v>
      </c>
      <c r="AR92" s="5" t="str">
        <f t="shared" si="152"/>
        <v/>
      </c>
      <c r="AS92" s="5" t="str">
        <f t="shared" si="153"/>
        <v/>
      </c>
      <c r="AT92" s="5" t="str">
        <f t="shared" si="91"/>
        <v/>
      </c>
      <c r="AU92" s="5" t="str">
        <f>IF(AND(K92="Examine",U92=""),_xlfn.XLOOKUP(T92,Data!$W$3:$W$28,Data!$Z$3:$Z$28)&amp;IF(T92=15,IF(CL91,IF(CM91&gt;=14,"burning brightly.",IF(CM91&gt;=9,"burning steadily.",IF(CM91&gt;=4,"burning weakly.","guttering."))),"unlit."),""),"")</f>
        <v/>
      </c>
      <c r="AV92" s="5" t="str" cm="1">
        <f t="array" ref="AV92">_xlfn.TEXTJOIN(", ", TRUE, IF(CO91:DN91=1,CO$1:DN$1,""))</f>
        <v/>
      </c>
      <c r="AW92" s="5" t="str">
        <f t="shared" si="154"/>
        <v/>
      </c>
      <c r="AX92" s="5" t="b">
        <f t="shared" si="155"/>
        <v>0</v>
      </c>
      <c r="AY92" s="5" t="str">
        <f>IF(AX92,IF(NOT(ISBLANK(_xlfn.XLOOKUP(T92,Data!$W$3:$W$28,Data!$AD$3:$AD$28))),IF(CK91=12,"","There's nowhere to pour it away here."),"You can't empty that!"),"")</f>
        <v/>
      </c>
      <c r="AZ92" s="5" t="str">
        <f t="shared" si="156"/>
        <v/>
      </c>
      <c r="BA92" s="5" t="b">
        <f t="shared" si="157"/>
        <v>0</v>
      </c>
      <c r="BB92" s="5" t="e">
        <f>_xlfn.XLOOKUP(T92,Data!$W$3:$W$28,Data!$AD$3:$AD$28)</f>
        <v>#N/A</v>
      </c>
      <c r="BC92" s="5" t="str">
        <f t="shared" si="158"/>
        <v/>
      </c>
      <c r="BD92" s="5" t="str">
        <f t="shared" si="159"/>
        <v/>
      </c>
      <c r="BE92" s="5" t="b">
        <f t="shared" si="160"/>
        <v>0</v>
      </c>
      <c r="BF92" s="5" t="str">
        <f t="shared" si="96"/>
        <v/>
      </c>
      <c r="BG92" s="5" t="str">
        <f t="shared" si="161"/>
        <v/>
      </c>
      <c r="BH92" s="5" t="b">
        <f t="shared" si="162"/>
        <v>0</v>
      </c>
      <c r="BI92" s="5" t="str">
        <f t="shared" si="163"/>
        <v/>
      </c>
      <c r="BJ92" s="5" t="str">
        <f t="shared" si="97"/>
        <v/>
      </c>
      <c r="BK92" s="5" t="str">
        <f>IF(BH92,IF(BI92="","You ring the bell. "&amp;IF(BJ92=0,"Nothing else happens.","The "&amp;_xlfn.XLOOKUP(BJ92,Data!$W$3:$W$28,Data!$X$3:$X$28)&amp;" is transformed!"),BI92),"")</f>
        <v/>
      </c>
      <c r="BL92" s="5" t="b">
        <f t="shared" si="164"/>
        <v>0</v>
      </c>
      <c r="BM92" s="5" t="b">
        <f t="shared" si="165"/>
        <v>0</v>
      </c>
      <c r="BN92" s="5" t="str">
        <f t="shared" si="98"/>
        <v/>
      </c>
      <c r="BO92" s="5" t="str">
        <f t="shared" si="99"/>
        <v/>
      </c>
      <c r="BP92" s="5" t="b">
        <f t="shared" si="166"/>
        <v>0</v>
      </c>
      <c r="BQ92" s="5" t="str">
        <f>IF(BP92,IF(_xlfn.XLOOKUP(T92,Data!$W$3:$W$28,Data!$AB$3:$AB$28),"That's much too precious to give away!",IF(OR(AND(T92=17,CK91=CQ91),AND(T92=21,CK91=CV91)),"","No-one here seems to want that.")),"")</f>
        <v/>
      </c>
      <c r="BR92" s="5" t="str">
        <f>IF(BP92,IF(BQ92&lt;&gt;"",BQ92,IF(T92=21,Data!$B$5,"The priest takes the water and it is transformed by heavenly radiance!")),"")</f>
        <v/>
      </c>
      <c r="BS92" s="5" t="b">
        <f t="shared" si="167"/>
        <v>0</v>
      </c>
      <c r="BT92" s="5" t="str">
        <f t="shared" si="100"/>
        <v/>
      </c>
      <c r="BU92" s="5" t="str">
        <f t="shared" si="168"/>
        <v/>
      </c>
      <c r="BV92" s="5" t="b">
        <f t="shared" si="169"/>
        <v>0</v>
      </c>
      <c r="BW92" s="5" t="str">
        <f t="shared" si="101"/>
        <v/>
      </c>
      <c r="BX92" s="5" t="str">
        <f t="shared" si="170"/>
        <v/>
      </c>
      <c r="BY92" s="5" t="b">
        <f t="shared" si="171"/>
        <v>0</v>
      </c>
      <c r="BZ92" s="5">
        <f t="shared" si="172"/>
        <v>0</v>
      </c>
      <c r="CA92" s="5" t="str">
        <f t="shared" si="102"/>
        <v/>
      </c>
      <c r="CB92" s="5" t="b">
        <f t="shared" si="103"/>
        <v>0</v>
      </c>
      <c r="CC92" s="5" t="str">
        <f t="shared" si="104"/>
        <v/>
      </c>
      <c r="CD92" s="5" t="b">
        <f t="shared" si="105"/>
        <v>0</v>
      </c>
      <c r="CE92" s="5" t="b">
        <f t="shared" si="106"/>
        <v>0</v>
      </c>
      <c r="CF92" s="5" t="b">
        <f t="shared" si="107"/>
        <v>0</v>
      </c>
      <c r="CG92" s="5" t="b">
        <f t="shared" si="108"/>
        <v>0</v>
      </c>
      <c r="CH92" s="5" t="b">
        <f t="shared" si="109"/>
        <v>0</v>
      </c>
      <c r="CI92" s="5">
        <f t="shared" si="110"/>
        <v>0</v>
      </c>
      <c r="CJ92" s="5" t="str">
        <f t="shared" si="111"/>
        <v>I don't know that verb.</v>
      </c>
      <c r="CK92" s="4">
        <f t="shared" si="112"/>
        <v>3</v>
      </c>
      <c r="CL92" s="4" t="b">
        <f t="shared" si="113"/>
        <v>0</v>
      </c>
      <c r="CM92" s="4">
        <f t="shared" si="173"/>
        <v>20</v>
      </c>
      <c r="CN92" s="4" t="b">
        <f t="shared" si="114"/>
        <v>0</v>
      </c>
      <c r="CO92" s="4">
        <f t="shared" si="115"/>
        <v>12</v>
      </c>
      <c r="CP92" s="4">
        <f t="shared" si="116"/>
        <v>10</v>
      </c>
      <c r="CQ92" s="4">
        <f t="shared" si="117"/>
        <v>2</v>
      </c>
      <c r="CR92" s="4">
        <f t="shared" si="118"/>
        <v>20</v>
      </c>
      <c r="CS92" s="4">
        <f t="shared" si="119"/>
        <v>2</v>
      </c>
      <c r="CT92" s="4">
        <f t="shared" si="120"/>
        <v>15</v>
      </c>
      <c r="CU92" s="4">
        <f t="shared" si="121"/>
        <v>16</v>
      </c>
      <c r="CV92" s="4">
        <f t="shared" si="122"/>
        <v>8</v>
      </c>
      <c r="CW92" s="4">
        <f t="shared" si="123"/>
        <v>8</v>
      </c>
      <c r="CX92" s="4">
        <f t="shared" si="124"/>
        <v>14</v>
      </c>
      <c r="CY92" s="4">
        <f t="shared" si="125"/>
        <v>19</v>
      </c>
      <c r="CZ92" s="4">
        <f t="shared" si="126"/>
        <v>9</v>
      </c>
      <c r="DA92" s="4">
        <f t="shared" si="127"/>
        <v>2</v>
      </c>
      <c r="DB92" s="4">
        <f t="shared" si="128"/>
        <v>12</v>
      </c>
      <c r="DC92" s="4">
        <f t="shared" si="174"/>
        <v>2</v>
      </c>
      <c r="DD92" s="4">
        <f t="shared" si="129"/>
        <v>2</v>
      </c>
      <c r="DE92" s="4">
        <f t="shared" si="130"/>
        <v>2</v>
      </c>
      <c r="DF92" s="4">
        <f t="shared" si="131"/>
        <v>10</v>
      </c>
      <c r="DG92" s="4">
        <f t="shared" si="132"/>
        <v>2</v>
      </c>
      <c r="DH92" s="4">
        <f t="shared" si="133"/>
        <v>17</v>
      </c>
      <c r="DI92" s="4">
        <f t="shared" si="134"/>
        <v>6</v>
      </c>
      <c r="DJ92" s="4">
        <f t="shared" si="135"/>
        <v>15</v>
      </c>
      <c r="DK92" s="4">
        <f t="shared" si="136"/>
        <v>19</v>
      </c>
      <c r="DL92" s="4">
        <f t="shared" si="137"/>
        <v>2</v>
      </c>
      <c r="DM92" s="4">
        <f t="shared" si="138"/>
        <v>22</v>
      </c>
      <c r="DN92" s="4">
        <f t="shared" si="139"/>
        <v>23</v>
      </c>
      <c r="DO92" s="3"/>
    </row>
    <row r="93" spans="1:119" x14ac:dyDescent="0.35">
      <c r="A93" s="3" t="str">
        <f t="shared" si="140"/>
        <v/>
      </c>
      <c r="B93" s="6"/>
      <c r="C93" s="3" t="str">
        <f t="shared" si="90"/>
        <v/>
      </c>
      <c r="D93" s="3" t="e" cm="1">
        <f t="array" ref="D93:F93">INDEX(_xlfn.TEXTSPLIT(B93," ",,TRUE),_xlfn.SEQUENCE(1,3))</f>
        <v>#VALUE!</v>
      </c>
      <c r="E93" s="3" t="e">
        <v>#VALUE!</v>
      </c>
      <c r="F93" s="3" t="e">
        <v>#VALUE!</v>
      </c>
      <c r="G93" s="3" t="e" cm="1">
        <f t="array" ref="G93">_xlfn.XLOOKUP(D93,Data!$D$3:$D$36,Data!$E$3:$G$36)</f>
        <v>#VALUE!</v>
      </c>
      <c r="H93" s="3"/>
      <c r="I93" s="3"/>
      <c r="J93" s="3" t="e">
        <f>_xlfn.XMATCH(E93,Data!$L$3:$L$10)</f>
        <v>#VALUE!</v>
      </c>
      <c r="K93" s="3" t="str">
        <f>IF(M93="",IF(I93,Data!$B$4,_xlfn.XLOOKUP(D93,Data!$D$3:$D$36,Data!$E$3:$E$36)),"")</f>
        <v/>
      </c>
      <c r="L93" s="3" t="str">
        <f>IF(M93="",IF(I93,_xlfn.XLOOKUP(G93,Data!$L$3:$L$10,Data!$M$3:$M$10),IF(H93=0,"",IF(H93=1,E93,_xlfn.XLOOKUP(E93,Data!$L$3:$L$10,Data!$M$3:$M$10)))),"")</f>
        <v/>
      </c>
      <c r="M93" s="3" t="str">
        <f>IF(NOT(ISERROR(F93)),Data!$J$3,IF(ISERROR(G93),Data!$J$4,IF(AND(H93=0,NOT(ISERROR(E93))),Data!$J$5,IF(AND(H93=2,ISERROR(J93)),Data!$J$7,IF(AND(H93=1,ISERROR(E93)),Data!$J$6,"")))))</f>
        <v>I don't know that verb.</v>
      </c>
      <c r="N93" s="3" t="e">
        <f>_xlfn.XLOOKUP(K93,Data!$D$3:$D$36,Data!$H$3:$H$36)</f>
        <v>#N/A</v>
      </c>
      <c r="O93" s="3" t="e">
        <f>_xlfn.XLOOKUP(L93,Data!$X$3:$X$29,Data!$W$3:$W$29)</f>
        <v>#N/A</v>
      </c>
      <c r="P93" s="3" t="b">
        <f>OR(_xlfn.XLOOKUP(CK92,Data!$O$3:$O$25,Data!$U$3:$U$25),AND(CL92,OR(DC92=CK92,DC92=1)))</f>
        <v>1</v>
      </c>
      <c r="Q93" s="3" t="e" cm="1">
        <f t="array" ref="Q93">INDEX(CO92:DN92,1,O93)</f>
        <v>#N/A</v>
      </c>
      <c r="R93" s="3" t="e">
        <f t="shared" si="92"/>
        <v>#N/A</v>
      </c>
      <c r="S93" s="3" t="e">
        <f t="shared" si="141"/>
        <v>#N/A</v>
      </c>
      <c r="T93" s="3" t="str">
        <f t="shared" si="142"/>
        <v/>
      </c>
      <c r="U93" s="3" t="str">
        <f>IF(M93&lt;&gt;"",M93,IF(L93="","",IFERROR(IF(T93=0,IF(S93=FALSE,Data!$J$11,Data!$J$8),""),IF(K93=Data!$B$4,"",Data!$J$8))))</f>
        <v>I don't know that verb.</v>
      </c>
      <c r="V93" s="3" t="e" cm="1">
        <f t="array" ref="V93">INDEX(Data!$Q$3:$T$25,CK92,L93)</f>
        <v>#VALUE!</v>
      </c>
      <c r="W93" s="3" t="e">
        <f t="shared" si="93"/>
        <v>#VALUE!</v>
      </c>
      <c r="X93" s="3">
        <f t="shared" si="143"/>
        <v>0</v>
      </c>
      <c r="Y93" s="3" t="str">
        <f>IF(K93&lt;&gt;"Go","",IF(ISNUMBER(V93),IF(V93&gt;0,W93,Data!$J$9),Play!V93))</f>
        <v/>
      </c>
      <c r="Z93" s="3" t="b">
        <f t="shared" si="144"/>
        <v>0</v>
      </c>
      <c r="AA93" s="3" t="str">
        <f t="shared" si="145"/>
        <v/>
      </c>
      <c r="AB93" s="3">
        <f t="shared" si="94"/>
        <v>0</v>
      </c>
      <c r="AE93" s="5" t="str">
        <f t="shared" si="95"/>
        <v/>
      </c>
      <c r="AF93" s="5" t="str">
        <f>IF(AE93&lt;&gt;"",OR(_xlfn.XLOOKUP(AE93,Data!$O$3:$O$25,Data!$U$3:$U$25),AND(CL92,OR(DC92=1,DC92=CK92))),"")</f>
        <v/>
      </c>
      <c r="AG93" s="5" t="e" cm="1">
        <f t="array" ref="AG93">"Exits: " &amp; _xlfn.TEXTJOIN(", ", TRUE, IF(INDEX(Data!$Q$3:$T$25,AE93,0)&gt;0,Data!$Q$2:$T$2,""))&amp;"."</f>
        <v>#VALUE!</v>
      </c>
      <c r="AH93" s="5" t="str" cm="1">
        <f t="array" ref="AH93">_xlfn.TEXTJOIN(", ", TRUE, IF(CO92:DN92=AE93,_xlfn.XLOOKUP($CO$3:$DN$3,Data!$W$3:$W$28,Data!$X$3:$X$28),""))</f>
        <v/>
      </c>
      <c r="AI93" s="5" t="str">
        <f>IF(AF93="","",IF(AF93,_xlfn.XLOOKUP(AE93,Data!$O$3:$O$25,Data!$P$3:$P$25)&amp;" "&amp;AG93&amp;IF(AH93&lt;&gt;""," You see: " &amp;AH93&amp;".",""),Data!$J$10))</f>
        <v/>
      </c>
      <c r="AJ93" s="5" t="str">
        <f t="shared" si="146"/>
        <v/>
      </c>
      <c r="AK93" s="5" t="str">
        <f>IF(AND(K93="Talk",U93=""),_xlfn.XLOOKUP(T93,Data!$W$3:$W$28,Data!$AC$3:$AC$28),"")</f>
        <v/>
      </c>
      <c r="AL93" s="5" t="str">
        <f t="shared" si="147"/>
        <v/>
      </c>
      <c r="AM93" s="5" t="b">
        <f t="shared" si="148"/>
        <v>0</v>
      </c>
      <c r="AN93" s="5" t="str">
        <f>IF(AM93,IF(_xlfn.XLOOKUP(T93,Data!$W$3:$W$28,Data!$AA$3:$AA$28)=FALSE,"You can't take that.",IF(Q93=1,"You already have that.",IF(OR(CK92=CT92,CK92=CY92),"The unholy fiend prevents you!",""))),"")</f>
        <v/>
      </c>
      <c r="AO93" s="5" t="str">
        <f t="shared" si="149"/>
        <v/>
      </c>
      <c r="AP93" s="5" t="str">
        <f t="shared" si="150"/>
        <v/>
      </c>
      <c r="AQ93" s="5" t="b">
        <f t="shared" si="151"/>
        <v>0</v>
      </c>
      <c r="AR93" s="5" t="str">
        <f t="shared" si="152"/>
        <v/>
      </c>
      <c r="AS93" s="5" t="str">
        <f t="shared" si="153"/>
        <v/>
      </c>
      <c r="AT93" s="5" t="str">
        <f t="shared" si="91"/>
        <v/>
      </c>
      <c r="AU93" s="5" t="str">
        <f>IF(AND(K93="Examine",U93=""),_xlfn.XLOOKUP(T93,Data!$W$3:$W$28,Data!$Z$3:$Z$28)&amp;IF(T93=15,IF(CL92,IF(CM92&gt;=14,"burning brightly.",IF(CM92&gt;=9,"burning steadily.",IF(CM92&gt;=4,"burning weakly.","guttering."))),"unlit."),""),"")</f>
        <v/>
      </c>
      <c r="AV93" s="5" t="str" cm="1">
        <f t="array" ref="AV93">_xlfn.TEXTJOIN(", ", TRUE, IF(CO92:DN92=1,CO$1:DN$1,""))</f>
        <v/>
      </c>
      <c r="AW93" s="5" t="str">
        <f t="shared" si="154"/>
        <v/>
      </c>
      <c r="AX93" s="5" t="b">
        <f t="shared" si="155"/>
        <v>0</v>
      </c>
      <c r="AY93" s="5" t="str">
        <f>IF(AX93,IF(NOT(ISBLANK(_xlfn.XLOOKUP(T93,Data!$W$3:$W$28,Data!$AD$3:$AD$28))),IF(CK92=12,"","There's nowhere to pour it away here."),"You can't empty that!"),"")</f>
        <v/>
      </c>
      <c r="AZ93" s="5" t="str">
        <f t="shared" si="156"/>
        <v/>
      </c>
      <c r="BA93" s="5" t="b">
        <f t="shared" si="157"/>
        <v>0</v>
      </c>
      <c r="BB93" s="5" t="e">
        <f>_xlfn.XLOOKUP(T93,Data!$W$3:$W$28,Data!$AD$3:$AD$28)</f>
        <v>#N/A</v>
      </c>
      <c r="BC93" s="5" t="str">
        <f t="shared" si="158"/>
        <v/>
      </c>
      <c r="BD93" s="5" t="str">
        <f t="shared" si="159"/>
        <v/>
      </c>
      <c r="BE93" s="5" t="b">
        <f t="shared" si="160"/>
        <v>0</v>
      </c>
      <c r="BF93" s="5" t="str">
        <f t="shared" si="96"/>
        <v/>
      </c>
      <c r="BG93" s="5" t="str">
        <f t="shared" si="161"/>
        <v/>
      </c>
      <c r="BH93" s="5" t="b">
        <f t="shared" si="162"/>
        <v>0</v>
      </c>
      <c r="BI93" s="5" t="str">
        <f t="shared" si="163"/>
        <v/>
      </c>
      <c r="BJ93" s="5" t="str">
        <f t="shared" si="97"/>
        <v/>
      </c>
      <c r="BK93" s="5" t="str">
        <f>IF(BH93,IF(BI93="","You ring the bell. "&amp;IF(BJ93=0,"Nothing else happens.","The "&amp;_xlfn.XLOOKUP(BJ93,Data!$W$3:$W$28,Data!$X$3:$X$28)&amp;" is transformed!"),BI93),"")</f>
        <v/>
      </c>
      <c r="BL93" s="5" t="b">
        <f t="shared" si="164"/>
        <v>0</v>
      </c>
      <c r="BM93" s="5" t="b">
        <f t="shared" si="165"/>
        <v>0</v>
      </c>
      <c r="BN93" s="5" t="str">
        <f t="shared" si="98"/>
        <v/>
      </c>
      <c r="BO93" s="5" t="str">
        <f t="shared" si="99"/>
        <v/>
      </c>
      <c r="BP93" s="5" t="b">
        <f t="shared" si="166"/>
        <v>0</v>
      </c>
      <c r="BQ93" s="5" t="str">
        <f>IF(BP93,IF(_xlfn.XLOOKUP(T93,Data!$W$3:$W$28,Data!$AB$3:$AB$28),"That's much too precious to give away!",IF(OR(AND(T93=17,CK92=CQ92),AND(T93=21,CK92=CV92)),"","No-one here seems to want that.")),"")</f>
        <v/>
      </c>
      <c r="BR93" s="5" t="str">
        <f>IF(BP93,IF(BQ93&lt;&gt;"",BQ93,IF(T93=21,Data!$B$5,"The priest takes the water and it is transformed by heavenly radiance!")),"")</f>
        <v/>
      </c>
      <c r="BS93" s="5" t="b">
        <f t="shared" si="167"/>
        <v>0</v>
      </c>
      <c r="BT93" s="5" t="str">
        <f t="shared" si="100"/>
        <v/>
      </c>
      <c r="BU93" s="5" t="str">
        <f t="shared" si="168"/>
        <v/>
      </c>
      <c r="BV93" s="5" t="b">
        <f t="shared" si="169"/>
        <v>0</v>
      </c>
      <c r="BW93" s="5" t="str">
        <f t="shared" si="101"/>
        <v/>
      </c>
      <c r="BX93" s="5" t="str">
        <f t="shared" si="170"/>
        <v/>
      </c>
      <c r="BY93" s="5" t="b">
        <f t="shared" si="171"/>
        <v>0</v>
      </c>
      <c r="BZ93" s="5">
        <f t="shared" si="172"/>
        <v>0</v>
      </c>
      <c r="CA93" s="5" t="str">
        <f t="shared" si="102"/>
        <v/>
      </c>
      <c r="CB93" s="5" t="b">
        <f t="shared" si="103"/>
        <v>0</v>
      </c>
      <c r="CC93" s="5" t="str">
        <f t="shared" si="104"/>
        <v/>
      </c>
      <c r="CD93" s="5" t="b">
        <f t="shared" si="105"/>
        <v>0</v>
      </c>
      <c r="CE93" s="5" t="b">
        <f t="shared" si="106"/>
        <v>0</v>
      </c>
      <c r="CF93" s="5" t="b">
        <f t="shared" si="107"/>
        <v>0</v>
      </c>
      <c r="CG93" s="5" t="b">
        <f t="shared" si="108"/>
        <v>0</v>
      </c>
      <c r="CH93" s="5" t="b">
        <f t="shared" si="109"/>
        <v>0</v>
      </c>
      <c r="CI93" s="5">
        <f t="shared" si="110"/>
        <v>0</v>
      </c>
      <c r="CJ93" s="5" t="str">
        <f t="shared" si="111"/>
        <v>I don't know that verb.</v>
      </c>
      <c r="CK93" s="4">
        <f t="shared" si="112"/>
        <v>3</v>
      </c>
      <c r="CL93" s="4" t="b">
        <f t="shared" si="113"/>
        <v>0</v>
      </c>
      <c r="CM93" s="4">
        <f t="shared" si="173"/>
        <v>20</v>
      </c>
      <c r="CN93" s="4" t="b">
        <f t="shared" si="114"/>
        <v>0</v>
      </c>
      <c r="CO93" s="4">
        <f t="shared" si="115"/>
        <v>12</v>
      </c>
      <c r="CP93" s="4">
        <f t="shared" si="116"/>
        <v>10</v>
      </c>
      <c r="CQ93" s="4">
        <f t="shared" si="117"/>
        <v>2</v>
      </c>
      <c r="CR93" s="4">
        <f t="shared" si="118"/>
        <v>20</v>
      </c>
      <c r="CS93" s="4">
        <f t="shared" si="119"/>
        <v>2</v>
      </c>
      <c r="CT93" s="4">
        <f t="shared" si="120"/>
        <v>15</v>
      </c>
      <c r="CU93" s="4">
        <f t="shared" si="121"/>
        <v>16</v>
      </c>
      <c r="CV93" s="4">
        <f t="shared" si="122"/>
        <v>8</v>
      </c>
      <c r="CW93" s="4">
        <f t="shared" si="123"/>
        <v>8</v>
      </c>
      <c r="CX93" s="4">
        <f t="shared" si="124"/>
        <v>14</v>
      </c>
      <c r="CY93" s="4">
        <f t="shared" si="125"/>
        <v>19</v>
      </c>
      <c r="CZ93" s="4">
        <f t="shared" si="126"/>
        <v>9</v>
      </c>
      <c r="DA93" s="4">
        <f t="shared" si="127"/>
        <v>2</v>
      </c>
      <c r="DB93" s="4">
        <f t="shared" si="128"/>
        <v>12</v>
      </c>
      <c r="DC93" s="4">
        <f t="shared" si="174"/>
        <v>2</v>
      </c>
      <c r="DD93" s="4">
        <f t="shared" si="129"/>
        <v>2</v>
      </c>
      <c r="DE93" s="4">
        <f t="shared" si="130"/>
        <v>2</v>
      </c>
      <c r="DF93" s="4">
        <f t="shared" si="131"/>
        <v>10</v>
      </c>
      <c r="DG93" s="4">
        <f t="shared" si="132"/>
        <v>2</v>
      </c>
      <c r="DH93" s="4">
        <f t="shared" si="133"/>
        <v>17</v>
      </c>
      <c r="DI93" s="4">
        <f t="shared" si="134"/>
        <v>6</v>
      </c>
      <c r="DJ93" s="4">
        <f t="shared" si="135"/>
        <v>15</v>
      </c>
      <c r="DK93" s="4">
        <f t="shared" si="136"/>
        <v>19</v>
      </c>
      <c r="DL93" s="4">
        <f t="shared" si="137"/>
        <v>2</v>
      </c>
      <c r="DM93" s="4">
        <f t="shared" si="138"/>
        <v>22</v>
      </c>
      <c r="DN93" s="4">
        <f t="shared" si="139"/>
        <v>23</v>
      </c>
      <c r="DO93" s="3"/>
    </row>
    <row r="94" spans="1:119" x14ac:dyDescent="0.35">
      <c r="A94" s="3" t="str">
        <f t="shared" si="140"/>
        <v/>
      </c>
      <c r="B94" s="6"/>
      <c r="C94" s="3" t="str">
        <f t="shared" si="90"/>
        <v/>
      </c>
      <c r="D94" s="3" t="e" cm="1">
        <f t="array" ref="D94:F94">INDEX(_xlfn.TEXTSPLIT(B94," ",,TRUE),_xlfn.SEQUENCE(1,3))</f>
        <v>#VALUE!</v>
      </c>
      <c r="E94" s="3" t="e">
        <v>#VALUE!</v>
      </c>
      <c r="F94" s="3" t="e">
        <v>#VALUE!</v>
      </c>
      <c r="G94" s="3" t="e" cm="1">
        <f t="array" ref="G94">_xlfn.XLOOKUP(D94,Data!$D$3:$D$36,Data!$E$3:$G$36)</f>
        <v>#VALUE!</v>
      </c>
      <c r="H94" s="3"/>
      <c r="I94" s="3"/>
      <c r="J94" s="3" t="e">
        <f>_xlfn.XMATCH(E94,Data!$L$3:$L$10)</f>
        <v>#VALUE!</v>
      </c>
      <c r="K94" s="3" t="str">
        <f>IF(M94="",IF(I94,Data!$B$4,_xlfn.XLOOKUP(D94,Data!$D$3:$D$36,Data!$E$3:$E$36)),"")</f>
        <v/>
      </c>
      <c r="L94" s="3" t="str">
        <f>IF(M94="",IF(I94,_xlfn.XLOOKUP(G94,Data!$L$3:$L$10,Data!$M$3:$M$10),IF(H94=0,"",IF(H94=1,E94,_xlfn.XLOOKUP(E94,Data!$L$3:$L$10,Data!$M$3:$M$10)))),"")</f>
        <v/>
      </c>
      <c r="M94" s="3" t="str">
        <f>IF(NOT(ISERROR(F94)),Data!$J$3,IF(ISERROR(G94),Data!$J$4,IF(AND(H94=0,NOT(ISERROR(E94))),Data!$J$5,IF(AND(H94=2,ISERROR(J94)),Data!$J$7,IF(AND(H94=1,ISERROR(E94)),Data!$J$6,"")))))</f>
        <v>I don't know that verb.</v>
      </c>
      <c r="N94" s="3" t="e">
        <f>_xlfn.XLOOKUP(K94,Data!$D$3:$D$36,Data!$H$3:$H$36)</f>
        <v>#N/A</v>
      </c>
      <c r="O94" s="3" t="e">
        <f>_xlfn.XLOOKUP(L94,Data!$X$3:$X$29,Data!$W$3:$W$29)</f>
        <v>#N/A</v>
      </c>
      <c r="P94" s="3" t="b">
        <f>OR(_xlfn.XLOOKUP(CK93,Data!$O$3:$O$25,Data!$U$3:$U$25),AND(CL93,OR(DC93=CK93,DC93=1)))</f>
        <v>1</v>
      </c>
      <c r="Q94" s="3" t="e" cm="1">
        <f t="array" ref="Q94">INDEX(CO93:DN93,1,O94)</f>
        <v>#N/A</v>
      </c>
      <c r="R94" s="3" t="e">
        <f t="shared" si="92"/>
        <v>#N/A</v>
      </c>
      <c r="S94" s="3" t="e">
        <f t="shared" si="141"/>
        <v>#N/A</v>
      </c>
      <c r="T94" s="3" t="str">
        <f t="shared" si="142"/>
        <v/>
      </c>
      <c r="U94" s="3" t="str">
        <f>IF(M94&lt;&gt;"",M94,IF(L94="","",IFERROR(IF(T94=0,IF(S94=FALSE,Data!$J$11,Data!$J$8),""),IF(K94=Data!$B$4,"",Data!$J$8))))</f>
        <v>I don't know that verb.</v>
      </c>
      <c r="V94" s="3" t="e" cm="1">
        <f t="array" ref="V94">INDEX(Data!$Q$3:$T$25,CK93,L94)</f>
        <v>#VALUE!</v>
      </c>
      <c r="W94" s="3" t="e">
        <f t="shared" si="93"/>
        <v>#VALUE!</v>
      </c>
      <c r="X94" s="3">
        <f t="shared" si="143"/>
        <v>0</v>
      </c>
      <c r="Y94" s="3" t="str">
        <f>IF(K94&lt;&gt;"Go","",IF(ISNUMBER(V94),IF(V94&gt;0,W94,Data!$J$9),Play!V94))</f>
        <v/>
      </c>
      <c r="Z94" s="3" t="b">
        <f t="shared" si="144"/>
        <v>0</v>
      </c>
      <c r="AA94" s="3" t="str">
        <f t="shared" si="145"/>
        <v/>
      </c>
      <c r="AB94" s="3">
        <f t="shared" si="94"/>
        <v>0</v>
      </c>
      <c r="AE94" s="5" t="str">
        <f t="shared" si="95"/>
        <v/>
      </c>
      <c r="AF94" s="5" t="str">
        <f>IF(AE94&lt;&gt;"",OR(_xlfn.XLOOKUP(AE94,Data!$O$3:$O$25,Data!$U$3:$U$25),AND(CL93,OR(DC93=1,DC93=CK93))),"")</f>
        <v/>
      </c>
      <c r="AG94" s="5" t="e" cm="1">
        <f t="array" ref="AG94">"Exits: " &amp; _xlfn.TEXTJOIN(", ", TRUE, IF(INDEX(Data!$Q$3:$T$25,AE94,0)&gt;0,Data!$Q$2:$T$2,""))&amp;"."</f>
        <v>#VALUE!</v>
      </c>
      <c r="AH94" s="5" t="str" cm="1">
        <f t="array" ref="AH94">_xlfn.TEXTJOIN(", ", TRUE, IF(CO93:DN93=AE94,_xlfn.XLOOKUP($CO$3:$DN$3,Data!$W$3:$W$28,Data!$X$3:$X$28),""))</f>
        <v/>
      </c>
      <c r="AI94" s="5" t="str">
        <f>IF(AF94="","",IF(AF94,_xlfn.XLOOKUP(AE94,Data!$O$3:$O$25,Data!$P$3:$P$25)&amp;" "&amp;AG94&amp;IF(AH94&lt;&gt;""," You see: " &amp;AH94&amp;".",""),Data!$J$10))</f>
        <v/>
      </c>
      <c r="AJ94" s="5" t="str">
        <f t="shared" si="146"/>
        <v/>
      </c>
      <c r="AK94" s="5" t="str">
        <f>IF(AND(K94="Talk",U94=""),_xlfn.XLOOKUP(T94,Data!$W$3:$W$28,Data!$AC$3:$AC$28),"")</f>
        <v/>
      </c>
      <c r="AL94" s="5" t="str">
        <f t="shared" si="147"/>
        <v/>
      </c>
      <c r="AM94" s="5" t="b">
        <f t="shared" si="148"/>
        <v>0</v>
      </c>
      <c r="AN94" s="5" t="str">
        <f>IF(AM94,IF(_xlfn.XLOOKUP(T94,Data!$W$3:$W$28,Data!$AA$3:$AA$28)=FALSE,"You can't take that.",IF(Q94=1,"You already have that.",IF(OR(CK93=CT93,CK93=CY93),"The unholy fiend prevents you!",""))),"")</f>
        <v/>
      </c>
      <c r="AO94" s="5" t="str">
        <f t="shared" si="149"/>
        <v/>
      </c>
      <c r="AP94" s="5" t="str">
        <f t="shared" si="150"/>
        <v/>
      </c>
      <c r="AQ94" s="5" t="b">
        <f t="shared" si="151"/>
        <v>0</v>
      </c>
      <c r="AR94" s="5" t="str">
        <f t="shared" si="152"/>
        <v/>
      </c>
      <c r="AS94" s="5" t="str">
        <f t="shared" si="153"/>
        <v/>
      </c>
      <c r="AT94" s="5" t="str">
        <f t="shared" si="91"/>
        <v/>
      </c>
      <c r="AU94" s="5" t="str">
        <f>IF(AND(K94="Examine",U94=""),_xlfn.XLOOKUP(T94,Data!$W$3:$W$28,Data!$Z$3:$Z$28)&amp;IF(T94=15,IF(CL93,IF(CM93&gt;=14,"burning brightly.",IF(CM93&gt;=9,"burning steadily.",IF(CM93&gt;=4,"burning weakly.","guttering."))),"unlit."),""),"")</f>
        <v/>
      </c>
      <c r="AV94" s="5" t="str" cm="1">
        <f t="array" ref="AV94">_xlfn.TEXTJOIN(", ", TRUE, IF(CO93:DN93=1,CO$1:DN$1,""))</f>
        <v/>
      </c>
      <c r="AW94" s="5" t="str">
        <f t="shared" si="154"/>
        <v/>
      </c>
      <c r="AX94" s="5" t="b">
        <f t="shared" si="155"/>
        <v>0</v>
      </c>
      <c r="AY94" s="5" t="str">
        <f>IF(AX94,IF(NOT(ISBLANK(_xlfn.XLOOKUP(T94,Data!$W$3:$W$28,Data!$AD$3:$AD$28))),IF(CK93=12,"","There's nowhere to pour it away here."),"You can't empty that!"),"")</f>
        <v/>
      </c>
      <c r="AZ94" s="5" t="str">
        <f t="shared" si="156"/>
        <v/>
      </c>
      <c r="BA94" s="5" t="b">
        <f t="shared" si="157"/>
        <v>0</v>
      </c>
      <c r="BB94" s="5" t="e">
        <f>_xlfn.XLOOKUP(T94,Data!$W$3:$W$28,Data!$AD$3:$AD$28)</f>
        <v>#N/A</v>
      </c>
      <c r="BC94" s="5" t="str">
        <f t="shared" si="158"/>
        <v/>
      </c>
      <c r="BD94" s="5" t="str">
        <f t="shared" si="159"/>
        <v/>
      </c>
      <c r="BE94" s="5" t="b">
        <f t="shared" si="160"/>
        <v>0</v>
      </c>
      <c r="BF94" s="5" t="str">
        <f t="shared" si="96"/>
        <v/>
      </c>
      <c r="BG94" s="5" t="str">
        <f t="shared" si="161"/>
        <v/>
      </c>
      <c r="BH94" s="5" t="b">
        <f t="shared" si="162"/>
        <v>0</v>
      </c>
      <c r="BI94" s="5" t="str">
        <f t="shared" si="163"/>
        <v/>
      </c>
      <c r="BJ94" s="5" t="str">
        <f t="shared" si="97"/>
        <v/>
      </c>
      <c r="BK94" s="5" t="str">
        <f>IF(BH94,IF(BI94="","You ring the bell. "&amp;IF(BJ94=0,"Nothing else happens.","The "&amp;_xlfn.XLOOKUP(BJ94,Data!$W$3:$W$28,Data!$X$3:$X$28)&amp;" is transformed!"),BI94),"")</f>
        <v/>
      </c>
      <c r="BL94" s="5" t="b">
        <f t="shared" si="164"/>
        <v>0</v>
      </c>
      <c r="BM94" s="5" t="b">
        <f t="shared" si="165"/>
        <v>0</v>
      </c>
      <c r="BN94" s="5" t="str">
        <f t="shared" si="98"/>
        <v/>
      </c>
      <c r="BO94" s="5" t="str">
        <f t="shared" si="99"/>
        <v/>
      </c>
      <c r="BP94" s="5" t="b">
        <f t="shared" si="166"/>
        <v>0</v>
      </c>
      <c r="BQ94" s="5" t="str">
        <f>IF(BP94,IF(_xlfn.XLOOKUP(T94,Data!$W$3:$W$28,Data!$AB$3:$AB$28),"That's much too precious to give away!",IF(OR(AND(T94=17,CK93=CQ93),AND(T94=21,CK93=CV93)),"","No-one here seems to want that.")),"")</f>
        <v/>
      </c>
      <c r="BR94" s="5" t="str">
        <f>IF(BP94,IF(BQ94&lt;&gt;"",BQ94,IF(T94=21,Data!$B$5,"The priest takes the water and it is transformed by heavenly radiance!")),"")</f>
        <v/>
      </c>
      <c r="BS94" s="5" t="b">
        <f t="shared" si="167"/>
        <v>0</v>
      </c>
      <c r="BT94" s="5" t="str">
        <f t="shared" si="100"/>
        <v/>
      </c>
      <c r="BU94" s="5" t="str">
        <f t="shared" si="168"/>
        <v/>
      </c>
      <c r="BV94" s="5" t="b">
        <f t="shared" si="169"/>
        <v>0</v>
      </c>
      <c r="BW94" s="5" t="str">
        <f t="shared" si="101"/>
        <v/>
      </c>
      <c r="BX94" s="5" t="str">
        <f t="shared" si="170"/>
        <v/>
      </c>
      <c r="BY94" s="5" t="b">
        <f t="shared" si="171"/>
        <v>0</v>
      </c>
      <c r="BZ94" s="5">
        <f t="shared" si="172"/>
        <v>0</v>
      </c>
      <c r="CA94" s="5" t="str">
        <f t="shared" si="102"/>
        <v/>
      </c>
      <c r="CB94" s="5" t="b">
        <f t="shared" si="103"/>
        <v>0</v>
      </c>
      <c r="CC94" s="5" t="str">
        <f t="shared" si="104"/>
        <v/>
      </c>
      <c r="CD94" s="5" t="b">
        <f t="shared" si="105"/>
        <v>0</v>
      </c>
      <c r="CE94" s="5" t="b">
        <f t="shared" si="106"/>
        <v>0</v>
      </c>
      <c r="CF94" s="5" t="b">
        <f t="shared" si="107"/>
        <v>0</v>
      </c>
      <c r="CG94" s="5" t="b">
        <f t="shared" si="108"/>
        <v>0</v>
      </c>
      <c r="CH94" s="5" t="b">
        <f t="shared" si="109"/>
        <v>0</v>
      </c>
      <c r="CI94" s="5">
        <f t="shared" si="110"/>
        <v>0</v>
      </c>
      <c r="CJ94" s="5" t="str">
        <f t="shared" si="111"/>
        <v>I don't know that verb.</v>
      </c>
      <c r="CK94" s="4">
        <f t="shared" si="112"/>
        <v>3</v>
      </c>
      <c r="CL94" s="4" t="b">
        <f t="shared" si="113"/>
        <v>0</v>
      </c>
      <c r="CM94" s="4">
        <f t="shared" si="173"/>
        <v>20</v>
      </c>
      <c r="CN94" s="4" t="b">
        <f t="shared" si="114"/>
        <v>0</v>
      </c>
      <c r="CO94" s="4">
        <f t="shared" si="115"/>
        <v>12</v>
      </c>
      <c r="CP94" s="4">
        <f t="shared" si="116"/>
        <v>10</v>
      </c>
      <c r="CQ94" s="4">
        <f t="shared" si="117"/>
        <v>2</v>
      </c>
      <c r="CR94" s="4">
        <f t="shared" si="118"/>
        <v>20</v>
      </c>
      <c r="CS94" s="4">
        <f t="shared" si="119"/>
        <v>2</v>
      </c>
      <c r="CT94" s="4">
        <f t="shared" si="120"/>
        <v>15</v>
      </c>
      <c r="CU94" s="4">
        <f t="shared" si="121"/>
        <v>16</v>
      </c>
      <c r="CV94" s="4">
        <f t="shared" si="122"/>
        <v>8</v>
      </c>
      <c r="CW94" s="4">
        <f t="shared" si="123"/>
        <v>8</v>
      </c>
      <c r="CX94" s="4">
        <f t="shared" si="124"/>
        <v>14</v>
      </c>
      <c r="CY94" s="4">
        <f t="shared" si="125"/>
        <v>19</v>
      </c>
      <c r="CZ94" s="4">
        <f t="shared" si="126"/>
        <v>9</v>
      </c>
      <c r="DA94" s="4">
        <f t="shared" si="127"/>
        <v>2</v>
      </c>
      <c r="DB94" s="4">
        <f t="shared" si="128"/>
        <v>12</v>
      </c>
      <c r="DC94" s="4">
        <f t="shared" si="174"/>
        <v>2</v>
      </c>
      <c r="DD94" s="4">
        <f t="shared" si="129"/>
        <v>2</v>
      </c>
      <c r="DE94" s="4">
        <f t="shared" si="130"/>
        <v>2</v>
      </c>
      <c r="DF94" s="4">
        <f t="shared" si="131"/>
        <v>10</v>
      </c>
      <c r="DG94" s="4">
        <f t="shared" si="132"/>
        <v>2</v>
      </c>
      <c r="DH94" s="4">
        <f t="shared" si="133"/>
        <v>17</v>
      </c>
      <c r="DI94" s="4">
        <f t="shared" si="134"/>
        <v>6</v>
      </c>
      <c r="DJ94" s="4">
        <f t="shared" si="135"/>
        <v>15</v>
      </c>
      <c r="DK94" s="4">
        <f t="shared" si="136"/>
        <v>19</v>
      </c>
      <c r="DL94" s="4">
        <f t="shared" si="137"/>
        <v>2</v>
      </c>
      <c r="DM94" s="4">
        <f t="shared" si="138"/>
        <v>22</v>
      </c>
      <c r="DN94" s="4">
        <f t="shared" si="139"/>
        <v>23</v>
      </c>
      <c r="DO94" s="3"/>
    </row>
    <row r="95" spans="1:119" x14ac:dyDescent="0.35">
      <c r="A95" s="3" t="str">
        <f t="shared" si="140"/>
        <v/>
      </c>
      <c r="B95" s="6"/>
      <c r="C95" s="3" t="str">
        <f t="shared" si="90"/>
        <v/>
      </c>
      <c r="D95" s="3" t="e" cm="1">
        <f t="array" ref="D95:F95">INDEX(_xlfn.TEXTSPLIT(B95," ",,TRUE),_xlfn.SEQUENCE(1,3))</f>
        <v>#VALUE!</v>
      </c>
      <c r="E95" s="3" t="e">
        <v>#VALUE!</v>
      </c>
      <c r="F95" s="3" t="e">
        <v>#VALUE!</v>
      </c>
      <c r="G95" s="3" t="e" cm="1">
        <f t="array" ref="G95">_xlfn.XLOOKUP(D95,Data!$D$3:$D$36,Data!$E$3:$G$36)</f>
        <v>#VALUE!</v>
      </c>
      <c r="H95" s="3"/>
      <c r="I95" s="3"/>
      <c r="J95" s="3" t="e">
        <f>_xlfn.XMATCH(E95,Data!$L$3:$L$10)</f>
        <v>#VALUE!</v>
      </c>
      <c r="K95" s="3" t="str">
        <f>IF(M95="",IF(I95,Data!$B$4,_xlfn.XLOOKUP(D95,Data!$D$3:$D$36,Data!$E$3:$E$36)),"")</f>
        <v/>
      </c>
      <c r="L95" s="3" t="str">
        <f>IF(M95="",IF(I95,_xlfn.XLOOKUP(G95,Data!$L$3:$L$10,Data!$M$3:$M$10),IF(H95=0,"",IF(H95=1,E95,_xlfn.XLOOKUP(E95,Data!$L$3:$L$10,Data!$M$3:$M$10)))),"")</f>
        <v/>
      </c>
      <c r="M95" s="3" t="str">
        <f>IF(NOT(ISERROR(F95)),Data!$J$3,IF(ISERROR(G95),Data!$J$4,IF(AND(H95=0,NOT(ISERROR(E95))),Data!$J$5,IF(AND(H95=2,ISERROR(J95)),Data!$J$7,IF(AND(H95=1,ISERROR(E95)),Data!$J$6,"")))))</f>
        <v>I don't know that verb.</v>
      </c>
      <c r="N95" s="3" t="e">
        <f>_xlfn.XLOOKUP(K95,Data!$D$3:$D$36,Data!$H$3:$H$36)</f>
        <v>#N/A</v>
      </c>
      <c r="O95" s="3" t="e">
        <f>_xlfn.XLOOKUP(L95,Data!$X$3:$X$29,Data!$W$3:$W$29)</f>
        <v>#N/A</v>
      </c>
      <c r="P95" s="3" t="b">
        <f>OR(_xlfn.XLOOKUP(CK94,Data!$O$3:$O$25,Data!$U$3:$U$25),AND(CL94,OR(DC94=CK94,DC94=1)))</f>
        <v>1</v>
      </c>
      <c r="Q95" s="3" t="e" cm="1">
        <f t="array" ref="Q95">INDEX(CO94:DN94,1,O95)</f>
        <v>#N/A</v>
      </c>
      <c r="R95" s="3" t="e">
        <f t="shared" si="92"/>
        <v>#N/A</v>
      </c>
      <c r="S95" s="3" t="e">
        <f t="shared" si="141"/>
        <v>#N/A</v>
      </c>
      <c r="T95" s="3" t="str">
        <f t="shared" si="142"/>
        <v/>
      </c>
      <c r="U95" s="3" t="str">
        <f>IF(M95&lt;&gt;"",M95,IF(L95="","",IFERROR(IF(T95=0,IF(S95=FALSE,Data!$J$11,Data!$J$8),""),IF(K95=Data!$B$4,"",Data!$J$8))))</f>
        <v>I don't know that verb.</v>
      </c>
      <c r="V95" s="3" t="e" cm="1">
        <f t="array" ref="V95">INDEX(Data!$Q$3:$T$25,CK94,L95)</f>
        <v>#VALUE!</v>
      </c>
      <c r="W95" s="3" t="e">
        <f t="shared" si="93"/>
        <v>#VALUE!</v>
      </c>
      <c r="X95" s="3">
        <f t="shared" si="143"/>
        <v>0</v>
      </c>
      <c r="Y95" s="3" t="str">
        <f>IF(K95&lt;&gt;"Go","",IF(ISNUMBER(V95),IF(V95&gt;0,W95,Data!$J$9),Play!V95))</f>
        <v/>
      </c>
      <c r="Z95" s="3" t="b">
        <f t="shared" si="144"/>
        <v>0</v>
      </c>
      <c r="AA95" s="3" t="str">
        <f t="shared" si="145"/>
        <v/>
      </c>
      <c r="AB95" s="3">
        <f t="shared" si="94"/>
        <v>0</v>
      </c>
      <c r="AE95" s="5" t="str">
        <f t="shared" si="95"/>
        <v/>
      </c>
      <c r="AF95" s="5" t="str">
        <f>IF(AE95&lt;&gt;"",OR(_xlfn.XLOOKUP(AE95,Data!$O$3:$O$25,Data!$U$3:$U$25),AND(CL94,OR(DC94=1,DC94=CK94))),"")</f>
        <v/>
      </c>
      <c r="AG95" s="5" t="e" cm="1">
        <f t="array" ref="AG95">"Exits: " &amp; _xlfn.TEXTJOIN(", ", TRUE, IF(INDEX(Data!$Q$3:$T$25,AE95,0)&gt;0,Data!$Q$2:$T$2,""))&amp;"."</f>
        <v>#VALUE!</v>
      </c>
      <c r="AH95" s="5" t="str" cm="1">
        <f t="array" ref="AH95">_xlfn.TEXTJOIN(", ", TRUE, IF(CO94:DN94=AE95,_xlfn.XLOOKUP($CO$3:$DN$3,Data!$W$3:$W$28,Data!$X$3:$X$28),""))</f>
        <v/>
      </c>
      <c r="AI95" s="5" t="str">
        <f>IF(AF95="","",IF(AF95,_xlfn.XLOOKUP(AE95,Data!$O$3:$O$25,Data!$P$3:$P$25)&amp;" "&amp;AG95&amp;IF(AH95&lt;&gt;""," You see: " &amp;AH95&amp;".",""),Data!$J$10))</f>
        <v/>
      </c>
      <c r="AJ95" s="5" t="str">
        <f t="shared" si="146"/>
        <v/>
      </c>
      <c r="AK95" s="5" t="str">
        <f>IF(AND(K95="Talk",U95=""),_xlfn.XLOOKUP(T95,Data!$W$3:$W$28,Data!$AC$3:$AC$28),"")</f>
        <v/>
      </c>
      <c r="AL95" s="5" t="str">
        <f t="shared" si="147"/>
        <v/>
      </c>
      <c r="AM95" s="5" t="b">
        <f t="shared" si="148"/>
        <v>0</v>
      </c>
      <c r="AN95" s="5" t="str">
        <f>IF(AM95,IF(_xlfn.XLOOKUP(T95,Data!$W$3:$W$28,Data!$AA$3:$AA$28)=FALSE,"You can't take that.",IF(Q95=1,"You already have that.",IF(OR(CK94=CT94,CK94=CY94),"The unholy fiend prevents you!",""))),"")</f>
        <v/>
      </c>
      <c r="AO95" s="5" t="str">
        <f t="shared" si="149"/>
        <v/>
      </c>
      <c r="AP95" s="5" t="str">
        <f t="shared" si="150"/>
        <v/>
      </c>
      <c r="AQ95" s="5" t="b">
        <f t="shared" si="151"/>
        <v>0</v>
      </c>
      <c r="AR95" s="5" t="str">
        <f t="shared" si="152"/>
        <v/>
      </c>
      <c r="AS95" s="5" t="str">
        <f t="shared" si="153"/>
        <v/>
      </c>
      <c r="AT95" s="5" t="str">
        <f t="shared" si="91"/>
        <v/>
      </c>
      <c r="AU95" s="5" t="str">
        <f>IF(AND(K95="Examine",U95=""),_xlfn.XLOOKUP(T95,Data!$W$3:$W$28,Data!$Z$3:$Z$28)&amp;IF(T95=15,IF(CL94,IF(CM94&gt;=14,"burning brightly.",IF(CM94&gt;=9,"burning steadily.",IF(CM94&gt;=4,"burning weakly.","guttering."))),"unlit."),""),"")</f>
        <v/>
      </c>
      <c r="AV95" s="5" t="str" cm="1">
        <f t="array" ref="AV95">_xlfn.TEXTJOIN(", ", TRUE, IF(CO94:DN94=1,CO$1:DN$1,""))</f>
        <v/>
      </c>
      <c r="AW95" s="5" t="str">
        <f t="shared" si="154"/>
        <v/>
      </c>
      <c r="AX95" s="5" t="b">
        <f t="shared" si="155"/>
        <v>0</v>
      </c>
      <c r="AY95" s="5" t="str">
        <f>IF(AX95,IF(NOT(ISBLANK(_xlfn.XLOOKUP(T95,Data!$W$3:$W$28,Data!$AD$3:$AD$28))),IF(CK94=12,"","There's nowhere to pour it away here."),"You can't empty that!"),"")</f>
        <v/>
      </c>
      <c r="AZ95" s="5" t="str">
        <f t="shared" si="156"/>
        <v/>
      </c>
      <c r="BA95" s="5" t="b">
        <f t="shared" si="157"/>
        <v>0</v>
      </c>
      <c r="BB95" s="5" t="e">
        <f>_xlfn.XLOOKUP(T95,Data!$W$3:$W$28,Data!$AD$3:$AD$28)</f>
        <v>#N/A</v>
      </c>
      <c r="BC95" s="5" t="str">
        <f t="shared" si="158"/>
        <v/>
      </c>
      <c r="BD95" s="5" t="str">
        <f t="shared" si="159"/>
        <v/>
      </c>
      <c r="BE95" s="5" t="b">
        <f t="shared" si="160"/>
        <v>0</v>
      </c>
      <c r="BF95" s="5" t="str">
        <f t="shared" si="96"/>
        <v/>
      </c>
      <c r="BG95" s="5" t="str">
        <f t="shared" si="161"/>
        <v/>
      </c>
      <c r="BH95" s="5" t="b">
        <f t="shared" si="162"/>
        <v>0</v>
      </c>
      <c r="BI95" s="5" t="str">
        <f t="shared" si="163"/>
        <v/>
      </c>
      <c r="BJ95" s="5" t="str">
        <f t="shared" si="97"/>
        <v/>
      </c>
      <c r="BK95" s="5" t="str">
        <f>IF(BH95,IF(BI95="","You ring the bell. "&amp;IF(BJ95=0,"Nothing else happens.","The "&amp;_xlfn.XLOOKUP(BJ95,Data!$W$3:$W$28,Data!$X$3:$X$28)&amp;" is transformed!"),BI95),"")</f>
        <v/>
      </c>
      <c r="BL95" s="5" t="b">
        <f t="shared" si="164"/>
        <v>0</v>
      </c>
      <c r="BM95" s="5" t="b">
        <f t="shared" si="165"/>
        <v>0</v>
      </c>
      <c r="BN95" s="5" t="str">
        <f t="shared" si="98"/>
        <v/>
      </c>
      <c r="BO95" s="5" t="str">
        <f t="shared" si="99"/>
        <v/>
      </c>
      <c r="BP95" s="5" t="b">
        <f t="shared" si="166"/>
        <v>0</v>
      </c>
      <c r="BQ95" s="5" t="str">
        <f>IF(BP95,IF(_xlfn.XLOOKUP(T95,Data!$W$3:$W$28,Data!$AB$3:$AB$28),"That's much too precious to give away!",IF(OR(AND(T95=17,CK94=CQ94),AND(T95=21,CK94=CV94)),"","No-one here seems to want that.")),"")</f>
        <v/>
      </c>
      <c r="BR95" s="5" t="str">
        <f>IF(BP95,IF(BQ95&lt;&gt;"",BQ95,IF(T95=21,Data!$B$5,"The priest takes the water and it is transformed by heavenly radiance!")),"")</f>
        <v/>
      </c>
      <c r="BS95" s="5" t="b">
        <f t="shared" si="167"/>
        <v>0</v>
      </c>
      <c r="BT95" s="5" t="str">
        <f t="shared" si="100"/>
        <v/>
      </c>
      <c r="BU95" s="5" t="str">
        <f t="shared" si="168"/>
        <v/>
      </c>
      <c r="BV95" s="5" t="b">
        <f t="shared" si="169"/>
        <v>0</v>
      </c>
      <c r="BW95" s="5" t="str">
        <f t="shared" si="101"/>
        <v/>
      </c>
      <c r="BX95" s="5" t="str">
        <f t="shared" si="170"/>
        <v/>
      </c>
      <c r="BY95" s="5" t="b">
        <f t="shared" si="171"/>
        <v>0</v>
      </c>
      <c r="BZ95" s="5">
        <f t="shared" si="172"/>
        <v>0</v>
      </c>
      <c r="CA95" s="5" t="str">
        <f t="shared" si="102"/>
        <v/>
      </c>
      <c r="CB95" s="5" t="b">
        <f t="shared" si="103"/>
        <v>0</v>
      </c>
      <c r="CC95" s="5" t="str">
        <f t="shared" si="104"/>
        <v/>
      </c>
      <c r="CD95" s="5" t="b">
        <f t="shared" si="105"/>
        <v>0</v>
      </c>
      <c r="CE95" s="5" t="b">
        <f t="shared" si="106"/>
        <v>0</v>
      </c>
      <c r="CF95" s="5" t="b">
        <f t="shared" si="107"/>
        <v>0</v>
      </c>
      <c r="CG95" s="5" t="b">
        <f t="shared" si="108"/>
        <v>0</v>
      </c>
      <c r="CH95" s="5" t="b">
        <f t="shared" si="109"/>
        <v>0</v>
      </c>
      <c r="CI95" s="5">
        <f t="shared" si="110"/>
        <v>0</v>
      </c>
      <c r="CJ95" s="5" t="str">
        <f t="shared" si="111"/>
        <v>I don't know that verb.</v>
      </c>
      <c r="CK95" s="4">
        <f t="shared" si="112"/>
        <v>3</v>
      </c>
      <c r="CL95" s="4" t="b">
        <f t="shared" si="113"/>
        <v>0</v>
      </c>
      <c r="CM95" s="4">
        <f t="shared" si="173"/>
        <v>20</v>
      </c>
      <c r="CN95" s="4" t="b">
        <f t="shared" si="114"/>
        <v>0</v>
      </c>
      <c r="CO95" s="4">
        <f t="shared" si="115"/>
        <v>12</v>
      </c>
      <c r="CP95" s="4">
        <f t="shared" si="116"/>
        <v>10</v>
      </c>
      <c r="CQ95" s="4">
        <f t="shared" si="117"/>
        <v>2</v>
      </c>
      <c r="CR95" s="4">
        <f t="shared" si="118"/>
        <v>20</v>
      </c>
      <c r="CS95" s="4">
        <f t="shared" si="119"/>
        <v>2</v>
      </c>
      <c r="CT95" s="4">
        <f t="shared" si="120"/>
        <v>15</v>
      </c>
      <c r="CU95" s="4">
        <f t="shared" si="121"/>
        <v>16</v>
      </c>
      <c r="CV95" s="4">
        <f t="shared" si="122"/>
        <v>8</v>
      </c>
      <c r="CW95" s="4">
        <f t="shared" si="123"/>
        <v>8</v>
      </c>
      <c r="CX95" s="4">
        <f t="shared" si="124"/>
        <v>14</v>
      </c>
      <c r="CY95" s="4">
        <f t="shared" si="125"/>
        <v>19</v>
      </c>
      <c r="CZ95" s="4">
        <f t="shared" si="126"/>
        <v>9</v>
      </c>
      <c r="DA95" s="4">
        <f t="shared" si="127"/>
        <v>2</v>
      </c>
      <c r="DB95" s="4">
        <f t="shared" si="128"/>
        <v>12</v>
      </c>
      <c r="DC95" s="4">
        <f t="shared" si="174"/>
        <v>2</v>
      </c>
      <c r="DD95" s="4">
        <f t="shared" si="129"/>
        <v>2</v>
      </c>
      <c r="DE95" s="4">
        <f t="shared" si="130"/>
        <v>2</v>
      </c>
      <c r="DF95" s="4">
        <f t="shared" si="131"/>
        <v>10</v>
      </c>
      <c r="DG95" s="4">
        <f t="shared" si="132"/>
        <v>2</v>
      </c>
      <c r="DH95" s="4">
        <f t="shared" si="133"/>
        <v>17</v>
      </c>
      <c r="DI95" s="4">
        <f t="shared" si="134"/>
        <v>6</v>
      </c>
      <c r="DJ95" s="4">
        <f t="shared" si="135"/>
        <v>15</v>
      </c>
      <c r="DK95" s="4">
        <f t="shared" si="136"/>
        <v>19</v>
      </c>
      <c r="DL95" s="4">
        <f t="shared" si="137"/>
        <v>2</v>
      </c>
      <c r="DM95" s="4">
        <f t="shared" si="138"/>
        <v>22</v>
      </c>
      <c r="DN95" s="4">
        <f t="shared" si="139"/>
        <v>23</v>
      </c>
      <c r="DO95" s="3"/>
    </row>
    <row r="96" spans="1:119" x14ac:dyDescent="0.35">
      <c r="A96" s="3" t="str">
        <f t="shared" si="140"/>
        <v/>
      </c>
      <c r="B96" s="6"/>
      <c r="C96" s="3" t="str">
        <f t="shared" si="90"/>
        <v/>
      </c>
      <c r="D96" s="3" t="e" cm="1">
        <f t="array" ref="D96:F96">INDEX(_xlfn.TEXTSPLIT(B96," ",,TRUE),_xlfn.SEQUENCE(1,3))</f>
        <v>#VALUE!</v>
      </c>
      <c r="E96" s="3" t="e">
        <v>#VALUE!</v>
      </c>
      <c r="F96" s="3" t="e">
        <v>#VALUE!</v>
      </c>
      <c r="G96" s="3" t="e" cm="1">
        <f t="array" ref="G96">_xlfn.XLOOKUP(D96,Data!$D$3:$D$36,Data!$E$3:$G$36)</f>
        <v>#VALUE!</v>
      </c>
      <c r="H96" s="3"/>
      <c r="I96" s="3"/>
      <c r="J96" s="3" t="e">
        <f>_xlfn.XMATCH(E96,Data!$L$3:$L$10)</f>
        <v>#VALUE!</v>
      </c>
      <c r="K96" s="3" t="str">
        <f>IF(M96="",IF(I96,Data!$B$4,_xlfn.XLOOKUP(D96,Data!$D$3:$D$36,Data!$E$3:$E$36)),"")</f>
        <v/>
      </c>
      <c r="L96" s="3" t="str">
        <f>IF(M96="",IF(I96,_xlfn.XLOOKUP(G96,Data!$L$3:$L$10,Data!$M$3:$M$10),IF(H96=0,"",IF(H96=1,E96,_xlfn.XLOOKUP(E96,Data!$L$3:$L$10,Data!$M$3:$M$10)))),"")</f>
        <v/>
      </c>
      <c r="M96" s="3" t="str">
        <f>IF(NOT(ISERROR(F96)),Data!$J$3,IF(ISERROR(G96),Data!$J$4,IF(AND(H96=0,NOT(ISERROR(E96))),Data!$J$5,IF(AND(H96=2,ISERROR(J96)),Data!$J$7,IF(AND(H96=1,ISERROR(E96)),Data!$J$6,"")))))</f>
        <v>I don't know that verb.</v>
      </c>
      <c r="N96" s="3" t="e">
        <f>_xlfn.XLOOKUP(K96,Data!$D$3:$D$36,Data!$H$3:$H$36)</f>
        <v>#N/A</v>
      </c>
      <c r="O96" s="3" t="e">
        <f>_xlfn.XLOOKUP(L96,Data!$X$3:$X$29,Data!$W$3:$W$29)</f>
        <v>#N/A</v>
      </c>
      <c r="P96" s="3" t="b">
        <f>OR(_xlfn.XLOOKUP(CK95,Data!$O$3:$O$25,Data!$U$3:$U$25),AND(CL95,OR(DC95=CK95,DC95=1)))</f>
        <v>1</v>
      </c>
      <c r="Q96" s="3" t="e" cm="1">
        <f t="array" ref="Q96">INDEX(CO95:DN95,1,O96)</f>
        <v>#N/A</v>
      </c>
      <c r="R96" s="3" t="e">
        <f t="shared" si="92"/>
        <v>#N/A</v>
      </c>
      <c r="S96" s="3" t="e">
        <f t="shared" si="141"/>
        <v>#N/A</v>
      </c>
      <c r="T96" s="3" t="str">
        <f t="shared" si="142"/>
        <v/>
      </c>
      <c r="U96" s="3" t="str">
        <f>IF(M96&lt;&gt;"",M96,IF(L96="","",IFERROR(IF(T96=0,IF(S96=FALSE,Data!$J$11,Data!$J$8),""),IF(K96=Data!$B$4,"",Data!$J$8))))</f>
        <v>I don't know that verb.</v>
      </c>
      <c r="V96" s="3" t="e" cm="1">
        <f t="array" ref="V96">INDEX(Data!$Q$3:$T$25,CK95,L96)</f>
        <v>#VALUE!</v>
      </c>
      <c r="W96" s="3" t="e">
        <f t="shared" si="93"/>
        <v>#VALUE!</v>
      </c>
      <c r="X96" s="3">
        <f t="shared" si="143"/>
        <v>0</v>
      </c>
      <c r="Y96" s="3" t="str">
        <f>IF(K96&lt;&gt;"Go","",IF(ISNUMBER(V96),IF(V96&gt;0,W96,Data!$J$9),Play!V96))</f>
        <v/>
      </c>
      <c r="Z96" s="3" t="b">
        <f t="shared" si="144"/>
        <v>0</v>
      </c>
      <c r="AA96" s="3" t="str">
        <f t="shared" si="145"/>
        <v/>
      </c>
      <c r="AB96" s="3">
        <f t="shared" si="94"/>
        <v>0</v>
      </c>
      <c r="AE96" s="5" t="str">
        <f t="shared" si="95"/>
        <v/>
      </c>
      <c r="AF96" s="5" t="str">
        <f>IF(AE96&lt;&gt;"",OR(_xlfn.XLOOKUP(AE96,Data!$O$3:$O$25,Data!$U$3:$U$25),AND(CL95,OR(DC95=1,DC95=CK95))),"")</f>
        <v/>
      </c>
      <c r="AG96" s="5" t="e" cm="1">
        <f t="array" ref="AG96">"Exits: " &amp; _xlfn.TEXTJOIN(", ", TRUE, IF(INDEX(Data!$Q$3:$T$25,AE96,0)&gt;0,Data!$Q$2:$T$2,""))&amp;"."</f>
        <v>#VALUE!</v>
      </c>
      <c r="AH96" s="5" t="str" cm="1">
        <f t="array" ref="AH96">_xlfn.TEXTJOIN(", ", TRUE, IF(CO95:DN95=AE96,_xlfn.XLOOKUP($CO$3:$DN$3,Data!$W$3:$W$28,Data!$X$3:$X$28),""))</f>
        <v/>
      </c>
      <c r="AI96" s="5" t="str">
        <f>IF(AF96="","",IF(AF96,_xlfn.XLOOKUP(AE96,Data!$O$3:$O$25,Data!$P$3:$P$25)&amp;" "&amp;AG96&amp;IF(AH96&lt;&gt;""," You see: " &amp;AH96&amp;".",""),Data!$J$10))</f>
        <v/>
      </c>
      <c r="AJ96" s="5" t="str">
        <f t="shared" si="146"/>
        <v/>
      </c>
      <c r="AK96" s="5" t="str">
        <f>IF(AND(K96="Talk",U96=""),_xlfn.XLOOKUP(T96,Data!$W$3:$W$28,Data!$AC$3:$AC$28),"")</f>
        <v/>
      </c>
      <c r="AL96" s="5" t="str">
        <f t="shared" si="147"/>
        <v/>
      </c>
      <c r="AM96" s="5" t="b">
        <f t="shared" si="148"/>
        <v>0</v>
      </c>
      <c r="AN96" s="5" t="str">
        <f>IF(AM96,IF(_xlfn.XLOOKUP(T96,Data!$W$3:$W$28,Data!$AA$3:$AA$28)=FALSE,"You can't take that.",IF(Q96=1,"You already have that.",IF(OR(CK95=CT95,CK95=CY95),"The unholy fiend prevents you!",""))),"")</f>
        <v/>
      </c>
      <c r="AO96" s="5" t="str">
        <f t="shared" si="149"/>
        <v/>
      </c>
      <c r="AP96" s="5" t="str">
        <f t="shared" si="150"/>
        <v/>
      </c>
      <c r="AQ96" s="5" t="b">
        <f t="shared" si="151"/>
        <v>0</v>
      </c>
      <c r="AR96" s="5" t="str">
        <f t="shared" si="152"/>
        <v/>
      </c>
      <c r="AS96" s="5" t="str">
        <f t="shared" si="153"/>
        <v/>
      </c>
      <c r="AT96" s="5" t="str">
        <f t="shared" si="91"/>
        <v/>
      </c>
      <c r="AU96" s="5" t="str">
        <f>IF(AND(K96="Examine",U96=""),_xlfn.XLOOKUP(T96,Data!$W$3:$W$28,Data!$Z$3:$Z$28)&amp;IF(T96=15,IF(CL95,IF(CM95&gt;=14,"burning brightly.",IF(CM95&gt;=9,"burning steadily.",IF(CM95&gt;=4,"burning weakly.","guttering."))),"unlit."),""),"")</f>
        <v/>
      </c>
      <c r="AV96" s="5" t="str" cm="1">
        <f t="array" ref="AV96">_xlfn.TEXTJOIN(", ", TRUE, IF(CO95:DN95=1,CO$1:DN$1,""))</f>
        <v/>
      </c>
      <c r="AW96" s="5" t="str">
        <f t="shared" si="154"/>
        <v/>
      </c>
      <c r="AX96" s="5" t="b">
        <f t="shared" si="155"/>
        <v>0</v>
      </c>
      <c r="AY96" s="5" t="str">
        <f>IF(AX96,IF(NOT(ISBLANK(_xlfn.XLOOKUP(T96,Data!$W$3:$W$28,Data!$AD$3:$AD$28))),IF(CK95=12,"","There's nowhere to pour it away here."),"You can't empty that!"),"")</f>
        <v/>
      </c>
      <c r="AZ96" s="5" t="str">
        <f t="shared" si="156"/>
        <v/>
      </c>
      <c r="BA96" s="5" t="b">
        <f t="shared" si="157"/>
        <v>0</v>
      </c>
      <c r="BB96" s="5" t="e">
        <f>_xlfn.XLOOKUP(T96,Data!$W$3:$W$28,Data!$AD$3:$AD$28)</f>
        <v>#N/A</v>
      </c>
      <c r="BC96" s="5" t="str">
        <f t="shared" si="158"/>
        <v/>
      </c>
      <c r="BD96" s="5" t="str">
        <f t="shared" si="159"/>
        <v/>
      </c>
      <c r="BE96" s="5" t="b">
        <f t="shared" si="160"/>
        <v>0</v>
      </c>
      <c r="BF96" s="5" t="str">
        <f t="shared" si="96"/>
        <v/>
      </c>
      <c r="BG96" s="5" t="str">
        <f t="shared" si="161"/>
        <v/>
      </c>
      <c r="BH96" s="5" t="b">
        <f t="shared" si="162"/>
        <v>0</v>
      </c>
      <c r="BI96" s="5" t="str">
        <f t="shared" si="163"/>
        <v/>
      </c>
      <c r="BJ96" s="5" t="str">
        <f t="shared" si="97"/>
        <v/>
      </c>
      <c r="BK96" s="5" t="str">
        <f>IF(BH96,IF(BI96="","You ring the bell. "&amp;IF(BJ96=0,"Nothing else happens.","The "&amp;_xlfn.XLOOKUP(BJ96,Data!$W$3:$W$28,Data!$X$3:$X$28)&amp;" is transformed!"),BI96),"")</f>
        <v/>
      </c>
      <c r="BL96" s="5" t="b">
        <f t="shared" si="164"/>
        <v>0</v>
      </c>
      <c r="BM96" s="5" t="b">
        <f t="shared" si="165"/>
        <v>0</v>
      </c>
      <c r="BN96" s="5" t="str">
        <f t="shared" si="98"/>
        <v/>
      </c>
      <c r="BO96" s="5" t="str">
        <f t="shared" si="99"/>
        <v/>
      </c>
      <c r="BP96" s="5" t="b">
        <f t="shared" si="166"/>
        <v>0</v>
      </c>
      <c r="BQ96" s="5" t="str">
        <f>IF(BP96,IF(_xlfn.XLOOKUP(T96,Data!$W$3:$W$28,Data!$AB$3:$AB$28),"That's much too precious to give away!",IF(OR(AND(T96=17,CK95=CQ95),AND(T96=21,CK95=CV95)),"","No-one here seems to want that.")),"")</f>
        <v/>
      </c>
      <c r="BR96" s="5" t="str">
        <f>IF(BP96,IF(BQ96&lt;&gt;"",BQ96,IF(T96=21,Data!$B$5,"The priest takes the water and it is transformed by heavenly radiance!")),"")</f>
        <v/>
      </c>
      <c r="BS96" s="5" t="b">
        <f t="shared" si="167"/>
        <v>0</v>
      </c>
      <c r="BT96" s="5" t="str">
        <f t="shared" si="100"/>
        <v/>
      </c>
      <c r="BU96" s="5" t="str">
        <f t="shared" si="168"/>
        <v/>
      </c>
      <c r="BV96" s="5" t="b">
        <f t="shared" si="169"/>
        <v>0</v>
      </c>
      <c r="BW96" s="5" t="str">
        <f t="shared" si="101"/>
        <v/>
      </c>
      <c r="BX96" s="5" t="str">
        <f t="shared" si="170"/>
        <v/>
      </c>
      <c r="BY96" s="5" t="b">
        <f t="shared" si="171"/>
        <v>0</v>
      </c>
      <c r="BZ96" s="5">
        <f t="shared" si="172"/>
        <v>0</v>
      </c>
      <c r="CA96" s="5" t="str">
        <f t="shared" si="102"/>
        <v/>
      </c>
      <c r="CB96" s="5" t="b">
        <f t="shared" si="103"/>
        <v>0</v>
      </c>
      <c r="CC96" s="5" t="str">
        <f t="shared" si="104"/>
        <v/>
      </c>
      <c r="CD96" s="5" t="b">
        <f t="shared" si="105"/>
        <v>0</v>
      </c>
      <c r="CE96" s="5" t="b">
        <f t="shared" si="106"/>
        <v>0</v>
      </c>
      <c r="CF96" s="5" t="b">
        <f t="shared" si="107"/>
        <v>0</v>
      </c>
      <c r="CG96" s="5" t="b">
        <f t="shared" si="108"/>
        <v>0</v>
      </c>
      <c r="CH96" s="5" t="b">
        <f t="shared" si="109"/>
        <v>0</v>
      </c>
      <c r="CI96" s="5">
        <f t="shared" si="110"/>
        <v>0</v>
      </c>
      <c r="CJ96" s="5" t="str">
        <f t="shared" si="111"/>
        <v>I don't know that verb.</v>
      </c>
      <c r="CK96" s="4">
        <f t="shared" si="112"/>
        <v>3</v>
      </c>
      <c r="CL96" s="4" t="b">
        <f t="shared" si="113"/>
        <v>0</v>
      </c>
      <c r="CM96" s="4">
        <f t="shared" si="173"/>
        <v>20</v>
      </c>
      <c r="CN96" s="4" t="b">
        <f t="shared" si="114"/>
        <v>0</v>
      </c>
      <c r="CO96" s="4">
        <f t="shared" si="115"/>
        <v>12</v>
      </c>
      <c r="CP96" s="4">
        <f t="shared" si="116"/>
        <v>10</v>
      </c>
      <c r="CQ96" s="4">
        <f t="shared" si="117"/>
        <v>2</v>
      </c>
      <c r="CR96" s="4">
        <f t="shared" si="118"/>
        <v>20</v>
      </c>
      <c r="CS96" s="4">
        <f t="shared" si="119"/>
        <v>2</v>
      </c>
      <c r="CT96" s="4">
        <f t="shared" si="120"/>
        <v>15</v>
      </c>
      <c r="CU96" s="4">
        <f t="shared" si="121"/>
        <v>16</v>
      </c>
      <c r="CV96" s="4">
        <f t="shared" si="122"/>
        <v>8</v>
      </c>
      <c r="CW96" s="4">
        <f t="shared" si="123"/>
        <v>8</v>
      </c>
      <c r="CX96" s="4">
        <f t="shared" si="124"/>
        <v>14</v>
      </c>
      <c r="CY96" s="4">
        <f t="shared" si="125"/>
        <v>19</v>
      </c>
      <c r="CZ96" s="4">
        <f t="shared" si="126"/>
        <v>9</v>
      </c>
      <c r="DA96" s="4">
        <f t="shared" si="127"/>
        <v>2</v>
      </c>
      <c r="DB96" s="4">
        <f t="shared" si="128"/>
        <v>12</v>
      </c>
      <c r="DC96" s="4">
        <f t="shared" si="174"/>
        <v>2</v>
      </c>
      <c r="DD96" s="4">
        <f t="shared" si="129"/>
        <v>2</v>
      </c>
      <c r="DE96" s="4">
        <f t="shared" si="130"/>
        <v>2</v>
      </c>
      <c r="DF96" s="4">
        <f t="shared" si="131"/>
        <v>10</v>
      </c>
      <c r="DG96" s="4">
        <f t="shared" si="132"/>
        <v>2</v>
      </c>
      <c r="DH96" s="4">
        <f t="shared" si="133"/>
        <v>17</v>
      </c>
      <c r="DI96" s="4">
        <f t="shared" si="134"/>
        <v>6</v>
      </c>
      <c r="DJ96" s="4">
        <f t="shared" si="135"/>
        <v>15</v>
      </c>
      <c r="DK96" s="4">
        <f t="shared" si="136"/>
        <v>19</v>
      </c>
      <c r="DL96" s="4">
        <f t="shared" si="137"/>
        <v>2</v>
      </c>
      <c r="DM96" s="4">
        <f t="shared" si="138"/>
        <v>22</v>
      </c>
      <c r="DN96" s="4">
        <f t="shared" si="139"/>
        <v>23</v>
      </c>
      <c r="DO96" s="3"/>
    </row>
    <row r="97" spans="1:119" x14ac:dyDescent="0.35">
      <c r="A97" s="3" t="str">
        <f t="shared" si="140"/>
        <v/>
      </c>
      <c r="B97" s="6"/>
      <c r="C97" s="3" t="str">
        <f t="shared" si="90"/>
        <v/>
      </c>
      <c r="D97" s="3" t="e" cm="1">
        <f t="array" ref="D97:F97">INDEX(_xlfn.TEXTSPLIT(B97," ",,TRUE),_xlfn.SEQUENCE(1,3))</f>
        <v>#VALUE!</v>
      </c>
      <c r="E97" s="3" t="e">
        <v>#VALUE!</v>
      </c>
      <c r="F97" s="3" t="e">
        <v>#VALUE!</v>
      </c>
      <c r="G97" s="3" t="e" cm="1">
        <f t="array" ref="G97">_xlfn.XLOOKUP(D97,Data!$D$3:$D$36,Data!$E$3:$G$36)</f>
        <v>#VALUE!</v>
      </c>
      <c r="H97" s="3"/>
      <c r="I97" s="3"/>
      <c r="J97" s="3" t="e">
        <f>_xlfn.XMATCH(E97,Data!$L$3:$L$10)</f>
        <v>#VALUE!</v>
      </c>
      <c r="K97" s="3" t="str">
        <f>IF(M97="",IF(I97,Data!$B$4,_xlfn.XLOOKUP(D97,Data!$D$3:$D$36,Data!$E$3:$E$36)),"")</f>
        <v/>
      </c>
      <c r="L97" s="3" t="str">
        <f>IF(M97="",IF(I97,_xlfn.XLOOKUP(G97,Data!$L$3:$L$10,Data!$M$3:$M$10),IF(H97=0,"",IF(H97=1,E97,_xlfn.XLOOKUP(E97,Data!$L$3:$L$10,Data!$M$3:$M$10)))),"")</f>
        <v/>
      </c>
      <c r="M97" s="3" t="str">
        <f>IF(NOT(ISERROR(F97)),Data!$J$3,IF(ISERROR(G97),Data!$J$4,IF(AND(H97=0,NOT(ISERROR(E97))),Data!$J$5,IF(AND(H97=2,ISERROR(J97)),Data!$J$7,IF(AND(H97=1,ISERROR(E97)),Data!$J$6,"")))))</f>
        <v>I don't know that verb.</v>
      </c>
      <c r="N97" s="3" t="e">
        <f>_xlfn.XLOOKUP(K97,Data!$D$3:$D$36,Data!$H$3:$H$36)</f>
        <v>#N/A</v>
      </c>
      <c r="O97" s="3" t="e">
        <f>_xlfn.XLOOKUP(L97,Data!$X$3:$X$29,Data!$W$3:$W$29)</f>
        <v>#N/A</v>
      </c>
      <c r="P97" s="3" t="b">
        <f>OR(_xlfn.XLOOKUP(CK96,Data!$O$3:$O$25,Data!$U$3:$U$25),AND(CL96,OR(DC96=CK96,DC96=1)))</f>
        <v>1</v>
      </c>
      <c r="Q97" s="3" t="e" cm="1">
        <f t="array" ref="Q97">INDEX(CO96:DN96,1,O97)</f>
        <v>#N/A</v>
      </c>
      <c r="R97" s="3" t="e">
        <f t="shared" si="92"/>
        <v>#N/A</v>
      </c>
      <c r="S97" s="3" t="e">
        <f t="shared" si="141"/>
        <v>#N/A</v>
      </c>
      <c r="T97" s="3" t="str">
        <f t="shared" si="142"/>
        <v/>
      </c>
      <c r="U97" s="3" t="str">
        <f>IF(M97&lt;&gt;"",M97,IF(L97="","",IFERROR(IF(T97=0,IF(S97=FALSE,Data!$J$11,Data!$J$8),""),IF(K97=Data!$B$4,"",Data!$J$8))))</f>
        <v>I don't know that verb.</v>
      </c>
      <c r="V97" s="3" t="e" cm="1">
        <f t="array" ref="V97">INDEX(Data!$Q$3:$T$25,CK96,L97)</f>
        <v>#VALUE!</v>
      </c>
      <c r="W97" s="3" t="e">
        <f t="shared" si="93"/>
        <v>#VALUE!</v>
      </c>
      <c r="X97" s="3">
        <f t="shared" si="143"/>
        <v>0</v>
      </c>
      <c r="Y97" s="3" t="str">
        <f>IF(K97&lt;&gt;"Go","",IF(ISNUMBER(V97),IF(V97&gt;0,W97,Data!$J$9),Play!V97))</f>
        <v/>
      </c>
      <c r="Z97" s="3" t="b">
        <f t="shared" si="144"/>
        <v>0</v>
      </c>
      <c r="AA97" s="3" t="str">
        <f t="shared" si="145"/>
        <v/>
      </c>
      <c r="AB97" s="3">
        <f t="shared" si="94"/>
        <v>0</v>
      </c>
      <c r="AE97" s="5" t="str">
        <f t="shared" si="95"/>
        <v/>
      </c>
      <c r="AF97" s="5" t="str">
        <f>IF(AE97&lt;&gt;"",OR(_xlfn.XLOOKUP(AE97,Data!$O$3:$O$25,Data!$U$3:$U$25),AND(CL96,OR(DC96=1,DC96=CK96))),"")</f>
        <v/>
      </c>
      <c r="AG97" s="5" t="e" cm="1">
        <f t="array" ref="AG97">"Exits: " &amp; _xlfn.TEXTJOIN(", ", TRUE, IF(INDEX(Data!$Q$3:$T$25,AE97,0)&gt;0,Data!$Q$2:$T$2,""))&amp;"."</f>
        <v>#VALUE!</v>
      </c>
      <c r="AH97" s="5" t="str" cm="1">
        <f t="array" ref="AH97">_xlfn.TEXTJOIN(", ", TRUE, IF(CO96:DN96=AE97,_xlfn.XLOOKUP($CO$3:$DN$3,Data!$W$3:$W$28,Data!$X$3:$X$28),""))</f>
        <v/>
      </c>
      <c r="AI97" s="5" t="str">
        <f>IF(AF97="","",IF(AF97,_xlfn.XLOOKUP(AE97,Data!$O$3:$O$25,Data!$P$3:$P$25)&amp;" "&amp;AG97&amp;IF(AH97&lt;&gt;""," You see: " &amp;AH97&amp;".",""),Data!$J$10))</f>
        <v/>
      </c>
      <c r="AJ97" s="5" t="str">
        <f t="shared" si="146"/>
        <v/>
      </c>
      <c r="AK97" s="5" t="str">
        <f>IF(AND(K97="Talk",U97=""),_xlfn.XLOOKUP(T97,Data!$W$3:$W$28,Data!$AC$3:$AC$28),"")</f>
        <v/>
      </c>
      <c r="AL97" s="5" t="str">
        <f t="shared" si="147"/>
        <v/>
      </c>
      <c r="AM97" s="5" t="b">
        <f t="shared" si="148"/>
        <v>0</v>
      </c>
      <c r="AN97" s="5" t="str">
        <f>IF(AM97,IF(_xlfn.XLOOKUP(T97,Data!$W$3:$W$28,Data!$AA$3:$AA$28)=FALSE,"You can't take that.",IF(Q97=1,"You already have that.",IF(OR(CK96=CT96,CK96=CY96),"The unholy fiend prevents you!",""))),"")</f>
        <v/>
      </c>
      <c r="AO97" s="5" t="str">
        <f t="shared" si="149"/>
        <v/>
      </c>
      <c r="AP97" s="5" t="str">
        <f t="shared" si="150"/>
        <v/>
      </c>
      <c r="AQ97" s="5" t="b">
        <f t="shared" si="151"/>
        <v>0</v>
      </c>
      <c r="AR97" s="5" t="str">
        <f t="shared" si="152"/>
        <v/>
      </c>
      <c r="AS97" s="5" t="str">
        <f t="shared" si="153"/>
        <v/>
      </c>
      <c r="AT97" s="5" t="str">
        <f t="shared" si="91"/>
        <v/>
      </c>
      <c r="AU97" s="5" t="str">
        <f>IF(AND(K97="Examine",U97=""),_xlfn.XLOOKUP(T97,Data!$W$3:$W$28,Data!$Z$3:$Z$28)&amp;IF(T97=15,IF(CL96,IF(CM96&gt;=14,"burning brightly.",IF(CM96&gt;=9,"burning steadily.",IF(CM96&gt;=4,"burning weakly.","guttering."))),"unlit."),""),"")</f>
        <v/>
      </c>
      <c r="AV97" s="5" t="str" cm="1">
        <f t="array" ref="AV97">_xlfn.TEXTJOIN(", ", TRUE, IF(CO96:DN96=1,CO$1:DN$1,""))</f>
        <v/>
      </c>
      <c r="AW97" s="5" t="str">
        <f t="shared" si="154"/>
        <v/>
      </c>
      <c r="AX97" s="5" t="b">
        <f t="shared" si="155"/>
        <v>0</v>
      </c>
      <c r="AY97" s="5" t="str">
        <f>IF(AX97,IF(NOT(ISBLANK(_xlfn.XLOOKUP(T97,Data!$W$3:$W$28,Data!$AD$3:$AD$28))),IF(CK96=12,"","There's nowhere to pour it away here."),"You can't empty that!"),"")</f>
        <v/>
      </c>
      <c r="AZ97" s="5" t="str">
        <f t="shared" si="156"/>
        <v/>
      </c>
      <c r="BA97" s="5" t="b">
        <f t="shared" si="157"/>
        <v>0</v>
      </c>
      <c r="BB97" s="5" t="e">
        <f>_xlfn.XLOOKUP(T97,Data!$W$3:$W$28,Data!$AD$3:$AD$28)</f>
        <v>#N/A</v>
      </c>
      <c r="BC97" s="5" t="str">
        <f t="shared" si="158"/>
        <v/>
      </c>
      <c r="BD97" s="5" t="str">
        <f t="shared" si="159"/>
        <v/>
      </c>
      <c r="BE97" s="5" t="b">
        <f t="shared" si="160"/>
        <v>0</v>
      </c>
      <c r="BF97" s="5" t="str">
        <f t="shared" si="96"/>
        <v/>
      </c>
      <c r="BG97" s="5" t="str">
        <f t="shared" si="161"/>
        <v/>
      </c>
      <c r="BH97" s="5" t="b">
        <f t="shared" si="162"/>
        <v>0</v>
      </c>
      <c r="BI97" s="5" t="str">
        <f t="shared" si="163"/>
        <v/>
      </c>
      <c r="BJ97" s="5" t="str">
        <f t="shared" si="97"/>
        <v/>
      </c>
      <c r="BK97" s="5" t="str">
        <f>IF(BH97,IF(BI97="","You ring the bell. "&amp;IF(BJ97=0,"Nothing else happens.","The "&amp;_xlfn.XLOOKUP(BJ97,Data!$W$3:$W$28,Data!$X$3:$X$28)&amp;" is transformed!"),BI97),"")</f>
        <v/>
      </c>
      <c r="BL97" s="5" t="b">
        <f t="shared" si="164"/>
        <v>0</v>
      </c>
      <c r="BM97" s="5" t="b">
        <f t="shared" si="165"/>
        <v>0</v>
      </c>
      <c r="BN97" s="5" t="str">
        <f t="shared" si="98"/>
        <v/>
      </c>
      <c r="BO97" s="5" t="str">
        <f t="shared" si="99"/>
        <v/>
      </c>
      <c r="BP97" s="5" t="b">
        <f t="shared" si="166"/>
        <v>0</v>
      </c>
      <c r="BQ97" s="5" t="str">
        <f>IF(BP97,IF(_xlfn.XLOOKUP(T97,Data!$W$3:$W$28,Data!$AB$3:$AB$28),"That's much too precious to give away!",IF(OR(AND(T97=17,CK96=CQ96),AND(T97=21,CK96=CV96)),"","No-one here seems to want that.")),"")</f>
        <v/>
      </c>
      <c r="BR97" s="5" t="str">
        <f>IF(BP97,IF(BQ97&lt;&gt;"",BQ97,IF(T97=21,Data!$B$5,"The priest takes the water and it is transformed by heavenly radiance!")),"")</f>
        <v/>
      </c>
      <c r="BS97" s="5" t="b">
        <f t="shared" si="167"/>
        <v>0</v>
      </c>
      <c r="BT97" s="5" t="str">
        <f t="shared" si="100"/>
        <v/>
      </c>
      <c r="BU97" s="5" t="str">
        <f t="shared" si="168"/>
        <v/>
      </c>
      <c r="BV97" s="5" t="b">
        <f t="shared" si="169"/>
        <v>0</v>
      </c>
      <c r="BW97" s="5" t="str">
        <f t="shared" si="101"/>
        <v/>
      </c>
      <c r="BX97" s="5" t="str">
        <f t="shared" si="170"/>
        <v/>
      </c>
      <c r="BY97" s="5" t="b">
        <f t="shared" si="171"/>
        <v>0</v>
      </c>
      <c r="BZ97" s="5">
        <f t="shared" si="172"/>
        <v>0</v>
      </c>
      <c r="CA97" s="5" t="str">
        <f t="shared" si="102"/>
        <v/>
      </c>
      <c r="CB97" s="5" t="b">
        <f t="shared" si="103"/>
        <v>0</v>
      </c>
      <c r="CC97" s="5" t="str">
        <f t="shared" si="104"/>
        <v/>
      </c>
      <c r="CD97" s="5" t="b">
        <f t="shared" si="105"/>
        <v>0</v>
      </c>
      <c r="CE97" s="5" t="b">
        <f t="shared" si="106"/>
        <v>0</v>
      </c>
      <c r="CF97" s="5" t="b">
        <f t="shared" si="107"/>
        <v>0</v>
      </c>
      <c r="CG97" s="5" t="b">
        <f t="shared" si="108"/>
        <v>0</v>
      </c>
      <c r="CH97" s="5" t="b">
        <f t="shared" si="109"/>
        <v>0</v>
      </c>
      <c r="CI97" s="5">
        <f t="shared" si="110"/>
        <v>0</v>
      </c>
      <c r="CJ97" s="5" t="str">
        <f t="shared" si="111"/>
        <v>I don't know that verb.</v>
      </c>
      <c r="CK97" s="4">
        <f t="shared" si="112"/>
        <v>3</v>
      </c>
      <c r="CL97" s="4" t="b">
        <f t="shared" si="113"/>
        <v>0</v>
      </c>
      <c r="CM97" s="4">
        <f t="shared" si="173"/>
        <v>20</v>
      </c>
      <c r="CN97" s="4" t="b">
        <f t="shared" si="114"/>
        <v>0</v>
      </c>
      <c r="CO97" s="4">
        <f t="shared" si="115"/>
        <v>12</v>
      </c>
      <c r="CP97" s="4">
        <f t="shared" si="116"/>
        <v>10</v>
      </c>
      <c r="CQ97" s="4">
        <f t="shared" si="117"/>
        <v>2</v>
      </c>
      <c r="CR97" s="4">
        <f t="shared" si="118"/>
        <v>20</v>
      </c>
      <c r="CS97" s="4">
        <f t="shared" si="119"/>
        <v>2</v>
      </c>
      <c r="CT97" s="4">
        <f t="shared" si="120"/>
        <v>15</v>
      </c>
      <c r="CU97" s="4">
        <f t="shared" si="121"/>
        <v>16</v>
      </c>
      <c r="CV97" s="4">
        <f t="shared" si="122"/>
        <v>8</v>
      </c>
      <c r="CW97" s="4">
        <f t="shared" si="123"/>
        <v>8</v>
      </c>
      <c r="CX97" s="4">
        <f t="shared" si="124"/>
        <v>14</v>
      </c>
      <c r="CY97" s="4">
        <f t="shared" si="125"/>
        <v>19</v>
      </c>
      <c r="CZ97" s="4">
        <f t="shared" si="126"/>
        <v>9</v>
      </c>
      <c r="DA97" s="4">
        <f t="shared" si="127"/>
        <v>2</v>
      </c>
      <c r="DB97" s="4">
        <f t="shared" si="128"/>
        <v>12</v>
      </c>
      <c r="DC97" s="4">
        <f t="shared" si="174"/>
        <v>2</v>
      </c>
      <c r="DD97" s="4">
        <f t="shared" si="129"/>
        <v>2</v>
      </c>
      <c r="DE97" s="4">
        <f t="shared" si="130"/>
        <v>2</v>
      </c>
      <c r="DF97" s="4">
        <f t="shared" si="131"/>
        <v>10</v>
      </c>
      <c r="DG97" s="4">
        <f t="shared" si="132"/>
        <v>2</v>
      </c>
      <c r="DH97" s="4">
        <f t="shared" si="133"/>
        <v>17</v>
      </c>
      <c r="DI97" s="4">
        <f t="shared" si="134"/>
        <v>6</v>
      </c>
      <c r="DJ97" s="4">
        <f t="shared" si="135"/>
        <v>15</v>
      </c>
      <c r="DK97" s="4">
        <f t="shared" si="136"/>
        <v>19</v>
      </c>
      <c r="DL97" s="4">
        <f t="shared" si="137"/>
        <v>2</v>
      </c>
      <c r="DM97" s="4">
        <f t="shared" si="138"/>
        <v>22</v>
      </c>
      <c r="DN97" s="4">
        <f t="shared" si="139"/>
        <v>23</v>
      </c>
      <c r="DO97" s="3"/>
    </row>
    <row r="98" spans="1:119" x14ac:dyDescent="0.35">
      <c r="A98" s="3" t="str">
        <f t="shared" si="140"/>
        <v/>
      </c>
      <c r="B98" s="6"/>
      <c r="C98" s="3" t="str">
        <f t="shared" si="90"/>
        <v/>
      </c>
      <c r="D98" s="3" t="e" cm="1">
        <f t="array" ref="D98:F98">INDEX(_xlfn.TEXTSPLIT(B98," ",,TRUE),_xlfn.SEQUENCE(1,3))</f>
        <v>#VALUE!</v>
      </c>
      <c r="E98" s="3" t="e">
        <v>#VALUE!</v>
      </c>
      <c r="F98" s="3" t="e">
        <v>#VALUE!</v>
      </c>
      <c r="G98" s="3" t="e" cm="1">
        <f t="array" ref="G98">_xlfn.XLOOKUP(D98,Data!$D$3:$D$36,Data!$E$3:$G$36)</f>
        <v>#VALUE!</v>
      </c>
      <c r="H98" s="3"/>
      <c r="I98" s="3"/>
      <c r="J98" s="3" t="e">
        <f>_xlfn.XMATCH(E98,Data!$L$3:$L$10)</f>
        <v>#VALUE!</v>
      </c>
      <c r="K98" s="3" t="str">
        <f>IF(M98="",IF(I98,Data!$B$4,_xlfn.XLOOKUP(D98,Data!$D$3:$D$36,Data!$E$3:$E$36)),"")</f>
        <v/>
      </c>
      <c r="L98" s="3" t="str">
        <f>IF(M98="",IF(I98,_xlfn.XLOOKUP(G98,Data!$L$3:$L$10,Data!$M$3:$M$10),IF(H98=0,"",IF(H98=1,E98,_xlfn.XLOOKUP(E98,Data!$L$3:$L$10,Data!$M$3:$M$10)))),"")</f>
        <v/>
      </c>
      <c r="M98" s="3" t="str">
        <f>IF(NOT(ISERROR(F98)),Data!$J$3,IF(ISERROR(G98),Data!$J$4,IF(AND(H98=0,NOT(ISERROR(E98))),Data!$J$5,IF(AND(H98=2,ISERROR(J98)),Data!$J$7,IF(AND(H98=1,ISERROR(E98)),Data!$J$6,"")))))</f>
        <v>I don't know that verb.</v>
      </c>
      <c r="N98" s="3" t="e">
        <f>_xlfn.XLOOKUP(K98,Data!$D$3:$D$36,Data!$H$3:$H$36)</f>
        <v>#N/A</v>
      </c>
      <c r="O98" s="3" t="e">
        <f>_xlfn.XLOOKUP(L98,Data!$X$3:$X$29,Data!$W$3:$W$29)</f>
        <v>#N/A</v>
      </c>
      <c r="P98" s="3" t="b">
        <f>OR(_xlfn.XLOOKUP(CK97,Data!$O$3:$O$25,Data!$U$3:$U$25),AND(CL97,OR(DC97=CK97,DC97=1)))</f>
        <v>1</v>
      </c>
      <c r="Q98" s="3" t="e" cm="1">
        <f t="array" ref="Q98">INDEX(CO97:DN97,1,O98)</f>
        <v>#N/A</v>
      </c>
      <c r="R98" s="3" t="e">
        <f t="shared" si="92"/>
        <v>#N/A</v>
      </c>
      <c r="S98" s="3" t="e">
        <f t="shared" si="141"/>
        <v>#N/A</v>
      </c>
      <c r="T98" s="3" t="str">
        <f t="shared" si="142"/>
        <v/>
      </c>
      <c r="U98" s="3" t="str">
        <f>IF(M98&lt;&gt;"",M98,IF(L98="","",IFERROR(IF(T98=0,IF(S98=FALSE,Data!$J$11,Data!$J$8),""),IF(K98=Data!$B$4,"",Data!$J$8))))</f>
        <v>I don't know that verb.</v>
      </c>
      <c r="V98" s="3" t="e" cm="1">
        <f t="array" ref="V98">INDEX(Data!$Q$3:$T$25,CK97,L98)</f>
        <v>#VALUE!</v>
      </c>
      <c r="W98" s="3" t="e">
        <f t="shared" si="93"/>
        <v>#VALUE!</v>
      </c>
      <c r="X98" s="3">
        <f t="shared" si="143"/>
        <v>0</v>
      </c>
      <c r="Y98" s="3" t="str">
        <f>IF(K98&lt;&gt;"Go","",IF(ISNUMBER(V98),IF(V98&gt;0,W98,Data!$J$9),Play!V98))</f>
        <v/>
      </c>
      <c r="Z98" s="3" t="b">
        <f t="shared" si="144"/>
        <v>0</v>
      </c>
      <c r="AA98" s="3" t="str">
        <f t="shared" si="145"/>
        <v/>
      </c>
      <c r="AB98" s="3">
        <f t="shared" si="94"/>
        <v>0</v>
      </c>
      <c r="AE98" s="5" t="str">
        <f t="shared" si="95"/>
        <v/>
      </c>
      <c r="AF98" s="5" t="str">
        <f>IF(AE98&lt;&gt;"",OR(_xlfn.XLOOKUP(AE98,Data!$O$3:$O$25,Data!$U$3:$U$25),AND(CL97,OR(DC97=1,DC97=CK97))),"")</f>
        <v/>
      </c>
      <c r="AG98" s="5" t="e" cm="1">
        <f t="array" ref="AG98">"Exits: " &amp; _xlfn.TEXTJOIN(", ", TRUE, IF(INDEX(Data!$Q$3:$T$25,AE98,0)&gt;0,Data!$Q$2:$T$2,""))&amp;"."</f>
        <v>#VALUE!</v>
      </c>
      <c r="AH98" s="5" t="str" cm="1">
        <f t="array" ref="AH98">_xlfn.TEXTJOIN(", ", TRUE, IF(CO97:DN97=AE98,_xlfn.XLOOKUP($CO$3:$DN$3,Data!$W$3:$W$28,Data!$X$3:$X$28),""))</f>
        <v/>
      </c>
      <c r="AI98" s="5" t="str">
        <f>IF(AF98="","",IF(AF98,_xlfn.XLOOKUP(AE98,Data!$O$3:$O$25,Data!$P$3:$P$25)&amp;" "&amp;AG98&amp;IF(AH98&lt;&gt;""," You see: " &amp;AH98&amp;".",""),Data!$J$10))</f>
        <v/>
      </c>
      <c r="AJ98" s="5" t="str">
        <f t="shared" si="146"/>
        <v/>
      </c>
      <c r="AK98" s="5" t="str">
        <f>IF(AND(K98="Talk",U98=""),_xlfn.XLOOKUP(T98,Data!$W$3:$W$28,Data!$AC$3:$AC$28),"")</f>
        <v/>
      </c>
      <c r="AL98" s="5" t="str">
        <f t="shared" si="147"/>
        <v/>
      </c>
      <c r="AM98" s="5" t="b">
        <f t="shared" si="148"/>
        <v>0</v>
      </c>
      <c r="AN98" s="5" t="str">
        <f>IF(AM98,IF(_xlfn.XLOOKUP(T98,Data!$W$3:$W$28,Data!$AA$3:$AA$28)=FALSE,"You can't take that.",IF(Q98=1,"You already have that.",IF(OR(CK97=CT97,CK97=CY97),"The unholy fiend prevents you!",""))),"")</f>
        <v/>
      </c>
      <c r="AO98" s="5" t="str">
        <f t="shared" si="149"/>
        <v/>
      </c>
      <c r="AP98" s="5" t="str">
        <f t="shared" si="150"/>
        <v/>
      </c>
      <c r="AQ98" s="5" t="b">
        <f t="shared" si="151"/>
        <v>0</v>
      </c>
      <c r="AR98" s="5" t="str">
        <f t="shared" si="152"/>
        <v/>
      </c>
      <c r="AS98" s="5" t="str">
        <f t="shared" si="153"/>
        <v/>
      </c>
      <c r="AT98" s="5" t="str">
        <f t="shared" si="91"/>
        <v/>
      </c>
      <c r="AU98" s="5" t="str">
        <f>IF(AND(K98="Examine",U98=""),_xlfn.XLOOKUP(T98,Data!$W$3:$W$28,Data!$Z$3:$Z$28)&amp;IF(T98=15,IF(CL97,IF(CM97&gt;=14,"burning brightly.",IF(CM97&gt;=9,"burning steadily.",IF(CM97&gt;=4,"burning weakly.","guttering."))),"unlit."),""),"")</f>
        <v/>
      </c>
      <c r="AV98" s="5" t="str" cm="1">
        <f t="array" ref="AV98">_xlfn.TEXTJOIN(", ", TRUE, IF(CO97:DN97=1,CO$1:DN$1,""))</f>
        <v/>
      </c>
      <c r="AW98" s="5" t="str">
        <f t="shared" si="154"/>
        <v/>
      </c>
      <c r="AX98" s="5" t="b">
        <f t="shared" si="155"/>
        <v>0</v>
      </c>
      <c r="AY98" s="5" t="str">
        <f>IF(AX98,IF(NOT(ISBLANK(_xlfn.XLOOKUP(T98,Data!$W$3:$W$28,Data!$AD$3:$AD$28))),IF(CK97=12,"","There's nowhere to pour it away here."),"You can't empty that!"),"")</f>
        <v/>
      </c>
      <c r="AZ98" s="5" t="str">
        <f t="shared" si="156"/>
        <v/>
      </c>
      <c r="BA98" s="5" t="b">
        <f t="shared" si="157"/>
        <v>0</v>
      </c>
      <c r="BB98" s="5" t="e">
        <f>_xlfn.XLOOKUP(T98,Data!$W$3:$W$28,Data!$AD$3:$AD$28)</f>
        <v>#N/A</v>
      </c>
      <c r="BC98" s="5" t="str">
        <f t="shared" si="158"/>
        <v/>
      </c>
      <c r="BD98" s="5" t="str">
        <f t="shared" si="159"/>
        <v/>
      </c>
      <c r="BE98" s="5" t="b">
        <f t="shared" si="160"/>
        <v>0</v>
      </c>
      <c r="BF98" s="5" t="str">
        <f t="shared" si="96"/>
        <v/>
      </c>
      <c r="BG98" s="5" t="str">
        <f t="shared" si="161"/>
        <v/>
      </c>
      <c r="BH98" s="5" t="b">
        <f t="shared" si="162"/>
        <v>0</v>
      </c>
      <c r="BI98" s="5" t="str">
        <f t="shared" si="163"/>
        <v/>
      </c>
      <c r="BJ98" s="5" t="str">
        <f t="shared" si="97"/>
        <v/>
      </c>
      <c r="BK98" s="5" t="str">
        <f>IF(BH98,IF(BI98="","You ring the bell. "&amp;IF(BJ98=0,"Nothing else happens.","The "&amp;_xlfn.XLOOKUP(BJ98,Data!$W$3:$W$28,Data!$X$3:$X$28)&amp;" is transformed!"),BI98),"")</f>
        <v/>
      </c>
      <c r="BL98" s="5" t="b">
        <f t="shared" si="164"/>
        <v>0</v>
      </c>
      <c r="BM98" s="5" t="b">
        <f t="shared" si="165"/>
        <v>0</v>
      </c>
      <c r="BN98" s="5" t="str">
        <f t="shared" si="98"/>
        <v/>
      </c>
      <c r="BO98" s="5" t="str">
        <f t="shared" si="99"/>
        <v/>
      </c>
      <c r="BP98" s="5" t="b">
        <f t="shared" si="166"/>
        <v>0</v>
      </c>
      <c r="BQ98" s="5" t="str">
        <f>IF(BP98,IF(_xlfn.XLOOKUP(T98,Data!$W$3:$W$28,Data!$AB$3:$AB$28),"That's much too precious to give away!",IF(OR(AND(T98=17,CK97=CQ97),AND(T98=21,CK97=CV97)),"","No-one here seems to want that.")),"")</f>
        <v/>
      </c>
      <c r="BR98" s="5" t="str">
        <f>IF(BP98,IF(BQ98&lt;&gt;"",BQ98,IF(T98=21,Data!$B$5,"The priest takes the water and it is transformed by heavenly radiance!")),"")</f>
        <v/>
      </c>
      <c r="BS98" s="5" t="b">
        <f t="shared" si="167"/>
        <v>0</v>
      </c>
      <c r="BT98" s="5" t="str">
        <f t="shared" si="100"/>
        <v/>
      </c>
      <c r="BU98" s="5" t="str">
        <f t="shared" si="168"/>
        <v/>
      </c>
      <c r="BV98" s="5" t="b">
        <f t="shared" si="169"/>
        <v>0</v>
      </c>
      <c r="BW98" s="5" t="str">
        <f t="shared" si="101"/>
        <v/>
      </c>
      <c r="BX98" s="5" t="str">
        <f t="shared" si="170"/>
        <v/>
      </c>
      <c r="BY98" s="5" t="b">
        <f t="shared" si="171"/>
        <v>0</v>
      </c>
      <c r="BZ98" s="5">
        <f t="shared" si="172"/>
        <v>0</v>
      </c>
      <c r="CA98" s="5" t="str">
        <f t="shared" si="102"/>
        <v/>
      </c>
      <c r="CB98" s="5" t="b">
        <f t="shared" si="103"/>
        <v>0</v>
      </c>
      <c r="CC98" s="5" t="str">
        <f t="shared" si="104"/>
        <v/>
      </c>
      <c r="CD98" s="5" t="b">
        <f t="shared" si="105"/>
        <v>0</v>
      </c>
      <c r="CE98" s="5" t="b">
        <f t="shared" si="106"/>
        <v>0</v>
      </c>
      <c r="CF98" s="5" t="b">
        <f t="shared" si="107"/>
        <v>0</v>
      </c>
      <c r="CG98" s="5" t="b">
        <f t="shared" si="108"/>
        <v>0</v>
      </c>
      <c r="CH98" s="5" t="b">
        <f t="shared" si="109"/>
        <v>0</v>
      </c>
      <c r="CI98" s="5">
        <f t="shared" si="110"/>
        <v>0</v>
      </c>
      <c r="CJ98" s="5" t="str">
        <f t="shared" si="111"/>
        <v>I don't know that verb.</v>
      </c>
      <c r="CK98" s="4">
        <f t="shared" si="112"/>
        <v>3</v>
      </c>
      <c r="CL98" s="4" t="b">
        <f t="shared" si="113"/>
        <v>0</v>
      </c>
      <c r="CM98" s="4">
        <f t="shared" si="173"/>
        <v>20</v>
      </c>
      <c r="CN98" s="4" t="b">
        <f t="shared" si="114"/>
        <v>0</v>
      </c>
      <c r="CO98" s="4">
        <f t="shared" si="115"/>
        <v>12</v>
      </c>
      <c r="CP98" s="4">
        <f t="shared" si="116"/>
        <v>10</v>
      </c>
      <c r="CQ98" s="4">
        <f t="shared" si="117"/>
        <v>2</v>
      </c>
      <c r="CR98" s="4">
        <f t="shared" si="118"/>
        <v>20</v>
      </c>
      <c r="CS98" s="4">
        <f t="shared" si="119"/>
        <v>2</v>
      </c>
      <c r="CT98" s="4">
        <f t="shared" si="120"/>
        <v>15</v>
      </c>
      <c r="CU98" s="4">
        <f t="shared" si="121"/>
        <v>16</v>
      </c>
      <c r="CV98" s="4">
        <f t="shared" si="122"/>
        <v>8</v>
      </c>
      <c r="CW98" s="4">
        <f t="shared" si="123"/>
        <v>8</v>
      </c>
      <c r="CX98" s="4">
        <f t="shared" si="124"/>
        <v>14</v>
      </c>
      <c r="CY98" s="4">
        <f t="shared" si="125"/>
        <v>19</v>
      </c>
      <c r="CZ98" s="4">
        <f t="shared" si="126"/>
        <v>9</v>
      </c>
      <c r="DA98" s="4">
        <f t="shared" si="127"/>
        <v>2</v>
      </c>
      <c r="DB98" s="4">
        <f t="shared" si="128"/>
        <v>12</v>
      </c>
      <c r="DC98" s="4">
        <f t="shared" si="174"/>
        <v>2</v>
      </c>
      <c r="DD98" s="4">
        <f t="shared" si="129"/>
        <v>2</v>
      </c>
      <c r="DE98" s="4">
        <f t="shared" si="130"/>
        <v>2</v>
      </c>
      <c r="DF98" s="4">
        <f t="shared" si="131"/>
        <v>10</v>
      </c>
      <c r="DG98" s="4">
        <f t="shared" si="132"/>
        <v>2</v>
      </c>
      <c r="DH98" s="4">
        <f t="shared" si="133"/>
        <v>17</v>
      </c>
      <c r="DI98" s="4">
        <f t="shared" si="134"/>
        <v>6</v>
      </c>
      <c r="DJ98" s="4">
        <f t="shared" si="135"/>
        <v>15</v>
      </c>
      <c r="DK98" s="4">
        <f t="shared" si="136"/>
        <v>19</v>
      </c>
      <c r="DL98" s="4">
        <f t="shared" si="137"/>
        <v>2</v>
      </c>
      <c r="DM98" s="4">
        <f t="shared" si="138"/>
        <v>22</v>
      </c>
      <c r="DN98" s="4">
        <f t="shared" si="139"/>
        <v>23</v>
      </c>
      <c r="DO98" s="3"/>
    </row>
    <row r="99" spans="1:119" x14ac:dyDescent="0.35">
      <c r="A99" s="3" t="str">
        <f t="shared" si="140"/>
        <v/>
      </c>
      <c r="B99" s="6"/>
      <c r="C99" s="3" t="str">
        <f t="shared" si="90"/>
        <v/>
      </c>
      <c r="D99" s="3" t="e" cm="1">
        <f t="array" ref="D99:F99">INDEX(_xlfn.TEXTSPLIT(B99," ",,TRUE),_xlfn.SEQUENCE(1,3))</f>
        <v>#VALUE!</v>
      </c>
      <c r="E99" s="3" t="e">
        <v>#VALUE!</v>
      </c>
      <c r="F99" s="3" t="e">
        <v>#VALUE!</v>
      </c>
      <c r="G99" s="3" t="e" cm="1">
        <f t="array" ref="G99">_xlfn.XLOOKUP(D99,Data!$D$3:$D$36,Data!$E$3:$G$36)</f>
        <v>#VALUE!</v>
      </c>
      <c r="H99" s="3"/>
      <c r="I99" s="3"/>
      <c r="J99" s="3" t="e">
        <f>_xlfn.XMATCH(E99,Data!$L$3:$L$10)</f>
        <v>#VALUE!</v>
      </c>
      <c r="K99" s="3" t="str">
        <f>IF(M99="",IF(I99,Data!$B$4,_xlfn.XLOOKUP(D99,Data!$D$3:$D$36,Data!$E$3:$E$36)),"")</f>
        <v/>
      </c>
      <c r="L99" s="3" t="str">
        <f>IF(M99="",IF(I99,_xlfn.XLOOKUP(G99,Data!$L$3:$L$10,Data!$M$3:$M$10),IF(H99=0,"",IF(H99=1,E99,_xlfn.XLOOKUP(E99,Data!$L$3:$L$10,Data!$M$3:$M$10)))),"")</f>
        <v/>
      </c>
      <c r="M99" s="3" t="str">
        <f>IF(NOT(ISERROR(F99)),Data!$J$3,IF(ISERROR(G99),Data!$J$4,IF(AND(H99=0,NOT(ISERROR(E99))),Data!$J$5,IF(AND(H99=2,ISERROR(J99)),Data!$J$7,IF(AND(H99=1,ISERROR(E99)),Data!$J$6,"")))))</f>
        <v>I don't know that verb.</v>
      </c>
      <c r="N99" s="3" t="e">
        <f>_xlfn.XLOOKUP(K99,Data!$D$3:$D$36,Data!$H$3:$H$36)</f>
        <v>#N/A</v>
      </c>
      <c r="O99" s="3" t="e">
        <f>_xlfn.XLOOKUP(L99,Data!$X$3:$X$29,Data!$W$3:$W$29)</f>
        <v>#N/A</v>
      </c>
      <c r="P99" s="3" t="b">
        <f>OR(_xlfn.XLOOKUP(CK98,Data!$O$3:$O$25,Data!$U$3:$U$25),AND(CL98,OR(DC98=CK98,DC98=1)))</f>
        <v>1</v>
      </c>
      <c r="Q99" s="3" t="e" cm="1">
        <f t="array" ref="Q99">INDEX(CO98:DN98,1,O99)</f>
        <v>#N/A</v>
      </c>
      <c r="R99" s="3" t="e">
        <f t="shared" si="92"/>
        <v>#N/A</v>
      </c>
      <c r="S99" s="3" t="e">
        <f t="shared" si="141"/>
        <v>#N/A</v>
      </c>
      <c r="T99" s="3" t="str">
        <f t="shared" si="142"/>
        <v/>
      </c>
      <c r="U99" s="3" t="str">
        <f>IF(M99&lt;&gt;"",M99,IF(L99="","",IFERROR(IF(T99=0,IF(S99=FALSE,Data!$J$11,Data!$J$8),""),IF(K99=Data!$B$4,"",Data!$J$8))))</f>
        <v>I don't know that verb.</v>
      </c>
      <c r="V99" s="3" t="e" cm="1">
        <f t="array" ref="V99">INDEX(Data!$Q$3:$T$25,CK98,L99)</f>
        <v>#VALUE!</v>
      </c>
      <c r="W99" s="3" t="e">
        <f t="shared" si="93"/>
        <v>#VALUE!</v>
      </c>
      <c r="X99" s="3">
        <f t="shared" si="143"/>
        <v>0</v>
      </c>
      <c r="Y99" s="3" t="str">
        <f>IF(K99&lt;&gt;"Go","",IF(ISNUMBER(V99),IF(V99&gt;0,W99,Data!$J$9),Play!V99))</f>
        <v/>
      </c>
      <c r="Z99" s="3" t="b">
        <f t="shared" si="144"/>
        <v>0</v>
      </c>
      <c r="AA99" s="3" t="str">
        <f t="shared" si="145"/>
        <v/>
      </c>
      <c r="AB99" s="3">
        <f t="shared" si="94"/>
        <v>0</v>
      </c>
      <c r="AE99" s="5" t="str">
        <f t="shared" si="95"/>
        <v/>
      </c>
      <c r="AF99" s="5" t="str">
        <f>IF(AE99&lt;&gt;"",OR(_xlfn.XLOOKUP(AE99,Data!$O$3:$O$25,Data!$U$3:$U$25),AND(CL98,OR(DC98=1,DC98=CK98))),"")</f>
        <v/>
      </c>
      <c r="AG99" s="5" t="e" cm="1">
        <f t="array" ref="AG99">"Exits: " &amp; _xlfn.TEXTJOIN(", ", TRUE, IF(INDEX(Data!$Q$3:$T$25,AE99,0)&gt;0,Data!$Q$2:$T$2,""))&amp;"."</f>
        <v>#VALUE!</v>
      </c>
      <c r="AH99" s="5" t="str" cm="1">
        <f t="array" ref="AH99">_xlfn.TEXTJOIN(", ", TRUE, IF(CO98:DN98=AE99,_xlfn.XLOOKUP($CO$3:$DN$3,Data!$W$3:$W$28,Data!$X$3:$X$28),""))</f>
        <v/>
      </c>
      <c r="AI99" s="5" t="str">
        <f>IF(AF99="","",IF(AF99,_xlfn.XLOOKUP(AE99,Data!$O$3:$O$25,Data!$P$3:$P$25)&amp;" "&amp;AG99&amp;IF(AH99&lt;&gt;""," You see: " &amp;AH99&amp;".",""),Data!$J$10))</f>
        <v/>
      </c>
      <c r="AJ99" s="5" t="str">
        <f t="shared" si="146"/>
        <v/>
      </c>
      <c r="AK99" s="5" t="str">
        <f>IF(AND(K99="Talk",U99=""),_xlfn.XLOOKUP(T99,Data!$W$3:$W$28,Data!$AC$3:$AC$28),"")</f>
        <v/>
      </c>
      <c r="AL99" s="5" t="str">
        <f t="shared" si="147"/>
        <v/>
      </c>
      <c r="AM99" s="5" t="b">
        <f t="shared" si="148"/>
        <v>0</v>
      </c>
      <c r="AN99" s="5" t="str">
        <f>IF(AM99,IF(_xlfn.XLOOKUP(T99,Data!$W$3:$W$28,Data!$AA$3:$AA$28)=FALSE,"You can't take that.",IF(Q99=1,"You already have that.",IF(OR(CK98=CT98,CK98=CY98),"The unholy fiend prevents you!",""))),"")</f>
        <v/>
      </c>
      <c r="AO99" s="5" t="str">
        <f t="shared" si="149"/>
        <v/>
      </c>
      <c r="AP99" s="5" t="str">
        <f t="shared" si="150"/>
        <v/>
      </c>
      <c r="AQ99" s="5" t="b">
        <f t="shared" si="151"/>
        <v>0</v>
      </c>
      <c r="AR99" s="5" t="str">
        <f t="shared" si="152"/>
        <v/>
      </c>
      <c r="AS99" s="5" t="str">
        <f t="shared" si="153"/>
        <v/>
      </c>
      <c r="AT99" s="5" t="str">
        <f t="shared" si="91"/>
        <v/>
      </c>
      <c r="AU99" s="5" t="str">
        <f>IF(AND(K99="Examine",U99=""),_xlfn.XLOOKUP(T99,Data!$W$3:$W$28,Data!$Z$3:$Z$28)&amp;IF(T99=15,IF(CL98,IF(CM98&gt;=14,"burning brightly.",IF(CM98&gt;=9,"burning steadily.",IF(CM98&gt;=4,"burning weakly.","guttering."))),"unlit."),""),"")</f>
        <v/>
      </c>
      <c r="AV99" s="5" t="str" cm="1">
        <f t="array" ref="AV99">_xlfn.TEXTJOIN(", ", TRUE, IF(CO98:DN98=1,CO$1:DN$1,""))</f>
        <v/>
      </c>
      <c r="AW99" s="5" t="str">
        <f t="shared" si="154"/>
        <v/>
      </c>
      <c r="AX99" s="5" t="b">
        <f t="shared" si="155"/>
        <v>0</v>
      </c>
      <c r="AY99" s="5" t="str">
        <f>IF(AX99,IF(NOT(ISBLANK(_xlfn.XLOOKUP(T99,Data!$W$3:$W$28,Data!$AD$3:$AD$28))),IF(CK98=12,"","There's nowhere to pour it away here."),"You can't empty that!"),"")</f>
        <v/>
      </c>
      <c r="AZ99" s="5" t="str">
        <f t="shared" si="156"/>
        <v/>
      </c>
      <c r="BA99" s="5" t="b">
        <f t="shared" si="157"/>
        <v>0</v>
      </c>
      <c r="BB99" s="5" t="e">
        <f>_xlfn.XLOOKUP(T99,Data!$W$3:$W$28,Data!$AD$3:$AD$28)</f>
        <v>#N/A</v>
      </c>
      <c r="BC99" s="5" t="str">
        <f t="shared" si="158"/>
        <v/>
      </c>
      <c r="BD99" s="5" t="str">
        <f t="shared" si="159"/>
        <v/>
      </c>
      <c r="BE99" s="5" t="b">
        <f t="shared" si="160"/>
        <v>0</v>
      </c>
      <c r="BF99" s="5" t="str">
        <f t="shared" si="96"/>
        <v/>
      </c>
      <c r="BG99" s="5" t="str">
        <f t="shared" si="161"/>
        <v/>
      </c>
      <c r="BH99" s="5" t="b">
        <f t="shared" si="162"/>
        <v>0</v>
      </c>
      <c r="BI99" s="5" t="str">
        <f t="shared" si="163"/>
        <v/>
      </c>
      <c r="BJ99" s="5" t="str">
        <f t="shared" si="97"/>
        <v/>
      </c>
      <c r="BK99" s="5" t="str">
        <f>IF(BH99,IF(BI99="","You ring the bell. "&amp;IF(BJ99=0,"Nothing else happens.","The "&amp;_xlfn.XLOOKUP(BJ99,Data!$W$3:$W$28,Data!$X$3:$X$28)&amp;" is transformed!"),BI99),"")</f>
        <v/>
      </c>
      <c r="BL99" s="5" t="b">
        <f t="shared" si="164"/>
        <v>0</v>
      </c>
      <c r="BM99" s="5" t="b">
        <f t="shared" si="165"/>
        <v>0</v>
      </c>
      <c r="BN99" s="5" t="str">
        <f t="shared" si="98"/>
        <v/>
      </c>
      <c r="BO99" s="5" t="str">
        <f t="shared" si="99"/>
        <v/>
      </c>
      <c r="BP99" s="5" t="b">
        <f t="shared" si="166"/>
        <v>0</v>
      </c>
      <c r="BQ99" s="5" t="str">
        <f>IF(BP99,IF(_xlfn.XLOOKUP(T99,Data!$W$3:$W$28,Data!$AB$3:$AB$28),"That's much too precious to give away!",IF(OR(AND(T99=17,CK98=CQ98),AND(T99=21,CK98=CV98)),"","No-one here seems to want that.")),"")</f>
        <v/>
      </c>
      <c r="BR99" s="5" t="str">
        <f>IF(BP99,IF(BQ99&lt;&gt;"",BQ99,IF(T99=21,Data!$B$5,"The priest takes the water and it is transformed by heavenly radiance!")),"")</f>
        <v/>
      </c>
      <c r="BS99" s="5" t="b">
        <f t="shared" si="167"/>
        <v>0</v>
      </c>
      <c r="BT99" s="5" t="str">
        <f t="shared" si="100"/>
        <v/>
      </c>
      <c r="BU99" s="5" t="str">
        <f t="shared" si="168"/>
        <v/>
      </c>
      <c r="BV99" s="5" t="b">
        <f t="shared" si="169"/>
        <v>0</v>
      </c>
      <c r="BW99" s="5" t="str">
        <f t="shared" si="101"/>
        <v/>
      </c>
      <c r="BX99" s="5" t="str">
        <f t="shared" si="170"/>
        <v/>
      </c>
      <c r="BY99" s="5" t="b">
        <f t="shared" si="171"/>
        <v>0</v>
      </c>
      <c r="BZ99" s="5">
        <f t="shared" si="172"/>
        <v>0</v>
      </c>
      <c r="CA99" s="5" t="str">
        <f t="shared" si="102"/>
        <v/>
      </c>
      <c r="CB99" s="5" t="b">
        <f t="shared" si="103"/>
        <v>0</v>
      </c>
      <c r="CC99" s="5" t="str">
        <f t="shared" si="104"/>
        <v/>
      </c>
      <c r="CD99" s="5" t="b">
        <f t="shared" si="105"/>
        <v>0</v>
      </c>
      <c r="CE99" s="5" t="b">
        <f t="shared" si="106"/>
        <v>0</v>
      </c>
      <c r="CF99" s="5" t="b">
        <f t="shared" si="107"/>
        <v>0</v>
      </c>
      <c r="CG99" s="5" t="b">
        <f t="shared" si="108"/>
        <v>0</v>
      </c>
      <c r="CH99" s="5" t="b">
        <f t="shared" si="109"/>
        <v>0</v>
      </c>
      <c r="CI99" s="5">
        <f t="shared" si="110"/>
        <v>0</v>
      </c>
      <c r="CJ99" s="5" t="str">
        <f t="shared" si="111"/>
        <v>I don't know that verb.</v>
      </c>
      <c r="CK99" s="4">
        <f t="shared" si="112"/>
        <v>3</v>
      </c>
      <c r="CL99" s="4" t="b">
        <f t="shared" si="113"/>
        <v>0</v>
      </c>
      <c r="CM99" s="4">
        <f t="shared" si="173"/>
        <v>20</v>
      </c>
      <c r="CN99" s="4" t="b">
        <f t="shared" si="114"/>
        <v>0</v>
      </c>
      <c r="CO99" s="4">
        <f t="shared" si="115"/>
        <v>12</v>
      </c>
      <c r="CP99" s="4">
        <f t="shared" si="116"/>
        <v>10</v>
      </c>
      <c r="CQ99" s="4">
        <f t="shared" si="117"/>
        <v>2</v>
      </c>
      <c r="CR99" s="4">
        <f t="shared" si="118"/>
        <v>20</v>
      </c>
      <c r="CS99" s="4">
        <f t="shared" si="119"/>
        <v>2</v>
      </c>
      <c r="CT99" s="4">
        <f t="shared" si="120"/>
        <v>15</v>
      </c>
      <c r="CU99" s="4">
        <f t="shared" si="121"/>
        <v>16</v>
      </c>
      <c r="CV99" s="4">
        <f t="shared" si="122"/>
        <v>8</v>
      </c>
      <c r="CW99" s="4">
        <f t="shared" si="123"/>
        <v>8</v>
      </c>
      <c r="CX99" s="4">
        <f t="shared" si="124"/>
        <v>14</v>
      </c>
      <c r="CY99" s="4">
        <f t="shared" si="125"/>
        <v>19</v>
      </c>
      <c r="CZ99" s="4">
        <f t="shared" si="126"/>
        <v>9</v>
      </c>
      <c r="DA99" s="4">
        <f t="shared" si="127"/>
        <v>2</v>
      </c>
      <c r="DB99" s="4">
        <f t="shared" si="128"/>
        <v>12</v>
      </c>
      <c r="DC99" s="4">
        <f t="shared" si="174"/>
        <v>2</v>
      </c>
      <c r="DD99" s="4">
        <f t="shared" si="129"/>
        <v>2</v>
      </c>
      <c r="DE99" s="4">
        <f t="shared" si="130"/>
        <v>2</v>
      </c>
      <c r="DF99" s="4">
        <f t="shared" si="131"/>
        <v>10</v>
      </c>
      <c r="DG99" s="4">
        <f t="shared" si="132"/>
        <v>2</v>
      </c>
      <c r="DH99" s="4">
        <f t="shared" si="133"/>
        <v>17</v>
      </c>
      <c r="DI99" s="4">
        <f t="shared" si="134"/>
        <v>6</v>
      </c>
      <c r="DJ99" s="4">
        <f t="shared" si="135"/>
        <v>15</v>
      </c>
      <c r="DK99" s="4">
        <f t="shared" si="136"/>
        <v>19</v>
      </c>
      <c r="DL99" s="4">
        <f t="shared" si="137"/>
        <v>2</v>
      </c>
      <c r="DM99" s="4">
        <f t="shared" si="138"/>
        <v>22</v>
      </c>
      <c r="DN99" s="4">
        <f t="shared" si="139"/>
        <v>23</v>
      </c>
      <c r="DO99" s="3"/>
    </row>
    <row r="100" spans="1:119" x14ac:dyDescent="0.35">
      <c r="A100" s="3" t="str">
        <f t="shared" si="140"/>
        <v/>
      </c>
      <c r="B100" s="6"/>
      <c r="C100" s="3" t="str">
        <f t="shared" si="90"/>
        <v/>
      </c>
      <c r="D100" s="3" t="e" cm="1">
        <f t="array" ref="D100:F100">INDEX(_xlfn.TEXTSPLIT(B100," ",,TRUE),_xlfn.SEQUENCE(1,3))</f>
        <v>#VALUE!</v>
      </c>
      <c r="E100" s="3" t="e">
        <v>#VALUE!</v>
      </c>
      <c r="F100" s="3" t="e">
        <v>#VALUE!</v>
      </c>
      <c r="G100" s="3" t="e" cm="1">
        <f t="array" ref="G100">_xlfn.XLOOKUP(D100,Data!$D$3:$D$36,Data!$E$3:$G$36)</f>
        <v>#VALUE!</v>
      </c>
      <c r="H100" s="3"/>
      <c r="I100" s="3"/>
      <c r="J100" s="3" t="e">
        <f>_xlfn.XMATCH(E100,Data!$L$3:$L$10)</f>
        <v>#VALUE!</v>
      </c>
      <c r="K100" s="3" t="str">
        <f>IF(M100="",IF(I100,Data!$B$4,_xlfn.XLOOKUP(D100,Data!$D$3:$D$36,Data!$E$3:$E$36)),"")</f>
        <v/>
      </c>
      <c r="L100" s="3" t="str">
        <f>IF(M100="",IF(I100,_xlfn.XLOOKUP(G100,Data!$L$3:$L$10,Data!$M$3:$M$10),IF(H100=0,"",IF(H100=1,E100,_xlfn.XLOOKUP(E100,Data!$L$3:$L$10,Data!$M$3:$M$10)))),"")</f>
        <v/>
      </c>
      <c r="M100" s="3" t="str">
        <f>IF(NOT(ISERROR(F100)),Data!$J$3,IF(ISERROR(G100),Data!$J$4,IF(AND(H100=0,NOT(ISERROR(E100))),Data!$J$5,IF(AND(H100=2,ISERROR(J100)),Data!$J$7,IF(AND(H100=1,ISERROR(E100)),Data!$J$6,"")))))</f>
        <v>I don't know that verb.</v>
      </c>
      <c r="N100" s="3" t="e">
        <f>_xlfn.XLOOKUP(K100,Data!$D$3:$D$36,Data!$H$3:$H$36)</f>
        <v>#N/A</v>
      </c>
      <c r="O100" s="3" t="e">
        <f>_xlfn.XLOOKUP(L100,Data!$X$3:$X$29,Data!$W$3:$W$29)</f>
        <v>#N/A</v>
      </c>
      <c r="P100" s="3" t="b">
        <f>OR(_xlfn.XLOOKUP(CK99,Data!$O$3:$O$25,Data!$U$3:$U$25),AND(CL99,OR(DC99=CK99,DC99=1)))</f>
        <v>1</v>
      </c>
      <c r="Q100" s="3" t="e" cm="1">
        <f t="array" ref="Q100">INDEX(CO99:DN99,1,O100)</f>
        <v>#N/A</v>
      </c>
      <c r="R100" s="3" t="e">
        <f t="shared" si="92"/>
        <v>#N/A</v>
      </c>
      <c r="S100" s="3" t="e">
        <f t="shared" si="141"/>
        <v>#N/A</v>
      </c>
      <c r="T100" s="3" t="str">
        <f t="shared" si="142"/>
        <v/>
      </c>
      <c r="U100" s="3" t="str">
        <f>IF(M100&lt;&gt;"",M100,IF(L100="","",IFERROR(IF(T100=0,IF(S100=FALSE,Data!$J$11,Data!$J$8),""),IF(K100=Data!$B$4,"",Data!$J$8))))</f>
        <v>I don't know that verb.</v>
      </c>
      <c r="V100" s="3" t="e" cm="1">
        <f t="array" ref="V100">INDEX(Data!$Q$3:$T$25,CK99,L100)</f>
        <v>#VALUE!</v>
      </c>
      <c r="W100" s="3" t="e">
        <f t="shared" si="93"/>
        <v>#VALUE!</v>
      </c>
      <c r="X100" s="3">
        <f t="shared" si="143"/>
        <v>0</v>
      </c>
      <c r="Y100" s="3" t="str">
        <f>IF(K100&lt;&gt;"Go","",IF(ISNUMBER(V100),IF(V100&gt;0,W100,Data!$J$9),Play!V100))</f>
        <v/>
      </c>
      <c r="Z100" s="3" t="b">
        <f t="shared" si="144"/>
        <v>0</v>
      </c>
      <c r="AA100" s="3" t="str">
        <f t="shared" si="145"/>
        <v/>
      </c>
      <c r="AB100" s="3">
        <f t="shared" si="94"/>
        <v>0</v>
      </c>
      <c r="AE100" s="5" t="str">
        <f t="shared" si="95"/>
        <v/>
      </c>
      <c r="AF100" s="5" t="str">
        <f>IF(AE100&lt;&gt;"",OR(_xlfn.XLOOKUP(AE100,Data!$O$3:$O$25,Data!$U$3:$U$25),AND(CL99,OR(DC99=1,DC99=CK99))),"")</f>
        <v/>
      </c>
      <c r="AG100" s="5" t="e" cm="1">
        <f t="array" ref="AG100">"Exits: " &amp; _xlfn.TEXTJOIN(", ", TRUE, IF(INDEX(Data!$Q$3:$T$25,AE100,0)&gt;0,Data!$Q$2:$T$2,""))&amp;"."</f>
        <v>#VALUE!</v>
      </c>
      <c r="AH100" s="5" t="str" cm="1">
        <f t="array" ref="AH100">_xlfn.TEXTJOIN(", ", TRUE, IF(CO99:DN99=AE100,_xlfn.XLOOKUP($CO$3:$DN$3,Data!$W$3:$W$28,Data!$X$3:$X$28),""))</f>
        <v/>
      </c>
      <c r="AI100" s="5" t="str">
        <f>IF(AF100="","",IF(AF100,_xlfn.XLOOKUP(AE100,Data!$O$3:$O$25,Data!$P$3:$P$25)&amp;" "&amp;AG100&amp;IF(AH100&lt;&gt;""," You see: " &amp;AH100&amp;".",""),Data!$J$10))</f>
        <v/>
      </c>
      <c r="AJ100" s="5" t="str">
        <f t="shared" si="146"/>
        <v/>
      </c>
      <c r="AK100" s="5" t="str">
        <f>IF(AND(K100="Talk",U100=""),_xlfn.XLOOKUP(T100,Data!$W$3:$W$28,Data!$AC$3:$AC$28),"")</f>
        <v/>
      </c>
      <c r="AL100" s="5" t="str">
        <f t="shared" si="147"/>
        <v/>
      </c>
      <c r="AM100" s="5" t="b">
        <f t="shared" si="148"/>
        <v>0</v>
      </c>
      <c r="AN100" s="5" t="str">
        <f>IF(AM100,IF(_xlfn.XLOOKUP(T100,Data!$W$3:$W$28,Data!$AA$3:$AA$28)=FALSE,"You can't take that.",IF(Q100=1,"You already have that.",IF(OR(CK99=CT99,CK99=CY99),"The unholy fiend prevents you!",""))),"")</f>
        <v/>
      </c>
      <c r="AO100" s="5" t="str">
        <f t="shared" si="149"/>
        <v/>
      </c>
      <c r="AP100" s="5" t="str">
        <f t="shared" si="150"/>
        <v/>
      </c>
      <c r="AQ100" s="5" t="b">
        <f t="shared" si="151"/>
        <v>0</v>
      </c>
      <c r="AR100" s="5" t="str">
        <f t="shared" si="152"/>
        <v/>
      </c>
      <c r="AS100" s="5" t="str">
        <f t="shared" si="153"/>
        <v/>
      </c>
      <c r="AT100" s="5" t="str">
        <f t="shared" si="91"/>
        <v/>
      </c>
      <c r="AU100" s="5" t="str">
        <f>IF(AND(K100="Examine",U100=""),_xlfn.XLOOKUP(T100,Data!$W$3:$W$28,Data!$Z$3:$Z$28)&amp;IF(T100=15,IF(CL99,IF(CM99&gt;=14,"burning brightly.",IF(CM99&gt;=9,"burning steadily.",IF(CM99&gt;=4,"burning weakly.","guttering."))),"unlit."),""),"")</f>
        <v/>
      </c>
      <c r="AV100" s="5" t="str" cm="1">
        <f t="array" ref="AV100">_xlfn.TEXTJOIN(", ", TRUE, IF(CO99:DN99=1,CO$1:DN$1,""))</f>
        <v/>
      </c>
      <c r="AW100" s="5" t="str">
        <f t="shared" si="154"/>
        <v/>
      </c>
      <c r="AX100" s="5" t="b">
        <f t="shared" si="155"/>
        <v>0</v>
      </c>
      <c r="AY100" s="5" t="str">
        <f>IF(AX100,IF(NOT(ISBLANK(_xlfn.XLOOKUP(T100,Data!$W$3:$W$28,Data!$AD$3:$AD$28))),IF(CK99=12,"","There's nowhere to pour it away here."),"You can't empty that!"),"")</f>
        <v/>
      </c>
      <c r="AZ100" s="5" t="str">
        <f t="shared" si="156"/>
        <v/>
      </c>
      <c r="BA100" s="5" t="b">
        <f t="shared" si="157"/>
        <v>0</v>
      </c>
      <c r="BB100" s="5" t="e">
        <f>_xlfn.XLOOKUP(T100,Data!$W$3:$W$28,Data!$AD$3:$AD$28)</f>
        <v>#N/A</v>
      </c>
      <c r="BC100" s="5" t="str">
        <f t="shared" si="158"/>
        <v/>
      </c>
      <c r="BD100" s="5" t="str">
        <f t="shared" si="159"/>
        <v/>
      </c>
      <c r="BE100" s="5" t="b">
        <f t="shared" si="160"/>
        <v>0</v>
      </c>
      <c r="BF100" s="5" t="str">
        <f t="shared" si="96"/>
        <v/>
      </c>
      <c r="BG100" s="5" t="str">
        <f t="shared" si="161"/>
        <v/>
      </c>
      <c r="BH100" s="5" t="b">
        <f t="shared" si="162"/>
        <v>0</v>
      </c>
      <c r="BI100" s="5" t="str">
        <f t="shared" si="163"/>
        <v/>
      </c>
      <c r="BJ100" s="5" t="str">
        <f t="shared" si="97"/>
        <v/>
      </c>
      <c r="BK100" s="5" t="str">
        <f>IF(BH100,IF(BI100="","You ring the bell. "&amp;IF(BJ100=0,"Nothing else happens.","The "&amp;_xlfn.XLOOKUP(BJ100,Data!$W$3:$W$28,Data!$X$3:$X$28)&amp;" is transformed!"),BI100),"")</f>
        <v/>
      </c>
      <c r="BL100" s="5" t="b">
        <f t="shared" si="164"/>
        <v>0</v>
      </c>
      <c r="BM100" s="5" t="b">
        <f t="shared" si="165"/>
        <v>0</v>
      </c>
      <c r="BN100" s="5" t="str">
        <f t="shared" si="98"/>
        <v/>
      </c>
      <c r="BO100" s="5" t="str">
        <f t="shared" si="99"/>
        <v/>
      </c>
      <c r="BP100" s="5" t="b">
        <f t="shared" si="166"/>
        <v>0</v>
      </c>
      <c r="BQ100" s="5" t="str">
        <f>IF(BP100,IF(_xlfn.XLOOKUP(T100,Data!$W$3:$W$28,Data!$AB$3:$AB$28),"That's much too precious to give away!",IF(OR(AND(T100=17,CK99=CQ99),AND(T100=21,CK99=CV99)),"","No-one here seems to want that.")),"")</f>
        <v/>
      </c>
      <c r="BR100" s="5" t="str">
        <f>IF(BP100,IF(BQ100&lt;&gt;"",BQ100,IF(T100=21,Data!$B$5,"The priest takes the water and it is transformed by heavenly radiance!")),"")</f>
        <v/>
      </c>
      <c r="BS100" s="5" t="b">
        <f t="shared" si="167"/>
        <v>0</v>
      </c>
      <c r="BT100" s="5" t="str">
        <f t="shared" si="100"/>
        <v/>
      </c>
      <c r="BU100" s="5" t="str">
        <f t="shared" si="168"/>
        <v/>
      </c>
      <c r="BV100" s="5" t="b">
        <f t="shared" si="169"/>
        <v>0</v>
      </c>
      <c r="BW100" s="5" t="str">
        <f t="shared" si="101"/>
        <v/>
      </c>
      <c r="BX100" s="5" t="str">
        <f t="shared" si="170"/>
        <v/>
      </c>
      <c r="BY100" s="5" t="b">
        <f t="shared" si="171"/>
        <v>0</v>
      </c>
      <c r="BZ100" s="5">
        <f t="shared" si="172"/>
        <v>0</v>
      </c>
      <c r="CA100" s="5" t="str">
        <f t="shared" si="102"/>
        <v/>
      </c>
      <c r="CB100" s="5" t="b">
        <f t="shared" si="103"/>
        <v>0</v>
      </c>
      <c r="CC100" s="5" t="str">
        <f t="shared" si="104"/>
        <v/>
      </c>
      <c r="CD100" s="5" t="b">
        <f t="shared" si="105"/>
        <v>0</v>
      </c>
      <c r="CE100" s="5" t="b">
        <f t="shared" si="106"/>
        <v>0</v>
      </c>
      <c r="CF100" s="5" t="b">
        <f t="shared" si="107"/>
        <v>0</v>
      </c>
      <c r="CG100" s="5" t="b">
        <f t="shared" si="108"/>
        <v>0</v>
      </c>
      <c r="CH100" s="5" t="b">
        <f t="shared" si="109"/>
        <v>0</v>
      </c>
      <c r="CI100" s="5">
        <f t="shared" si="110"/>
        <v>0</v>
      </c>
      <c r="CJ100" s="5" t="str">
        <f t="shared" si="111"/>
        <v>I don't know that verb.</v>
      </c>
      <c r="CK100" s="4">
        <f t="shared" si="112"/>
        <v>3</v>
      </c>
      <c r="CL100" s="4" t="b">
        <f t="shared" si="113"/>
        <v>0</v>
      </c>
      <c r="CM100" s="4">
        <f t="shared" si="173"/>
        <v>20</v>
      </c>
      <c r="CN100" s="4" t="b">
        <f t="shared" si="114"/>
        <v>0</v>
      </c>
      <c r="CO100" s="4">
        <f t="shared" si="115"/>
        <v>12</v>
      </c>
      <c r="CP100" s="4">
        <f t="shared" si="116"/>
        <v>10</v>
      </c>
      <c r="CQ100" s="4">
        <f t="shared" si="117"/>
        <v>2</v>
      </c>
      <c r="CR100" s="4">
        <f t="shared" si="118"/>
        <v>20</v>
      </c>
      <c r="CS100" s="4">
        <f t="shared" si="119"/>
        <v>2</v>
      </c>
      <c r="CT100" s="4">
        <f t="shared" si="120"/>
        <v>15</v>
      </c>
      <c r="CU100" s="4">
        <f t="shared" si="121"/>
        <v>16</v>
      </c>
      <c r="CV100" s="4">
        <f t="shared" si="122"/>
        <v>8</v>
      </c>
      <c r="CW100" s="4">
        <f t="shared" si="123"/>
        <v>8</v>
      </c>
      <c r="CX100" s="4">
        <f t="shared" si="124"/>
        <v>14</v>
      </c>
      <c r="CY100" s="4">
        <f t="shared" si="125"/>
        <v>19</v>
      </c>
      <c r="CZ100" s="4">
        <f t="shared" si="126"/>
        <v>9</v>
      </c>
      <c r="DA100" s="4">
        <f t="shared" si="127"/>
        <v>2</v>
      </c>
      <c r="DB100" s="4">
        <f t="shared" si="128"/>
        <v>12</v>
      </c>
      <c r="DC100" s="4">
        <f t="shared" si="174"/>
        <v>2</v>
      </c>
      <c r="DD100" s="4">
        <f t="shared" si="129"/>
        <v>2</v>
      </c>
      <c r="DE100" s="4">
        <f t="shared" si="130"/>
        <v>2</v>
      </c>
      <c r="DF100" s="4">
        <f t="shared" si="131"/>
        <v>10</v>
      </c>
      <c r="DG100" s="4">
        <f t="shared" si="132"/>
        <v>2</v>
      </c>
      <c r="DH100" s="4">
        <f t="shared" si="133"/>
        <v>17</v>
      </c>
      <c r="DI100" s="4">
        <f t="shared" si="134"/>
        <v>6</v>
      </c>
      <c r="DJ100" s="4">
        <f t="shared" si="135"/>
        <v>15</v>
      </c>
      <c r="DK100" s="4">
        <f t="shared" si="136"/>
        <v>19</v>
      </c>
      <c r="DL100" s="4">
        <f t="shared" si="137"/>
        <v>2</v>
      </c>
      <c r="DM100" s="4">
        <f t="shared" si="138"/>
        <v>22</v>
      </c>
      <c r="DN100" s="4">
        <f t="shared" si="139"/>
        <v>23</v>
      </c>
      <c r="DO100" s="3"/>
    </row>
    <row r="101" spans="1:119" x14ac:dyDescent="0.35">
      <c r="A101" s="3" t="str">
        <f t="shared" si="140"/>
        <v/>
      </c>
      <c r="B101" s="6"/>
      <c r="C101" s="3" t="str">
        <f t="shared" si="90"/>
        <v/>
      </c>
      <c r="D101" s="3" t="e" cm="1">
        <f t="array" ref="D101:F101">INDEX(_xlfn.TEXTSPLIT(B101," ",,TRUE),_xlfn.SEQUENCE(1,3))</f>
        <v>#VALUE!</v>
      </c>
      <c r="E101" s="3" t="e">
        <v>#VALUE!</v>
      </c>
      <c r="F101" s="3" t="e">
        <v>#VALUE!</v>
      </c>
      <c r="G101" s="3" t="e" cm="1">
        <f t="array" ref="G101">_xlfn.XLOOKUP(D101,Data!$D$3:$D$36,Data!$E$3:$G$36)</f>
        <v>#VALUE!</v>
      </c>
      <c r="H101" s="3"/>
      <c r="I101" s="3"/>
      <c r="J101" s="3" t="e">
        <f>_xlfn.XMATCH(E101,Data!$L$3:$L$10)</f>
        <v>#VALUE!</v>
      </c>
      <c r="K101" s="3" t="str">
        <f>IF(M101="",IF(I101,Data!$B$4,_xlfn.XLOOKUP(D101,Data!$D$3:$D$36,Data!$E$3:$E$36)),"")</f>
        <v/>
      </c>
      <c r="L101" s="3" t="str">
        <f>IF(M101="",IF(I101,_xlfn.XLOOKUP(G101,Data!$L$3:$L$10,Data!$M$3:$M$10),IF(H101=0,"",IF(H101=1,E101,_xlfn.XLOOKUP(E101,Data!$L$3:$L$10,Data!$M$3:$M$10)))),"")</f>
        <v/>
      </c>
      <c r="M101" s="3" t="str">
        <f>IF(NOT(ISERROR(F101)),Data!$J$3,IF(ISERROR(G101),Data!$J$4,IF(AND(H101=0,NOT(ISERROR(E101))),Data!$J$5,IF(AND(H101=2,ISERROR(J101)),Data!$J$7,IF(AND(H101=1,ISERROR(E101)),Data!$J$6,"")))))</f>
        <v>I don't know that verb.</v>
      </c>
      <c r="N101" s="3" t="e">
        <f>_xlfn.XLOOKUP(K101,Data!$D$3:$D$36,Data!$H$3:$H$36)</f>
        <v>#N/A</v>
      </c>
      <c r="O101" s="3" t="e">
        <f>_xlfn.XLOOKUP(L101,Data!$X$3:$X$29,Data!$W$3:$W$29)</f>
        <v>#N/A</v>
      </c>
      <c r="P101" s="3" t="b">
        <f>OR(_xlfn.XLOOKUP(CK100,Data!$O$3:$O$25,Data!$U$3:$U$25),AND(CL100,OR(DC100=CK100,DC100=1)))</f>
        <v>1</v>
      </c>
      <c r="Q101" s="3" t="e" cm="1">
        <f t="array" ref="Q101">INDEX(CO100:DN100,1,O101)</f>
        <v>#N/A</v>
      </c>
      <c r="R101" s="3" t="e">
        <f t="shared" si="92"/>
        <v>#N/A</v>
      </c>
      <c r="S101" s="3" t="e">
        <f t="shared" si="141"/>
        <v>#N/A</v>
      </c>
      <c r="T101" s="3" t="str">
        <f t="shared" si="142"/>
        <v/>
      </c>
      <c r="U101" s="3" t="str">
        <f>IF(M101&lt;&gt;"",M101,IF(L101="","",IFERROR(IF(T101=0,IF(S101=FALSE,Data!$J$11,Data!$J$8),""),IF(K101=Data!$B$4,"",Data!$J$8))))</f>
        <v>I don't know that verb.</v>
      </c>
      <c r="V101" s="3" t="e" cm="1">
        <f t="array" ref="V101">INDEX(Data!$Q$3:$T$25,CK100,L101)</f>
        <v>#VALUE!</v>
      </c>
      <c r="W101" s="3" t="e">
        <f t="shared" si="93"/>
        <v>#VALUE!</v>
      </c>
      <c r="X101" s="3">
        <f t="shared" si="143"/>
        <v>0</v>
      </c>
      <c r="Y101" s="3" t="str">
        <f>IF(K101&lt;&gt;"Go","",IF(ISNUMBER(V101),IF(V101&gt;0,W101,Data!$J$9),Play!V101))</f>
        <v/>
      </c>
      <c r="Z101" s="3" t="b">
        <f t="shared" si="144"/>
        <v>0</v>
      </c>
      <c r="AA101" s="3" t="str">
        <f t="shared" si="145"/>
        <v/>
      </c>
      <c r="AB101" s="3">
        <f t="shared" si="94"/>
        <v>0</v>
      </c>
      <c r="AE101" s="5" t="str">
        <f t="shared" si="95"/>
        <v/>
      </c>
      <c r="AF101" s="5" t="str">
        <f>IF(AE101&lt;&gt;"",OR(_xlfn.XLOOKUP(AE101,Data!$O$3:$O$25,Data!$U$3:$U$25),AND(CL100,OR(DC100=1,DC100=CK100))),"")</f>
        <v/>
      </c>
      <c r="AG101" s="5" t="e" cm="1">
        <f t="array" ref="AG101">"Exits: " &amp; _xlfn.TEXTJOIN(", ", TRUE, IF(INDEX(Data!$Q$3:$T$25,AE101,0)&gt;0,Data!$Q$2:$T$2,""))&amp;"."</f>
        <v>#VALUE!</v>
      </c>
      <c r="AH101" s="5" t="str" cm="1">
        <f t="array" ref="AH101">_xlfn.TEXTJOIN(", ", TRUE, IF(CO100:DN100=AE101,_xlfn.XLOOKUP($CO$3:$DN$3,Data!$W$3:$W$28,Data!$X$3:$X$28),""))</f>
        <v/>
      </c>
      <c r="AI101" s="5" t="str">
        <f>IF(AF101="","",IF(AF101,_xlfn.XLOOKUP(AE101,Data!$O$3:$O$25,Data!$P$3:$P$25)&amp;" "&amp;AG101&amp;IF(AH101&lt;&gt;""," You see: " &amp;AH101&amp;".",""),Data!$J$10))</f>
        <v/>
      </c>
      <c r="AJ101" s="5" t="str">
        <f t="shared" si="146"/>
        <v/>
      </c>
      <c r="AK101" s="5" t="str">
        <f>IF(AND(K101="Talk",U101=""),_xlfn.XLOOKUP(T101,Data!$W$3:$W$28,Data!$AC$3:$AC$28),"")</f>
        <v/>
      </c>
      <c r="AL101" s="5" t="str">
        <f t="shared" si="147"/>
        <v/>
      </c>
      <c r="AM101" s="5" t="b">
        <f t="shared" si="148"/>
        <v>0</v>
      </c>
      <c r="AN101" s="5" t="str">
        <f>IF(AM101,IF(_xlfn.XLOOKUP(T101,Data!$W$3:$W$28,Data!$AA$3:$AA$28)=FALSE,"You can't take that.",IF(Q101=1,"You already have that.",IF(OR(CK100=CT100,CK100=CY100),"The unholy fiend prevents you!",""))),"")</f>
        <v/>
      </c>
      <c r="AO101" s="5" t="str">
        <f t="shared" si="149"/>
        <v/>
      </c>
      <c r="AP101" s="5" t="str">
        <f t="shared" si="150"/>
        <v/>
      </c>
      <c r="AQ101" s="5" t="b">
        <f t="shared" si="151"/>
        <v>0</v>
      </c>
      <c r="AR101" s="5" t="str">
        <f t="shared" si="152"/>
        <v/>
      </c>
      <c r="AS101" s="5" t="str">
        <f t="shared" si="153"/>
        <v/>
      </c>
      <c r="AT101" s="5" t="str">
        <f t="shared" si="91"/>
        <v/>
      </c>
      <c r="AU101" s="5" t="str">
        <f>IF(AND(K101="Examine",U101=""),_xlfn.XLOOKUP(T101,Data!$W$3:$W$28,Data!$Z$3:$Z$28)&amp;IF(T101=15,IF(CL100,IF(CM100&gt;=14,"burning brightly.",IF(CM100&gt;=9,"burning steadily.",IF(CM100&gt;=4,"burning weakly.","guttering."))),"unlit."),""),"")</f>
        <v/>
      </c>
      <c r="AV101" s="5" t="str" cm="1">
        <f t="array" ref="AV101">_xlfn.TEXTJOIN(", ", TRUE, IF(CO100:DN100=1,CO$1:DN$1,""))</f>
        <v/>
      </c>
      <c r="AW101" s="5" t="str">
        <f t="shared" si="154"/>
        <v/>
      </c>
      <c r="AX101" s="5" t="b">
        <f t="shared" si="155"/>
        <v>0</v>
      </c>
      <c r="AY101" s="5" t="str">
        <f>IF(AX101,IF(NOT(ISBLANK(_xlfn.XLOOKUP(T101,Data!$W$3:$W$28,Data!$AD$3:$AD$28))),IF(CK100=12,"","There's nowhere to pour it away here."),"You can't empty that!"),"")</f>
        <v/>
      </c>
      <c r="AZ101" s="5" t="str">
        <f t="shared" si="156"/>
        <v/>
      </c>
      <c r="BA101" s="5" t="b">
        <f t="shared" si="157"/>
        <v>0</v>
      </c>
      <c r="BB101" s="5" t="e">
        <f>_xlfn.XLOOKUP(T101,Data!$W$3:$W$28,Data!$AD$3:$AD$28)</f>
        <v>#N/A</v>
      </c>
      <c r="BC101" s="5" t="str">
        <f t="shared" si="158"/>
        <v/>
      </c>
      <c r="BD101" s="5" t="str">
        <f t="shared" si="159"/>
        <v/>
      </c>
      <c r="BE101" s="5" t="b">
        <f t="shared" si="160"/>
        <v>0</v>
      </c>
      <c r="BF101" s="5" t="str">
        <f t="shared" si="96"/>
        <v/>
      </c>
      <c r="BG101" s="5" t="str">
        <f t="shared" si="161"/>
        <v/>
      </c>
      <c r="BH101" s="5" t="b">
        <f t="shared" si="162"/>
        <v>0</v>
      </c>
      <c r="BI101" s="5" t="str">
        <f t="shared" si="163"/>
        <v/>
      </c>
      <c r="BJ101" s="5" t="str">
        <f t="shared" si="97"/>
        <v/>
      </c>
      <c r="BK101" s="5" t="str">
        <f>IF(BH101,IF(BI101="","You ring the bell. "&amp;IF(BJ101=0,"Nothing else happens.","The "&amp;_xlfn.XLOOKUP(BJ101,Data!$W$3:$W$28,Data!$X$3:$X$28)&amp;" is transformed!"),BI101),"")</f>
        <v/>
      </c>
      <c r="BL101" s="5" t="b">
        <f t="shared" si="164"/>
        <v>0</v>
      </c>
      <c r="BM101" s="5" t="b">
        <f t="shared" si="165"/>
        <v>0</v>
      </c>
      <c r="BN101" s="5" t="str">
        <f t="shared" si="98"/>
        <v/>
      </c>
      <c r="BO101" s="5" t="str">
        <f t="shared" si="99"/>
        <v/>
      </c>
      <c r="BP101" s="5" t="b">
        <f t="shared" si="166"/>
        <v>0</v>
      </c>
      <c r="BQ101" s="5" t="str">
        <f>IF(BP101,IF(_xlfn.XLOOKUP(T101,Data!$W$3:$W$28,Data!$AB$3:$AB$28),"That's much too precious to give away!",IF(OR(AND(T101=17,CK100=CQ100),AND(T101=21,CK100=CV100)),"","No-one here seems to want that.")),"")</f>
        <v/>
      </c>
      <c r="BR101" s="5" t="str">
        <f>IF(BP101,IF(BQ101&lt;&gt;"",BQ101,IF(T101=21,Data!$B$5,"The priest takes the water and it is transformed by heavenly radiance!")),"")</f>
        <v/>
      </c>
      <c r="BS101" s="5" t="b">
        <f t="shared" si="167"/>
        <v>0</v>
      </c>
      <c r="BT101" s="5" t="str">
        <f t="shared" si="100"/>
        <v/>
      </c>
      <c r="BU101" s="5" t="str">
        <f t="shared" si="168"/>
        <v/>
      </c>
      <c r="BV101" s="5" t="b">
        <f t="shared" si="169"/>
        <v>0</v>
      </c>
      <c r="BW101" s="5" t="str">
        <f t="shared" si="101"/>
        <v/>
      </c>
      <c r="BX101" s="5" t="str">
        <f t="shared" si="170"/>
        <v/>
      </c>
      <c r="BY101" s="5" t="b">
        <f t="shared" si="171"/>
        <v>0</v>
      </c>
      <c r="BZ101" s="5">
        <f t="shared" si="172"/>
        <v>0</v>
      </c>
      <c r="CA101" s="5" t="str">
        <f t="shared" si="102"/>
        <v/>
      </c>
      <c r="CB101" s="5" t="b">
        <f t="shared" si="103"/>
        <v>0</v>
      </c>
      <c r="CC101" s="5" t="str">
        <f t="shared" si="104"/>
        <v/>
      </c>
      <c r="CD101" s="5" t="b">
        <f t="shared" si="105"/>
        <v>0</v>
      </c>
      <c r="CE101" s="5" t="b">
        <f t="shared" si="106"/>
        <v>0</v>
      </c>
      <c r="CF101" s="5" t="b">
        <f t="shared" si="107"/>
        <v>0</v>
      </c>
      <c r="CG101" s="5" t="b">
        <f t="shared" si="108"/>
        <v>0</v>
      </c>
      <c r="CH101" s="5" t="b">
        <f t="shared" si="109"/>
        <v>0</v>
      </c>
      <c r="CI101" s="5">
        <f t="shared" si="110"/>
        <v>0</v>
      </c>
      <c r="CJ101" s="5" t="str">
        <f t="shared" si="111"/>
        <v>I don't know that verb.</v>
      </c>
      <c r="CK101" s="4">
        <f t="shared" si="112"/>
        <v>3</v>
      </c>
      <c r="CL101" s="4" t="b">
        <f t="shared" si="113"/>
        <v>0</v>
      </c>
      <c r="CM101" s="4">
        <f t="shared" si="173"/>
        <v>20</v>
      </c>
      <c r="CN101" s="4" t="b">
        <f t="shared" si="114"/>
        <v>0</v>
      </c>
      <c r="CO101" s="4">
        <f t="shared" si="115"/>
        <v>12</v>
      </c>
      <c r="CP101" s="4">
        <f t="shared" si="116"/>
        <v>10</v>
      </c>
      <c r="CQ101" s="4">
        <f t="shared" si="117"/>
        <v>2</v>
      </c>
      <c r="CR101" s="4">
        <f t="shared" si="118"/>
        <v>20</v>
      </c>
      <c r="CS101" s="4">
        <f t="shared" si="119"/>
        <v>2</v>
      </c>
      <c r="CT101" s="4">
        <f t="shared" si="120"/>
        <v>15</v>
      </c>
      <c r="CU101" s="4">
        <f t="shared" si="121"/>
        <v>16</v>
      </c>
      <c r="CV101" s="4">
        <f t="shared" si="122"/>
        <v>8</v>
      </c>
      <c r="CW101" s="4">
        <f t="shared" si="123"/>
        <v>8</v>
      </c>
      <c r="CX101" s="4">
        <f t="shared" si="124"/>
        <v>14</v>
      </c>
      <c r="CY101" s="4">
        <f t="shared" si="125"/>
        <v>19</v>
      </c>
      <c r="CZ101" s="4">
        <f t="shared" si="126"/>
        <v>9</v>
      </c>
      <c r="DA101" s="4">
        <f t="shared" si="127"/>
        <v>2</v>
      </c>
      <c r="DB101" s="4">
        <f t="shared" si="128"/>
        <v>12</v>
      </c>
      <c r="DC101" s="4">
        <f t="shared" si="174"/>
        <v>2</v>
      </c>
      <c r="DD101" s="4">
        <f t="shared" si="129"/>
        <v>2</v>
      </c>
      <c r="DE101" s="4">
        <f t="shared" si="130"/>
        <v>2</v>
      </c>
      <c r="DF101" s="4">
        <f t="shared" si="131"/>
        <v>10</v>
      </c>
      <c r="DG101" s="4">
        <f t="shared" si="132"/>
        <v>2</v>
      </c>
      <c r="DH101" s="4">
        <f t="shared" si="133"/>
        <v>17</v>
      </c>
      <c r="DI101" s="4">
        <f t="shared" si="134"/>
        <v>6</v>
      </c>
      <c r="DJ101" s="4">
        <f t="shared" si="135"/>
        <v>15</v>
      </c>
      <c r="DK101" s="4">
        <f t="shared" si="136"/>
        <v>19</v>
      </c>
      <c r="DL101" s="4">
        <f t="shared" si="137"/>
        <v>2</v>
      </c>
      <c r="DM101" s="4">
        <f t="shared" si="138"/>
        <v>22</v>
      </c>
      <c r="DN101" s="4">
        <f t="shared" si="139"/>
        <v>23</v>
      </c>
      <c r="DO101" s="3"/>
    </row>
    <row r="102" spans="1:119" x14ac:dyDescent="0.35">
      <c r="A102" s="3" t="str">
        <f t="shared" si="140"/>
        <v/>
      </c>
      <c r="B102" s="6"/>
      <c r="C102" s="3" t="str">
        <f t="shared" si="90"/>
        <v/>
      </c>
      <c r="D102" s="3" t="e" cm="1">
        <f t="array" ref="D102:F102">INDEX(_xlfn.TEXTSPLIT(B102," ",,TRUE),_xlfn.SEQUENCE(1,3))</f>
        <v>#VALUE!</v>
      </c>
      <c r="E102" s="3" t="e">
        <v>#VALUE!</v>
      </c>
      <c r="F102" s="3" t="e">
        <v>#VALUE!</v>
      </c>
      <c r="G102" s="3" t="e" cm="1">
        <f t="array" ref="G102">_xlfn.XLOOKUP(D102,Data!$D$3:$D$36,Data!$E$3:$G$36)</f>
        <v>#VALUE!</v>
      </c>
      <c r="H102" s="3"/>
      <c r="I102" s="3"/>
      <c r="J102" s="3" t="e">
        <f>_xlfn.XMATCH(E102,Data!$L$3:$L$10)</f>
        <v>#VALUE!</v>
      </c>
      <c r="K102" s="3" t="str">
        <f>IF(M102="",IF(I102,Data!$B$4,_xlfn.XLOOKUP(D102,Data!$D$3:$D$36,Data!$E$3:$E$36)),"")</f>
        <v/>
      </c>
      <c r="L102" s="3" t="str">
        <f>IF(M102="",IF(I102,_xlfn.XLOOKUP(G102,Data!$L$3:$L$10,Data!$M$3:$M$10),IF(H102=0,"",IF(H102=1,E102,_xlfn.XLOOKUP(E102,Data!$L$3:$L$10,Data!$M$3:$M$10)))),"")</f>
        <v/>
      </c>
      <c r="M102" s="3" t="str">
        <f>IF(NOT(ISERROR(F102)),Data!$J$3,IF(ISERROR(G102),Data!$J$4,IF(AND(H102=0,NOT(ISERROR(E102))),Data!$J$5,IF(AND(H102=2,ISERROR(J102)),Data!$J$7,IF(AND(H102=1,ISERROR(E102)),Data!$J$6,"")))))</f>
        <v>I don't know that verb.</v>
      </c>
      <c r="N102" s="3" t="e">
        <f>_xlfn.XLOOKUP(K102,Data!$D$3:$D$36,Data!$H$3:$H$36)</f>
        <v>#N/A</v>
      </c>
      <c r="O102" s="3" t="e">
        <f>_xlfn.XLOOKUP(L102,Data!$X$3:$X$29,Data!$W$3:$W$29)</f>
        <v>#N/A</v>
      </c>
      <c r="P102" s="3" t="b">
        <f>OR(_xlfn.XLOOKUP(CK101,Data!$O$3:$O$25,Data!$U$3:$U$25),AND(CL101,OR(DC101=CK101,DC101=1)))</f>
        <v>1</v>
      </c>
      <c r="Q102" s="3" t="e" cm="1">
        <f t="array" ref="Q102">INDEX(CO101:DN101,1,O102)</f>
        <v>#N/A</v>
      </c>
      <c r="R102" s="3" t="e">
        <f t="shared" si="92"/>
        <v>#N/A</v>
      </c>
      <c r="S102" s="3" t="e">
        <f t="shared" si="141"/>
        <v>#N/A</v>
      </c>
      <c r="T102" s="3" t="str">
        <f t="shared" si="142"/>
        <v/>
      </c>
      <c r="U102" s="3" t="str">
        <f>IF(M102&lt;&gt;"",M102,IF(L102="","",IFERROR(IF(T102=0,IF(S102=FALSE,Data!$J$11,Data!$J$8),""),IF(K102=Data!$B$4,"",Data!$J$8))))</f>
        <v>I don't know that verb.</v>
      </c>
      <c r="V102" s="3" t="e" cm="1">
        <f t="array" ref="V102">INDEX(Data!$Q$3:$T$25,CK101,L102)</f>
        <v>#VALUE!</v>
      </c>
      <c r="W102" s="3" t="e">
        <f t="shared" si="93"/>
        <v>#VALUE!</v>
      </c>
      <c r="X102" s="3">
        <f t="shared" si="143"/>
        <v>0</v>
      </c>
      <c r="Y102" s="3" t="str">
        <f>IF(K102&lt;&gt;"Go","",IF(ISNUMBER(V102),IF(V102&gt;0,W102,Data!$J$9),Play!V102))</f>
        <v/>
      </c>
      <c r="Z102" s="3" t="b">
        <f t="shared" si="144"/>
        <v>0</v>
      </c>
      <c r="AA102" s="3" t="str">
        <f t="shared" si="145"/>
        <v/>
      </c>
      <c r="AB102" s="3">
        <f t="shared" si="94"/>
        <v>0</v>
      </c>
      <c r="AE102" s="5" t="str">
        <f t="shared" si="95"/>
        <v/>
      </c>
      <c r="AF102" s="5" t="str">
        <f>IF(AE102&lt;&gt;"",OR(_xlfn.XLOOKUP(AE102,Data!$O$3:$O$25,Data!$U$3:$U$25),AND(CL101,OR(DC101=1,DC101=CK101))),"")</f>
        <v/>
      </c>
      <c r="AG102" s="5" t="e" cm="1">
        <f t="array" ref="AG102">"Exits: " &amp; _xlfn.TEXTJOIN(", ", TRUE, IF(INDEX(Data!$Q$3:$T$25,AE102,0)&gt;0,Data!$Q$2:$T$2,""))&amp;"."</f>
        <v>#VALUE!</v>
      </c>
      <c r="AH102" s="5" t="str" cm="1">
        <f t="array" ref="AH102">_xlfn.TEXTJOIN(", ", TRUE, IF(CO101:DN101=AE102,_xlfn.XLOOKUP($CO$3:$DN$3,Data!$W$3:$W$28,Data!$X$3:$X$28),""))</f>
        <v/>
      </c>
      <c r="AI102" s="5" t="str">
        <f>IF(AF102="","",IF(AF102,_xlfn.XLOOKUP(AE102,Data!$O$3:$O$25,Data!$P$3:$P$25)&amp;" "&amp;AG102&amp;IF(AH102&lt;&gt;""," You see: " &amp;AH102&amp;".",""),Data!$J$10))</f>
        <v/>
      </c>
      <c r="AJ102" s="5" t="str">
        <f t="shared" si="146"/>
        <v/>
      </c>
      <c r="AK102" s="5" t="str">
        <f>IF(AND(K102="Talk",U102=""),_xlfn.XLOOKUP(T102,Data!$W$3:$W$28,Data!$AC$3:$AC$28),"")</f>
        <v/>
      </c>
      <c r="AL102" s="5" t="str">
        <f t="shared" si="147"/>
        <v/>
      </c>
      <c r="AM102" s="5" t="b">
        <f t="shared" si="148"/>
        <v>0</v>
      </c>
      <c r="AN102" s="5" t="str">
        <f>IF(AM102,IF(_xlfn.XLOOKUP(T102,Data!$W$3:$W$28,Data!$AA$3:$AA$28)=FALSE,"You can't take that.",IF(Q102=1,"You already have that.",IF(OR(CK101=CT101,CK101=CY101),"The unholy fiend prevents you!",""))),"")</f>
        <v/>
      </c>
      <c r="AO102" s="5" t="str">
        <f t="shared" si="149"/>
        <v/>
      </c>
      <c r="AP102" s="5" t="str">
        <f t="shared" si="150"/>
        <v/>
      </c>
      <c r="AQ102" s="5" t="b">
        <f t="shared" si="151"/>
        <v>0</v>
      </c>
      <c r="AR102" s="5" t="str">
        <f t="shared" si="152"/>
        <v/>
      </c>
      <c r="AS102" s="5" t="str">
        <f t="shared" si="153"/>
        <v/>
      </c>
      <c r="AT102" s="5" t="str">
        <f t="shared" si="91"/>
        <v/>
      </c>
      <c r="AU102" s="5" t="str">
        <f>IF(AND(K102="Examine",U102=""),_xlfn.XLOOKUP(T102,Data!$W$3:$W$28,Data!$Z$3:$Z$28)&amp;IF(T102=15,IF(CL101,IF(CM101&gt;=14,"burning brightly.",IF(CM101&gt;=9,"burning steadily.",IF(CM101&gt;=4,"burning weakly.","guttering."))),"unlit."),""),"")</f>
        <v/>
      </c>
      <c r="AV102" s="5" t="str" cm="1">
        <f t="array" ref="AV102">_xlfn.TEXTJOIN(", ", TRUE, IF(CO101:DN101=1,CO$1:DN$1,""))</f>
        <v/>
      </c>
      <c r="AW102" s="5" t="str">
        <f t="shared" si="154"/>
        <v/>
      </c>
      <c r="AX102" s="5" t="b">
        <f t="shared" si="155"/>
        <v>0</v>
      </c>
      <c r="AY102" s="5" t="str">
        <f>IF(AX102,IF(NOT(ISBLANK(_xlfn.XLOOKUP(T102,Data!$W$3:$W$28,Data!$AD$3:$AD$28))),IF(CK101=12,"","There's nowhere to pour it away here."),"You can't empty that!"),"")</f>
        <v/>
      </c>
      <c r="AZ102" s="5" t="str">
        <f t="shared" si="156"/>
        <v/>
      </c>
      <c r="BA102" s="5" t="b">
        <f t="shared" si="157"/>
        <v>0</v>
      </c>
      <c r="BB102" s="5" t="e">
        <f>_xlfn.XLOOKUP(T102,Data!$W$3:$W$28,Data!$AD$3:$AD$28)</f>
        <v>#N/A</v>
      </c>
      <c r="BC102" s="5" t="str">
        <f t="shared" si="158"/>
        <v/>
      </c>
      <c r="BD102" s="5" t="str">
        <f t="shared" si="159"/>
        <v/>
      </c>
      <c r="BE102" s="5" t="b">
        <f t="shared" si="160"/>
        <v>0</v>
      </c>
      <c r="BF102" s="5" t="str">
        <f t="shared" si="96"/>
        <v/>
      </c>
      <c r="BG102" s="5" t="str">
        <f t="shared" si="161"/>
        <v/>
      </c>
      <c r="BH102" s="5" t="b">
        <f t="shared" si="162"/>
        <v>0</v>
      </c>
      <c r="BI102" s="5" t="str">
        <f t="shared" si="163"/>
        <v/>
      </c>
      <c r="BJ102" s="5" t="str">
        <f t="shared" si="97"/>
        <v/>
      </c>
      <c r="BK102" s="5" t="str">
        <f>IF(BH102,IF(BI102="","You ring the bell. "&amp;IF(BJ102=0,"Nothing else happens.","The "&amp;_xlfn.XLOOKUP(BJ102,Data!$W$3:$W$28,Data!$X$3:$X$28)&amp;" is transformed!"),BI102),"")</f>
        <v/>
      </c>
      <c r="BL102" s="5" t="b">
        <f t="shared" si="164"/>
        <v>0</v>
      </c>
      <c r="BM102" s="5" t="b">
        <f t="shared" si="165"/>
        <v>0</v>
      </c>
      <c r="BN102" s="5" t="str">
        <f t="shared" si="98"/>
        <v/>
      </c>
      <c r="BO102" s="5" t="str">
        <f t="shared" si="99"/>
        <v/>
      </c>
      <c r="BP102" s="5" t="b">
        <f t="shared" si="166"/>
        <v>0</v>
      </c>
      <c r="BQ102" s="5" t="str">
        <f>IF(BP102,IF(_xlfn.XLOOKUP(T102,Data!$W$3:$W$28,Data!$AB$3:$AB$28),"That's much too precious to give away!",IF(OR(AND(T102=17,CK101=CQ101),AND(T102=21,CK101=CV101)),"","No-one here seems to want that.")),"")</f>
        <v/>
      </c>
      <c r="BR102" s="5" t="str">
        <f>IF(BP102,IF(BQ102&lt;&gt;"",BQ102,IF(T102=21,Data!$B$5,"The priest takes the water and it is transformed by heavenly radiance!")),"")</f>
        <v/>
      </c>
      <c r="BS102" s="5" t="b">
        <f t="shared" si="167"/>
        <v>0</v>
      </c>
      <c r="BT102" s="5" t="str">
        <f t="shared" si="100"/>
        <v/>
      </c>
      <c r="BU102" s="5" t="str">
        <f t="shared" si="168"/>
        <v/>
      </c>
      <c r="BV102" s="5" t="b">
        <f t="shared" si="169"/>
        <v>0</v>
      </c>
      <c r="BW102" s="5" t="str">
        <f t="shared" si="101"/>
        <v/>
      </c>
      <c r="BX102" s="5" t="str">
        <f t="shared" si="170"/>
        <v/>
      </c>
      <c r="BY102" s="5" t="b">
        <f t="shared" si="171"/>
        <v>0</v>
      </c>
      <c r="BZ102" s="5">
        <f t="shared" si="172"/>
        <v>0</v>
      </c>
      <c r="CA102" s="5" t="str">
        <f t="shared" si="102"/>
        <v/>
      </c>
      <c r="CB102" s="5" t="b">
        <f t="shared" si="103"/>
        <v>0</v>
      </c>
      <c r="CC102" s="5" t="str">
        <f t="shared" si="104"/>
        <v/>
      </c>
      <c r="CD102" s="5" t="b">
        <f t="shared" si="105"/>
        <v>0</v>
      </c>
      <c r="CE102" s="5" t="b">
        <f t="shared" si="106"/>
        <v>0</v>
      </c>
      <c r="CF102" s="5" t="b">
        <f t="shared" si="107"/>
        <v>0</v>
      </c>
      <c r="CG102" s="5" t="b">
        <f t="shared" si="108"/>
        <v>0</v>
      </c>
      <c r="CH102" s="5" t="b">
        <f t="shared" si="109"/>
        <v>0</v>
      </c>
      <c r="CI102" s="5">
        <f t="shared" si="110"/>
        <v>0</v>
      </c>
      <c r="CJ102" s="5" t="str">
        <f t="shared" si="111"/>
        <v>I don't know that verb.</v>
      </c>
      <c r="CK102" s="4">
        <f t="shared" si="112"/>
        <v>3</v>
      </c>
      <c r="CL102" s="4" t="b">
        <f t="shared" si="113"/>
        <v>0</v>
      </c>
      <c r="CM102" s="4">
        <f t="shared" si="173"/>
        <v>20</v>
      </c>
      <c r="CN102" s="4" t="b">
        <f t="shared" si="114"/>
        <v>0</v>
      </c>
      <c r="CO102" s="4">
        <f t="shared" si="115"/>
        <v>12</v>
      </c>
      <c r="CP102" s="4">
        <f t="shared" si="116"/>
        <v>10</v>
      </c>
      <c r="CQ102" s="4">
        <f t="shared" si="117"/>
        <v>2</v>
      </c>
      <c r="CR102" s="4">
        <f t="shared" si="118"/>
        <v>20</v>
      </c>
      <c r="CS102" s="4">
        <f t="shared" si="119"/>
        <v>2</v>
      </c>
      <c r="CT102" s="4">
        <f t="shared" si="120"/>
        <v>15</v>
      </c>
      <c r="CU102" s="4">
        <f t="shared" si="121"/>
        <v>16</v>
      </c>
      <c r="CV102" s="4">
        <f t="shared" si="122"/>
        <v>8</v>
      </c>
      <c r="CW102" s="4">
        <f t="shared" si="123"/>
        <v>8</v>
      </c>
      <c r="CX102" s="4">
        <f t="shared" si="124"/>
        <v>14</v>
      </c>
      <c r="CY102" s="4">
        <f t="shared" si="125"/>
        <v>19</v>
      </c>
      <c r="CZ102" s="4">
        <f t="shared" si="126"/>
        <v>9</v>
      </c>
      <c r="DA102" s="4">
        <f t="shared" si="127"/>
        <v>2</v>
      </c>
      <c r="DB102" s="4">
        <f t="shared" si="128"/>
        <v>12</v>
      </c>
      <c r="DC102" s="4">
        <f t="shared" si="174"/>
        <v>2</v>
      </c>
      <c r="DD102" s="4">
        <f t="shared" si="129"/>
        <v>2</v>
      </c>
      <c r="DE102" s="4">
        <f t="shared" si="130"/>
        <v>2</v>
      </c>
      <c r="DF102" s="4">
        <f t="shared" si="131"/>
        <v>10</v>
      </c>
      <c r="DG102" s="4">
        <f t="shared" si="132"/>
        <v>2</v>
      </c>
      <c r="DH102" s="4">
        <f t="shared" si="133"/>
        <v>17</v>
      </c>
      <c r="DI102" s="4">
        <f t="shared" si="134"/>
        <v>6</v>
      </c>
      <c r="DJ102" s="4">
        <f t="shared" si="135"/>
        <v>15</v>
      </c>
      <c r="DK102" s="4">
        <f t="shared" si="136"/>
        <v>19</v>
      </c>
      <c r="DL102" s="4">
        <f t="shared" si="137"/>
        <v>2</v>
      </c>
      <c r="DM102" s="4">
        <f t="shared" si="138"/>
        <v>22</v>
      </c>
      <c r="DN102" s="4">
        <f t="shared" si="139"/>
        <v>23</v>
      </c>
      <c r="DO102" s="3"/>
    </row>
    <row r="103" spans="1:119" x14ac:dyDescent="0.35">
      <c r="A103" s="3" t="str">
        <f t="shared" si="140"/>
        <v/>
      </c>
      <c r="B103" s="6"/>
      <c r="C103" s="3" t="str">
        <f t="shared" si="90"/>
        <v/>
      </c>
      <c r="D103" s="3" t="e" cm="1">
        <f t="array" ref="D103:F103">INDEX(_xlfn.TEXTSPLIT(B103," ",,TRUE),_xlfn.SEQUENCE(1,3))</f>
        <v>#VALUE!</v>
      </c>
      <c r="E103" s="3" t="e">
        <v>#VALUE!</v>
      </c>
      <c r="F103" s="3" t="e">
        <v>#VALUE!</v>
      </c>
      <c r="G103" s="3" t="e" cm="1">
        <f t="array" ref="G103">_xlfn.XLOOKUP(D103,Data!$D$3:$D$36,Data!$E$3:$G$36)</f>
        <v>#VALUE!</v>
      </c>
      <c r="H103" s="3"/>
      <c r="I103" s="3"/>
      <c r="J103" s="3" t="e">
        <f>_xlfn.XMATCH(E103,Data!$L$3:$L$10)</f>
        <v>#VALUE!</v>
      </c>
      <c r="K103" s="3" t="str">
        <f>IF(M103="",IF(I103,Data!$B$4,_xlfn.XLOOKUP(D103,Data!$D$3:$D$36,Data!$E$3:$E$36)),"")</f>
        <v/>
      </c>
      <c r="L103" s="3" t="str">
        <f>IF(M103="",IF(I103,_xlfn.XLOOKUP(G103,Data!$L$3:$L$10,Data!$M$3:$M$10),IF(H103=0,"",IF(H103=1,E103,_xlfn.XLOOKUP(E103,Data!$L$3:$L$10,Data!$M$3:$M$10)))),"")</f>
        <v/>
      </c>
      <c r="M103" s="3" t="str">
        <f>IF(NOT(ISERROR(F103)),Data!$J$3,IF(ISERROR(G103),Data!$J$4,IF(AND(H103=0,NOT(ISERROR(E103))),Data!$J$5,IF(AND(H103=2,ISERROR(J103)),Data!$J$7,IF(AND(H103=1,ISERROR(E103)),Data!$J$6,"")))))</f>
        <v>I don't know that verb.</v>
      </c>
      <c r="N103" s="3" t="e">
        <f>_xlfn.XLOOKUP(K103,Data!$D$3:$D$36,Data!$H$3:$H$36)</f>
        <v>#N/A</v>
      </c>
      <c r="O103" s="3" t="e">
        <f>_xlfn.XLOOKUP(L103,Data!$X$3:$X$29,Data!$W$3:$W$29)</f>
        <v>#N/A</v>
      </c>
      <c r="P103" s="3" t="b">
        <f>OR(_xlfn.XLOOKUP(CK102,Data!$O$3:$O$25,Data!$U$3:$U$25),AND(CL102,OR(DC102=CK102,DC102=1)))</f>
        <v>1</v>
      </c>
      <c r="Q103" s="3" t="e" cm="1">
        <f t="array" ref="Q103">INDEX(CO102:DN102,1,O103)</f>
        <v>#N/A</v>
      </c>
      <c r="R103" s="3" t="e">
        <f t="shared" si="92"/>
        <v>#N/A</v>
      </c>
      <c r="S103" s="3" t="e">
        <f t="shared" si="141"/>
        <v>#N/A</v>
      </c>
      <c r="T103" s="3" t="str">
        <f t="shared" si="142"/>
        <v/>
      </c>
      <c r="U103" s="3" t="str">
        <f>IF(M103&lt;&gt;"",M103,IF(L103="","",IFERROR(IF(T103=0,IF(S103=FALSE,Data!$J$11,Data!$J$8),""),IF(K103=Data!$B$4,"",Data!$J$8))))</f>
        <v>I don't know that verb.</v>
      </c>
      <c r="V103" s="3" t="e" cm="1">
        <f t="array" ref="V103">INDEX(Data!$Q$3:$T$25,CK102,L103)</f>
        <v>#VALUE!</v>
      </c>
      <c r="W103" s="3" t="e">
        <f t="shared" si="93"/>
        <v>#VALUE!</v>
      </c>
      <c r="X103" s="3">
        <f t="shared" si="143"/>
        <v>0</v>
      </c>
      <c r="Y103" s="3" t="str">
        <f>IF(K103&lt;&gt;"Go","",IF(ISNUMBER(V103),IF(V103&gt;0,W103,Data!$J$9),Play!V103))</f>
        <v/>
      </c>
      <c r="Z103" s="3" t="b">
        <f t="shared" si="144"/>
        <v>0</v>
      </c>
      <c r="AA103" s="3" t="str">
        <f t="shared" si="145"/>
        <v/>
      </c>
      <c r="AB103" s="3">
        <f t="shared" si="94"/>
        <v>0</v>
      </c>
      <c r="AE103" s="5" t="str">
        <f t="shared" si="95"/>
        <v/>
      </c>
      <c r="AF103" s="5" t="str">
        <f>IF(AE103&lt;&gt;"",OR(_xlfn.XLOOKUP(AE103,Data!$O$3:$O$25,Data!$U$3:$U$25),AND(CL102,OR(DC102=1,DC102=CK102))),"")</f>
        <v/>
      </c>
      <c r="AG103" s="5" t="e" cm="1">
        <f t="array" ref="AG103">"Exits: " &amp; _xlfn.TEXTJOIN(", ", TRUE, IF(INDEX(Data!$Q$3:$T$25,AE103,0)&gt;0,Data!$Q$2:$T$2,""))&amp;"."</f>
        <v>#VALUE!</v>
      </c>
      <c r="AH103" s="5" t="str" cm="1">
        <f t="array" ref="AH103">_xlfn.TEXTJOIN(", ", TRUE, IF(CO102:DN102=AE103,_xlfn.XLOOKUP($CO$3:$DN$3,Data!$W$3:$W$28,Data!$X$3:$X$28),""))</f>
        <v/>
      </c>
      <c r="AI103" s="5" t="str">
        <f>IF(AF103="","",IF(AF103,_xlfn.XLOOKUP(AE103,Data!$O$3:$O$25,Data!$P$3:$P$25)&amp;" "&amp;AG103&amp;IF(AH103&lt;&gt;""," You see: " &amp;AH103&amp;".",""),Data!$J$10))</f>
        <v/>
      </c>
      <c r="AJ103" s="5" t="str">
        <f t="shared" si="146"/>
        <v/>
      </c>
      <c r="AK103" s="5" t="str">
        <f>IF(AND(K103="Talk",U103=""),_xlfn.XLOOKUP(T103,Data!$W$3:$W$28,Data!$AC$3:$AC$28),"")</f>
        <v/>
      </c>
      <c r="AL103" s="5" t="str">
        <f t="shared" si="147"/>
        <v/>
      </c>
      <c r="AM103" s="5" t="b">
        <f t="shared" si="148"/>
        <v>0</v>
      </c>
      <c r="AN103" s="5" t="str">
        <f>IF(AM103,IF(_xlfn.XLOOKUP(T103,Data!$W$3:$W$28,Data!$AA$3:$AA$28)=FALSE,"You can't take that.",IF(Q103=1,"You already have that.",IF(OR(CK102=CT102,CK102=CY102),"The unholy fiend prevents you!",""))),"")</f>
        <v/>
      </c>
      <c r="AO103" s="5" t="str">
        <f t="shared" si="149"/>
        <v/>
      </c>
      <c r="AP103" s="5" t="str">
        <f t="shared" si="150"/>
        <v/>
      </c>
      <c r="AQ103" s="5" t="b">
        <f t="shared" si="151"/>
        <v>0</v>
      </c>
      <c r="AR103" s="5" t="str">
        <f t="shared" si="152"/>
        <v/>
      </c>
      <c r="AS103" s="5" t="str">
        <f t="shared" si="153"/>
        <v/>
      </c>
      <c r="AT103" s="5" t="str">
        <f t="shared" si="91"/>
        <v/>
      </c>
      <c r="AU103" s="5" t="str">
        <f>IF(AND(K103="Examine",U103=""),_xlfn.XLOOKUP(T103,Data!$W$3:$W$28,Data!$Z$3:$Z$28)&amp;IF(T103=15,IF(CL102,IF(CM102&gt;=14,"burning brightly.",IF(CM102&gt;=9,"burning steadily.",IF(CM102&gt;=4,"burning weakly.","guttering."))),"unlit."),""),"")</f>
        <v/>
      </c>
      <c r="AV103" s="5" t="str" cm="1">
        <f t="array" ref="AV103">_xlfn.TEXTJOIN(", ", TRUE, IF(CO102:DN102=1,CO$1:DN$1,""))</f>
        <v/>
      </c>
      <c r="AW103" s="5" t="str">
        <f t="shared" si="154"/>
        <v/>
      </c>
      <c r="AX103" s="5" t="b">
        <f t="shared" si="155"/>
        <v>0</v>
      </c>
      <c r="AY103" s="5" t="str">
        <f>IF(AX103,IF(NOT(ISBLANK(_xlfn.XLOOKUP(T103,Data!$W$3:$W$28,Data!$AD$3:$AD$28))),IF(CK102=12,"","There's nowhere to pour it away here."),"You can't empty that!"),"")</f>
        <v/>
      </c>
      <c r="AZ103" s="5" t="str">
        <f t="shared" si="156"/>
        <v/>
      </c>
      <c r="BA103" s="5" t="b">
        <f t="shared" si="157"/>
        <v>0</v>
      </c>
      <c r="BB103" s="5" t="e">
        <f>_xlfn.XLOOKUP(T103,Data!$W$3:$W$28,Data!$AD$3:$AD$28)</f>
        <v>#N/A</v>
      </c>
      <c r="BC103" s="5" t="str">
        <f t="shared" si="158"/>
        <v/>
      </c>
      <c r="BD103" s="5" t="str">
        <f t="shared" si="159"/>
        <v/>
      </c>
      <c r="BE103" s="5" t="b">
        <f t="shared" si="160"/>
        <v>0</v>
      </c>
      <c r="BF103" s="5" t="str">
        <f t="shared" si="96"/>
        <v/>
      </c>
      <c r="BG103" s="5" t="str">
        <f t="shared" si="161"/>
        <v/>
      </c>
      <c r="BH103" s="5" t="b">
        <f t="shared" si="162"/>
        <v>0</v>
      </c>
      <c r="BI103" s="5" t="str">
        <f t="shared" si="163"/>
        <v/>
      </c>
      <c r="BJ103" s="5" t="str">
        <f t="shared" si="97"/>
        <v/>
      </c>
      <c r="BK103" s="5" t="str">
        <f>IF(BH103,IF(BI103="","You ring the bell. "&amp;IF(BJ103=0,"Nothing else happens.","The "&amp;_xlfn.XLOOKUP(BJ103,Data!$W$3:$W$28,Data!$X$3:$X$28)&amp;" is transformed!"),BI103),"")</f>
        <v/>
      </c>
      <c r="BL103" s="5" t="b">
        <f t="shared" si="164"/>
        <v>0</v>
      </c>
      <c r="BM103" s="5" t="b">
        <f t="shared" si="165"/>
        <v>0</v>
      </c>
      <c r="BN103" s="5" t="str">
        <f t="shared" si="98"/>
        <v/>
      </c>
      <c r="BO103" s="5" t="str">
        <f t="shared" si="99"/>
        <v/>
      </c>
      <c r="BP103" s="5" t="b">
        <f t="shared" si="166"/>
        <v>0</v>
      </c>
      <c r="BQ103" s="5" t="str">
        <f>IF(BP103,IF(_xlfn.XLOOKUP(T103,Data!$W$3:$W$28,Data!$AB$3:$AB$28),"That's much too precious to give away!",IF(OR(AND(T103=17,CK102=CQ102),AND(T103=21,CK102=CV102)),"","No-one here seems to want that.")),"")</f>
        <v/>
      </c>
      <c r="BR103" s="5" t="str">
        <f>IF(BP103,IF(BQ103&lt;&gt;"",BQ103,IF(T103=21,Data!$B$5,"The priest takes the water and it is transformed by heavenly radiance!")),"")</f>
        <v/>
      </c>
      <c r="BS103" s="5" t="b">
        <f t="shared" si="167"/>
        <v>0</v>
      </c>
      <c r="BT103" s="5" t="str">
        <f t="shared" si="100"/>
        <v/>
      </c>
      <c r="BU103" s="5" t="str">
        <f t="shared" si="168"/>
        <v/>
      </c>
      <c r="BV103" s="5" t="b">
        <f t="shared" si="169"/>
        <v>0</v>
      </c>
      <c r="BW103" s="5" t="str">
        <f t="shared" si="101"/>
        <v/>
      </c>
      <c r="BX103" s="5" t="str">
        <f t="shared" si="170"/>
        <v/>
      </c>
      <c r="BY103" s="5" t="b">
        <f t="shared" si="171"/>
        <v>0</v>
      </c>
      <c r="BZ103" s="5">
        <f t="shared" si="172"/>
        <v>0</v>
      </c>
      <c r="CA103" s="5" t="str">
        <f t="shared" si="102"/>
        <v/>
      </c>
      <c r="CB103" s="5" t="b">
        <f t="shared" si="103"/>
        <v>0</v>
      </c>
      <c r="CC103" s="5" t="str">
        <f t="shared" si="104"/>
        <v/>
      </c>
      <c r="CD103" s="5" t="b">
        <f t="shared" si="105"/>
        <v>0</v>
      </c>
      <c r="CE103" s="5" t="b">
        <f t="shared" si="106"/>
        <v>0</v>
      </c>
      <c r="CF103" s="5" t="b">
        <f t="shared" si="107"/>
        <v>0</v>
      </c>
      <c r="CG103" s="5" t="b">
        <f t="shared" si="108"/>
        <v>0</v>
      </c>
      <c r="CH103" s="5" t="b">
        <f t="shared" si="109"/>
        <v>0</v>
      </c>
      <c r="CI103" s="5">
        <f t="shared" si="110"/>
        <v>0</v>
      </c>
      <c r="CJ103" s="5" t="str">
        <f t="shared" si="111"/>
        <v>I don't know that verb.</v>
      </c>
      <c r="CK103" s="4">
        <f t="shared" si="112"/>
        <v>3</v>
      </c>
      <c r="CL103" s="4" t="b">
        <f t="shared" si="113"/>
        <v>0</v>
      </c>
      <c r="CM103" s="4">
        <f t="shared" si="173"/>
        <v>20</v>
      </c>
      <c r="CN103" s="4" t="b">
        <f t="shared" si="114"/>
        <v>0</v>
      </c>
      <c r="CO103" s="4">
        <f t="shared" si="115"/>
        <v>12</v>
      </c>
      <c r="CP103" s="4">
        <f t="shared" si="116"/>
        <v>10</v>
      </c>
      <c r="CQ103" s="4">
        <f t="shared" si="117"/>
        <v>2</v>
      </c>
      <c r="CR103" s="4">
        <f t="shared" si="118"/>
        <v>20</v>
      </c>
      <c r="CS103" s="4">
        <f t="shared" si="119"/>
        <v>2</v>
      </c>
      <c r="CT103" s="4">
        <f t="shared" si="120"/>
        <v>15</v>
      </c>
      <c r="CU103" s="4">
        <f t="shared" si="121"/>
        <v>16</v>
      </c>
      <c r="CV103" s="4">
        <f t="shared" si="122"/>
        <v>8</v>
      </c>
      <c r="CW103" s="4">
        <f t="shared" si="123"/>
        <v>8</v>
      </c>
      <c r="CX103" s="4">
        <f t="shared" si="124"/>
        <v>14</v>
      </c>
      <c r="CY103" s="4">
        <f t="shared" si="125"/>
        <v>19</v>
      </c>
      <c r="CZ103" s="4">
        <f t="shared" si="126"/>
        <v>9</v>
      </c>
      <c r="DA103" s="4">
        <f t="shared" si="127"/>
        <v>2</v>
      </c>
      <c r="DB103" s="4">
        <f t="shared" si="128"/>
        <v>12</v>
      </c>
      <c r="DC103" s="4">
        <f t="shared" si="174"/>
        <v>2</v>
      </c>
      <c r="DD103" s="4">
        <f t="shared" si="129"/>
        <v>2</v>
      </c>
      <c r="DE103" s="4">
        <f t="shared" si="130"/>
        <v>2</v>
      </c>
      <c r="DF103" s="4">
        <f t="shared" si="131"/>
        <v>10</v>
      </c>
      <c r="DG103" s="4">
        <f t="shared" si="132"/>
        <v>2</v>
      </c>
      <c r="DH103" s="4">
        <f t="shared" si="133"/>
        <v>17</v>
      </c>
      <c r="DI103" s="4">
        <f t="shared" si="134"/>
        <v>6</v>
      </c>
      <c r="DJ103" s="4">
        <f t="shared" si="135"/>
        <v>15</v>
      </c>
      <c r="DK103" s="4">
        <f t="shared" si="136"/>
        <v>19</v>
      </c>
      <c r="DL103" s="4">
        <f t="shared" si="137"/>
        <v>2</v>
      </c>
      <c r="DM103" s="4">
        <f t="shared" si="138"/>
        <v>22</v>
      </c>
      <c r="DN103" s="4">
        <f t="shared" si="139"/>
        <v>23</v>
      </c>
      <c r="DO103" s="3"/>
    </row>
    <row r="104" spans="1:119" x14ac:dyDescent="0.35">
      <c r="A104" s="3" t="str">
        <f t="shared" si="140"/>
        <v/>
      </c>
      <c r="B104" s="6"/>
      <c r="C104" s="3" t="str">
        <f t="shared" si="90"/>
        <v/>
      </c>
      <c r="D104" s="3" t="e" cm="1">
        <f t="array" ref="D104:F104">INDEX(_xlfn.TEXTSPLIT(B104," ",,TRUE),_xlfn.SEQUENCE(1,3))</f>
        <v>#VALUE!</v>
      </c>
      <c r="E104" s="3" t="e">
        <v>#VALUE!</v>
      </c>
      <c r="F104" s="3" t="e">
        <v>#VALUE!</v>
      </c>
      <c r="G104" s="3" t="e" cm="1">
        <f t="array" ref="G104">_xlfn.XLOOKUP(D104,Data!$D$3:$D$36,Data!$E$3:$G$36)</f>
        <v>#VALUE!</v>
      </c>
      <c r="H104" s="3"/>
      <c r="I104" s="3"/>
      <c r="J104" s="3" t="e">
        <f>_xlfn.XMATCH(E104,Data!$L$3:$L$10)</f>
        <v>#VALUE!</v>
      </c>
      <c r="K104" s="3" t="str">
        <f>IF(M104="",IF(I104,Data!$B$4,_xlfn.XLOOKUP(D104,Data!$D$3:$D$36,Data!$E$3:$E$36)),"")</f>
        <v/>
      </c>
      <c r="L104" s="3" t="str">
        <f>IF(M104="",IF(I104,_xlfn.XLOOKUP(G104,Data!$L$3:$L$10,Data!$M$3:$M$10),IF(H104=0,"",IF(H104=1,E104,_xlfn.XLOOKUP(E104,Data!$L$3:$L$10,Data!$M$3:$M$10)))),"")</f>
        <v/>
      </c>
      <c r="M104" s="3" t="str">
        <f>IF(NOT(ISERROR(F104)),Data!$J$3,IF(ISERROR(G104),Data!$J$4,IF(AND(H104=0,NOT(ISERROR(E104))),Data!$J$5,IF(AND(H104=2,ISERROR(J104)),Data!$J$7,IF(AND(H104=1,ISERROR(E104)),Data!$J$6,"")))))</f>
        <v>I don't know that verb.</v>
      </c>
      <c r="N104" s="3" t="e">
        <f>_xlfn.XLOOKUP(K104,Data!$D$3:$D$36,Data!$H$3:$H$36)</f>
        <v>#N/A</v>
      </c>
      <c r="O104" s="3" t="e">
        <f>_xlfn.XLOOKUP(L104,Data!$X$3:$X$29,Data!$W$3:$W$29)</f>
        <v>#N/A</v>
      </c>
      <c r="P104" s="3" t="b">
        <f>OR(_xlfn.XLOOKUP(CK103,Data!$O$3:$O$25,Data!$U$3:$U$25),AND(CL103,OR(DC103=CK103,DC103=1)))</f>
        <v>1</v>
      </c>
      <c r="Q104" s="3" t="e" cm="1">
        <f t="array" ref="Q104">INDEX(CO103:DN103,1,O104)</f>
        <v>#N/A</v>
      </c>
      <c r="R104" s="3" t="e">
        <f t="shared" si="92"/>
        <v>#N/A</v>
      </c>
      <c r="S104" s="3" t="e">
        <f t="shared" si="141"/>
        <v>#N/A</v>
      </c>
      <c r="T104" s="3" t="str">
        <f t="shared" si="142"/>
        <v/>
      </c>
      <c r="U104" s="3" t="str">
        <f>IF(M104&lt;&gt;"",M104,IF(L104="","",IFERROR(IF(T104=0,IF(S104=FALSE,Data!$J$11,Data!$J$8),""),IF(K104=Data!$B$4,"",Data!$J$8))))</f>
        <v>I don't know that verb.</v>
      </c>
      <c r="V104" s="3" t="e" cm="1">
        <f t="array" ref="V104">INDEX(Data!$Q$3:$T$25,CK103,L104)</f>
        <v>#VALUE!</v>
      </c>
      <c r="W104" s="3" t="e">
        <f t="shared" si="93"/>
        <v>#VALUE!</v>
      </c>
      <c r="X104" s="3">
        <f t="shared" si="143"/>
        <v>0</v>
      </c>
      <c r="Y104" s="3" t="str">
        <f>IF(K104&lt;&gt;"Go","",IF(ISNUMBER(V104),IF(V104&gt;0,W104,Data!$J$9),Play!V104))</f>
        <v/>
      </c>
      <c r="Z104" s="3" t="b">
        <f t="shared" si="144"/>
        <v>0</v>
      </c>
      <c r="AA104" s="3" t="str">
        <f t="shared" si="145"/>
        <v/>
      </c>
      <c r="AB104" s="3">
        <f t="shared" si="94"/>
        <v>0</v>
      </c>
      <c r="AE104" s="5" t="str">
        <f t="shared" si="95"/>
        <v/>
      </c>
      <c r="AF104" s="5" t="str">
        <f>IF(AE104&lt;&gt;"",OR(_xlfn.XLOOKUP(AE104,Data!$O$3:$O$25,Data!$U$3:$U$25),AND(CL103,OR(DC103=1,DC103=CK103))),"")</f>
        <v/>
      </c>
      <c r="AG104" s="5" t="e" cm="1">
        <f t="array" ref="AG104">"Exits: " &amp; _xlfn.TEXTJOIN(", ", TRUE, IF(INDEX(Data!$Q$3:$T$25,AE104,0)&gt;0,Data!$Q$2:$T$2,""))&amp;"."</f>
        <v>#VALUE!</v>
      </c>
      <c r="AH104" s="5" t="str" cm="1">
        <f t="array" ref="AH104">_xlfn.TEXTJOIN(", ", TRUE, IF(CO103:DN103=AE104,_xlfn.XLOOKUP($CO$3:$DN$3,Data!$W$3:$W$28,Data!$X$3:$X$28),""))</f>
        <v/>
      </c>
      <c r="AI104" s="5" t="str">
        <f>IF(AF104="","",IF(AF104,_xlfn.XLOOKUP(AE104,Data!$O$3:$O$25,Data!$P$3:$P$25)&amp;" "&amp;AG104&amp;IF(AH104&lt;&gt;""," You see: " &amp;AH104&amp;".",""),Data!$J$10))</f>
        <v/>
      </c>
      <c r="AJ104" s="5" t="str">
        <f t="shared" si="146"/>
        <v/>
      </c>
      <c r="AK104" s="5" t="str">
        <f>IF(AND(K104="Talk",U104=""),_xlfn.XLOOKUP(T104,Data!$W$3:$W$28,Data!$AC$3:$AC$28),"")</f>
        <v/>
      </c>
      <c r="AL104" s="5" t="str">
        <f t="shared" si="147"/>
        <v/>
      </c>
      <c r="AM104" s="5" t="b">
        <f t="shared" si="148"/>
        <v>0</v>
      </c>
      <c r="AN104" s="5" t="str">
        <f>IF(AM104,IF(_xlfn.XLOOKUP(T104,Data!$W$3:$W$28,Data!$AA$3:$AA$28)=FALSE,"You can't take that.",IF(Q104=1,"You already have that.",IF(OR(CK103=CT103,CK103=CY103),"The unholy fiend prevents you!",""))),"")</f>
        <v/>
      </c>
      <c r="AO104" s="5" t="str">
        <f t="shared" si="149"/>
        <v/>
      </c>
      <c r="AP104" s="5" t="str">
        <f t="shared" si="150"/>
        <v/>
      </c>
      <c r="AQ104" s="5" t="b">
        <f t="shared" si="151"/>
        <v>0</v>
      </c>
      <c r="AR104" s="5" t="str">
        <f t="shared" si="152"/>
        <v/>
      </c>
      <c r="AS104" s="5" t="str">
        <f t="shared" si="153"/>
        <v/>
      </c>
      <c r="AT104" s="5" t="str">
        <f t="shared" si="91"/>
        <v/>
      </c>
      <c r="AU104" s="5" t="str">
        <f>IF(AND(K104="Examine",U104=""),_xlfn.XLOOKUP(T104,Data!$W$3:$W$28,Data!$Z$3:$Z$28)&amp;IF(T104=15,IF(CL103,IF(CM103&gt;=14,"burning brightly.",IF(CM103&gt;=9,"burning steadily.",IF(CM103&gt;=4,"burning weakly.","guttering."))),"unlit."),""),"")</f>
        <v/>
      </c>
      <c r="AV104" s="5" t="str" cm="1">
        <f t="array" ref="AV104">_xlfn.TEXTJOIN(", ", TRUE, IF(CO103:DN103=1,CO$1:DN$1,""))</f>
        <v/>
      </c>
      <c r="AW104" s="5" t="str">
        <f t="shared" si="154"/>
        <v/>
      </c>
      <c r="AX104" s="5" t="b">
        <f t="shared" si="155"/>
        <v>0</v>
      </c>
      <c r="AY104" s="5" t="str">
        <f>IF(AX104,IF(NOT(ISBLANK(_xlfn.XLOOKUP(T104,Data!$W$3:$W$28,Data!$AD$3:$AD$28))),IF(CK103=12,"","There's nowhere to pour it away here."),"You can't empty that!"),"")</f>
        <v/>
      </c>
      <c r="AZ104" s="5" t="str">
        <f t="shared" si="156"/>
        <v/>
      </c>
      <c r="BA104" s="5" t="b">
        <f t="shared" si="157"/>
        <v>0</v>
      </c>
      <c r="BB104" s="5" t="e">
        <f>_xlfn.XLOOKUP(T104,Data!$W$3:$W$28,Data!$AD$3:$AD$28)</f>
        <v>#N/A</v>
      </c>
      <c r="BC104" s="5" t="str">
        <f t="shared" si="158"/>
        <v/>
      </c>
      <c r="BD104" s="5" t="str">
        <f t="shared" si="159"/>
        <v/>
      </c>
      <c r="BE104" s="5" t="b">
        <f t="shared" si="160"/>
        <v>0</v>
      </c>
      <c r="BF104" s="5" t="str">
        <f t="shared" si="96"/>
        <v/>
      </c>
      <c r="BG104" s="5" t="str">
        <f t="shared" si="161"/>
        <v/>
      </c>
      <c r="BH104" s="5" t="b">
        <f t="shared" si="162"/>
        <v>0</v>
      </c>
      <c r="BI104" s="5" t="str">
        <f t="shared" si="163"/>
        <v/>
      </c>
      <c r="BJ104" s="5" t="str">
        <f t="shared" si="97"/>
        <v/>
      </c>
      <c r="BK104" s="5" t="str">
        <f>IF(BH104,IF(BI104="","You ring the bell. "&amp;IF(BJ104=0,"Nothing else happens.","The "&amp;_xlfn.XLOOKUP(BJ104,Data!$W$3:$W$28,Data!$X$3:$X$28)&amp;" is transformed!"),BI104),"")</f>
        <v/>
      </c>
      <c r="BL104" s="5" t="b">
        <f t="shared" si="164"/>
        <v>0</v>
      </c>
      <c r="BM104" s="5" t="b">
        <f t="shared" si="165"/>
        <v>0</v>
      </c>
      <c r="BN104" s="5" t="str">
        <f t="shared" si="98"/>
        <v/>
      </c>
      <c r="BO104" s="5" t="str">
        <f t="shared" si="99"/>
        <v/>
      </c>
      <c r="BP104" s="5" t="b">
        <f t="shared" si="166"/>
        <v>0</v>
      </c>
      <c r="BQ104" s="5" t="str">
        <f>IF(BP104,IF(_xlfn.XLOOKUP(T104,Data!$W$3:$W$28,Data!$AB$3:$AB$28),"That's much too precious to give away!",IF(OR(AND(T104=17,CK103=CQ103),AND(T104=21,CK103=CV103)),"","No-one here seems to want that.")),"")</f>
        <v/>
      </c>
      <c r="BR104" s="5" t="str">
        <f>IF(BP104,IF(BQ104&lt;&gt;"",BQ104,IF(T104=21,Data!$B$5,"The priest takes the water and it is transformed by heavenly radiance!")),"")</f>
        <v/>
      </c>
      <c r="BS104" s="5" t="b">
        <f t="shared" si="167"/>
        <v>0</v>
      </c>
      <c r="BT104" s="5" t="str">
        <f t="shared" si="100"/>
        <v/>
      </c>
      <c r="BU104" s="5" t="str">
        <f t="shared" si="168"/>
        <v/>
      </c>
      <c r="BV104" s="5" t="b">
        <f t="shared" si="169"/>
        <v>0</v>
      </c>
      <c r="BW104" s="5" t="str">
        <f t="shared" si="101"/>
        <v/>
      </c>
      <c r="BX104" s="5" t="str">
        <f t="shared" si="170"/>
        <v/>
      </c>
      <c r="BY104" s="5" t="b">
        <f t="shared" si="171"/>
        <v>0</v>
      </c>
      <c r="BZ104" s="5">
        <f t="shared" si="172"/>
        <v>0</v>
      </c>
      <c r="CA104" s="5" t="str">
        <f t="shared" si="102"/>
        <v/>
      </c>
      <c r="CB104" s="5" t="b">
        <f t="shared" si="103"/>
        <v>0</v>
      </c>
      <c r="CC104" s="5" t="str">
        <f t="shared" si="104"/>
        <v/>
      </c>
      <c r="CD104" s="5" t="b">
        <f t="shared" si="105"/>
        <v>0</v>
      </c>
      <c r="CE104" s="5" t="b">
        <f t="shared" si="106"/>
        <v>0</v>
      </c>
      <c r="CF104" s="5" t="b">
        <f t="shared" si="107"/>
        <v>0</v>
      </c>
      <c r="CG104" s="5" t="b">
        <f t="shared" si="108"/>
        <v>0</v>
      </c>
      <c r="CH104" s="5" t="b">
        <f t="shared" si="109"/>
        <v>0</v>
      </c>
      <c r="CI104" s="5">
        <f t="shared" si="110"/>
        <v>0</v>
      </c>
      <c r="CJ104" s="5" t="str">
        <f t="shared" si="111"/>
        <v>I don't know that verb.</v>
      </c>
      <c r="CK104" s="4">
        <f t="shared" si="112"/>
        <v>3</v>
      </c>
      <c r="CL104" s="4" t="b">
        <f t="shared" si="113"/>
        <v>0</v>
      </c>
      <c r="CM104" s="4">
        <f t="shared" si="173"/>
        <v>20</v>
      </c>
      <c r="CN104" s="4" t="b">
        <f t="shared" si="114"/>
        <v>0</v>
      </c>
      <c r="CO104" s="4">
        <f t="shared" si="115"/>
        <v>12</v>
      </c>
      <c r="CP104" s="4">
        <f t="shared" si="116"/>
        <v>10</v>
      </c>
      <c r="CQ104" s="4">
        <f t="shared" si="117"/>
        <v>2</v>
      </c>
      <c r="CR104" s="4">
        <f t="shared" si="118"/>
        <v>20</v>
      </c>
      <c r="CS104" s="4">
        <f t="shared" si="119"/>
        <v>2</v>
      </c>
      <c r="CT104" s="4">
        <f t="shared" si="120"/>
        <v>15</v>
      </c>
      <c r="CU104" s="4">
        <f t="shared" si="121"/>
        <v>16</v>
      </c>
      <c r="CV104" s="4">
        <f t="shared" si="122"/>
        <v>8</v>
      </c>
      <c r="CW104" s="4">
        <f t="shared" si="123"/>
        <v>8</v>
      </c>
      <c r="CX104" s="4">
        <f t="shared" si="124"/>
        <v>14</v>
      </c>
      <c r="CY104" s="4">
        <f t="shared" si="125"/>
        <v>19</v>
      </c>
      <c r="CZ104" s="4">
        <f t="shared" si="126"/>
        <v>9</v>
      </c>
      <c r="DA104" s="4">
        <f t="shared" si="127"/>
        <v>2</v>
      </c>
      <c r="DB104" s="4">
        <f t="shared" si="128"/>
        <v>12</v>
      </c>
      <c r="DC104" s="4">
        <f t="shared" si="174"/>
        <v>2</v>
      </c>
      <c r="DD104" s="4">
        <f t="shared" si="129"/>
        <v>2</v>
      </c>
      <c r="DE104" s="4">
        <f t="shared" si="130"/>
        <v>2</v>
      </c>
      <c r="DF104" s="4">
        <f t="shared" si="131"/>
        <v>10</v>
      </c>
      <c r="DG104" s="4">
        <f t="shared" si="132"/>
        <v>2</v>
      </c>
      <c r="DH104" s="4">
        <f t="shared" si="133"/>
        <v>17</v>
      </c>
      <c r="DI104" s="4">
        <f t="shared" si="134"/>
        <v>6</v>
      </c>
      <c r="DJ104" s="4">
        <f t="shared" si="135"/>
        <v>15</v>
      </c>
      <c r="DK104" s="4">
        <f t="shared" si="136"/>
        <v>19</v>
      </c>
      <c r="DL104" s="4">
        <f t="shared" si="137"/>
        <v>2</v>
      </c>
      <c r="DM104" s="4">
        <f t="shared" si="138"/>
        <v>22</v>
      </c>
      <c r="DN104" s="4">
        <f t="shared" si="139"/>
        <v>23</v>
      </c>
      <c r="DO104" s="3"/>
    </row>
    <row r="105" spans="1:119" x14ac:dyDescent="0.35">
      <c r="A105" s="3" t="str">
        <f t="shared" si="140"/>
        <v/>
      </c>
      <c r="B105" s="6"/>
      <c r="C105" s="3" t="str">
        <f t="shared" si="90"/>
        <v/>
      </c>
      <c r="D105" s="3" t="e" cm="1">
        <f t="array" ref="D105:F105">INDEX(_xlfn.TEXTSPLIT(B105," ",,TRUE),_xlfn.SEQUENCE(1,3))</f>
        <v>#VALUE!</v>
      </c>
      <c r="E105" s="3" t="e">
        <v>#VALUE!</v>
      </c>
      <c r="F105" s="3" t="e">
        <v>#VALUE!</v>
      </c>
      <c r="G105" s="3" t="e" cm="1">
        <f t="array" ref="G105">_xlfn.XLOOKUP(D105,Data!$D$3:$D$36,Data!$E$3:$G$36)</f>
        <v>#VALUE!</v>
      </c>
      <c r="H105" s="3"/>
      <c r="I105" s="3"/>
      <c r="J105" s="3" t="e">
        <f>_xlfn.XMATCH(E105,Data!$L$3:$L$10)</f>
        <v>#VALUE!</v>
      </c>
      <c r="K105" s="3" t="str">
        <f>IF(M105="",IF(I105,Data!$B$4,_xlfn.XLOOKUP(D105,Data!$D$3:$D$36,Data!$E$3:$E$36)),"")</f>
        <v/>
      </c>
      <c r="L105" s="3" t="str">
        <f>IF(M105="",IF(I105,_xlfn.XLOOKUP(G105,Data!$L$3:$L$10,Data!$M$3:$M$10),IF(H105=0,"",IF(H105=1,E105,_xlfn.XLOOKUP(E105,Data!$L$3:$L$10,Data!$M$3:$M$10)))),"")</f>
        <v/>
      </c>
      <c r="M105" s="3" t="str">
        <f>IF(NOT(ISERROR(F105)),Data!$J$3,IF(ISERROR(G105),Data!$J$4,IF(AND(H105=0,NOT(ISERROR(E105))),Data!$J$5,IF(AND(H105=2,ISERROR(J105)),Data!$J$7,IF(AND(H105=1,ISERROR(E105)),Data!$J$6,"")))))</f>
        <v>I don't know that verb.</v>
      </c>
      <c r="N105" s="3" t="e">
        <f>_xlfn.XLOOKUP(K105,Data!$D$3:$D$36,Data!$H$3:$H$36)</f>
        <v>#N/A</v>
      </c>
      <c r="O105" s="3" t="e">
        <f>_xlfn.XLOOKUP(L105,Data!$X$3:$X$29,Data!$W$3:$W$29)</f>
        <v>#N/A</v>
      </c>
      <c r="P105" s="3" t="b">
        <f>OR(_xlfn.XLOOKUP(CK104,Data!$O$3:$O$25,Data!$U$3:$U$25),AND(CL104,OR(DC104=CK104,DC104=1)))</f>
        <v>1</v>
      </c>
      <c r="Q105" s="3" t="e" cm="1">
        <f t="array" ref="Q105">INDEX(CO104:DN104,1,O105)</f>
        <v>#N/A</v>
      </c>
      <c r="R105" s="3" t="e">
        <f t="shared" si="92"/>
        <v>#N/A</v>
      </c>
      <c r="S105" s="3" t="e">
        <f t="shared" si="141"/>
        <v>#N/A</v>
      </c>
      <c r="T105" s="3" t="str">
        <f t="shared" si="142"/>
        <v/>
      </c>
      <c r="U105" s="3" t="str">
        <f>IF(M105&lt;&gt;"",M105,IF(L105="","",IFERROR(IF(T105=0,IF(S105=FALSE,Data!$J$11,Data!$J$8),""),IF(K105=Data!$B$4,"",Data!$J$8))))</f>
        <v>I don't know that verb.</v>
      </c>
      <c r="V105" s="3" t="e" cm="1">
        <f t="array" ref="V105">INDEX(Data!$Q$3:$T$25,CK104,L105)</f>
        <v>#VALUE!</v>
      </c>
      <c r="W105" s="3" t="e">
        <f t="shared" si="93"/>
        <v>#VALUE!</v>
      </c>
      <c r="X105" s="3">
        <f t="shared" si="143"/>
        <v>0</v>
      </c>
      <c r="Y105" s="3" t="str">
        <f>IF(K105&lt;&gt;"Go","",IF(ISNUMBER(V105),IF(V105&gt;0,W105,Data!$J$9),Play!V105))</f>
        <v/>
      </c>
      <c r="Z105" s="3" t="b">
        <f t="shared" si="144"/>
        <v>0</v>
      </c>
      <c r="AA105" s="3" t="str">
        <f t="shared" si="145"/>
        <v/>
      </c>
      <c r="AB105" s="3">
        <f t="shared" si="94"/>
        <v>0</v>
      </c>
      <c r="AE105" s="5" t="str">
        <f t="shared" si="95"/>
        <v/>
      </c>
      <c r="AF105" s="5" t="str">
        <f>IF(AE105&lt;&gt;"",OR(_xlfn.XLOOKUP(AE105,Data!$O$3:$O$25,Data!$U$3:$U$25),AND(CL104,OR(DC104=1,DC104=CK104))),"")</f>
        <v/>
      </c>
      <c r="AG105" s="5" t="e" cm="1">
        <f t="array" ref="AG105">"Exits: " &amp; _xlfn.TEXTJOIN(", ", TRUE, IF(INDEX(Data!$Q$3:$T$25,AE105,0)&gt;0,Data!$Q$2:$T$2,""))&amp;"."</f>
        <v>#VALUE!</v>
      </c>
      <c r="AH105" s="5" t="str" cm="1">
        <f t="array" ref="AH105">_xlfn.TEXTJOIN(", ", TRUE, IF(CO104:DN104=AE105,_xlfn.XLOOKUP($CO$3:$DN$3,Data!$W$3:$W$28,Data!$X$3:$X$28),""))</f>
        <v/>
      </c>
      <c r="AI105" s="5" t="str">
        <f>IF(AF105="","",IF(AF105,_xlfn.XLOOKUP(AE105,Data!$O$3:$O$25,Data!$P$3:$P$25)&amp;" "&amp;AG105&amp;IF(AH105&lt;&gt;""," You see: " &amp;AH105&amp;".",""),Data!$J$10))</f>
        <v/>
      </c>
      <c r="AJ105" s="5" t="str">
        <f t="shared" si="146"/>
        <v/>
      </c>
      <c r="AK105" s="5" t="str">
        <f>IF(AND(K105="Talk",U105=""),_xlfn.XLOOKUP(T105,Data!$W$3:$W$28,Data!$AC$3:$AC$28),"")</f>
        <v/>
      </c>
      <c r="AL105" s="5" t="str">
        <f t="shared" si="147"/>
        <v/>
      </c>
      <c r="AM105" s="5" t="b">
        <f t="shared" si="148"/>
        <v>0</v>
      </c>
      <c r="AN105" s="5" t="str">
        <f>IF(AM105,IF(_xlfn.XLOOKUP(T105,Data!$W$3:$W$28,Data!$AA$3:$AA$28)=FALSE,"You can't take that.",IF(Q105=1,"You already have that.",IF(OR(CK104=CT104,CK104=CY104),"The unholy fiend prevents you!",""))),"")</f>
        <v/>
      </c>
      <c r="AO105" s="5" t="str">
        <f t="shared" si="149"/>
        <v/>
      </c>
      <c r="AP105" s="5" t="str">
        <f t="shared" si="150"/>
        <v/>
      </c>
      <c r="AQ105" s="5" t="b">
        <f t="shared" si="151"/>
        <v>0</v>
      </c>
      <c r="AR105" s="5" t="str">
        <f t="shared" si="152"/>
        <v/>
      </c>
      <c r="AS105" s="5" t="str">
        <f t="shared" si="153"/>
        <v/>
      </c>
      <c r="AT105" s="5" t="str">
        <f t="shared" si="91"/>
        <v/>
      </c>
      <c r="AU105" s="5" t="str">
        <f>IF(AND(K105="Examine",U105=""),_xlfn.XLOOKUP(T105,Data!$W$3:$W$28,Data!$Z$3:$Z$28)&amp;IF(T105=15,IF(CL104,IF(CM104&gt;=14,"burning brightly.",IF(CM104&gt;=9,"burning steadily.",IF(CM104&gt;=4,"burning weakly.","guttering."))),"unlit."),""),"")</f>
        <v/>
      </c>
      <c r="AV105" s="5" t="str" cm="1">
        <f t="array" ref="AV105">_xlfn.TEXTJOIN(", ", TRUE, IF(CO104:DN104=1,CO$1:DN$1,""))</f>
        <v/>
      </c>
      <c r="AW105" s="5" t="str">
        <f t="shared" si="154"/>
        <v/>
      </c>
      <c r="AX105" s="5" t="b">
        <f t="shared" si="155"/>
        <v>0</v>
      </c>
      <c r="AY105" s="5" t="str">
        <f>IF(AX105,IF(NOT(ISBLANK(_xlfn.XLOOKUP(T105,Data!$W$3:$W$28,Data!$AD$3:$AD$28))),IF(CK104=12,"","There's nowhere to pour it away here."),"You can't empty that!"),"")</f>
        <v/>
      </c>
      <c r="AZ105" s="5" t="str">
        <f t="shared" si="156"/>
        <v/>
      </c>
      <c r="BA105" s="5" t="b">
        <f t="shared" si="157"/>
        <v>0</v>
      </c>
      <c r="BB105" s="5" t="e">
        <f>_xlfn.XLOOKUP(T105,Data!$W$3:$W$28,Data!$AD$3:$AD$28)</f>
        <v>#N/A</v>
      </c>
      <c r="BC105" s="5" t="str">
        <f t="shared" si="158"/>
        <v/>
      </c>
      <c r="BD105" s="5" t="str">
        <f t="shared" si="159"/>
        <v/>
      </c>
      <c r="BE105" s="5" t="b">
        <f t="shared" si="160"/>
        <v>0</v>
      </c>
      <c r="BF105" s="5" t="str">
        <f t="shared" si="96"/>
        <v/>
      </c>
      <c r="BG105" s="5" t="str">
        <f t="shared" si="161"/>
        <v/>
      </c>
      <c r="BH105" s="5" t="b">
        <f t="shared" si="162"/>
        <v>0</v>
      </c>
      <c r="BI105" s="5" t="str">
        <f t="shared" si="163"/>
        <v/>
      </c>
      <c r="BJ105" s="5" t="str">
        <f t="shared" si="97"/>
        <v/>
      </c>
      <c r="BK105" s="5" t="str">
        <f>IF(BH105,IF(BI105="","You ring the bell. "&amp;IF(BJ105=0,"Nothing else happens.","The "&amp;_xlfn.XLOOKUP(BJ105,Data!$W$3:$W$28,Data!$X$3:$X$28)&amp;" is transformed!"),BI105),"")</f>
        <v/>
      </c>
      <c r="BL105" s="5" t="b">
        <f t="shared" si="164"/>
        <v>0</v>
      </c>
      <c r="BM105" s="5" t="b">
        <f t="shared" si="165"/>
        <v>0</v>
      </c>
      <c r="BN105" s="5" t="str">
        <f t="shared" si="98"/>
        <v/>
      </c>
      <c r="BO105" s="5" t="str">
        <f t="shared" si="99"/>
        <v/>
      </c>
      <c r="BP105" s="5" t="b">
        <f t="shared" si="166"/>
        <v>0</v>
      </c>
      <c r="BQ105" s="5" t="str">
        <f>IF(BP105,IF(_xlfn.XLOOKUP(T105,Data!$W$3:$W$28,Data!$AB$3:$AB$28),"That's much too precious to give away!",IF(OR(AND(T105=17,CK104=CQ104),AND(T105=21,CK104=CV104)),"","No-one here seems to want that.")),"")</f>
        <v/>
      </c>
      <c r="BR105" s="5" t="str">
        <f>IF(BP105,IF(BQ105&lt;&gt;"",BQ105,IF(T105=21,Data!$B$5,"The priest takes the water and it is transformed by heavenly radiance!")),"")</f>
        <v/>
      </c>
      <c r="BS105" s="5" t="b">
        <f t="shared" si="167"/>
        <v>0</v>
      </c>
      <c r="BT105" s="5" t="str">
        <f t="shared" si="100"/>
        <v/>
      </c>
      <c r="BU105" s="5" t="str">
        <f t="shared" si="168"/>
        <v/>
      </c>
      <c r="BV105" s="5" t="b">
        <f t="shared" si="169"/>
        <v>0</v>
      </c>
      <c r="BW105" s="5" t="str">
        <f t="shared" si="101"/>
        <v/>
      </c>
      <c r="BX105" s="5" t="str">
        <f t="shared" si="170"/>
        <v/>
      </c>
      <c r="BY105" s="5" t="b">
        <f t="shared" si="171"/>
        <v>0</v>
      </c>
      <c r="BZ105" s="5">
        <f t="shared" si="172"/>
        <v>0</v>
      </c>
      <c r="CA105" s="5" t="str">
        <f t="shared" si="102"/>
        <v/>
      </c>
      <c r="CB105" s="5" t="b">
        <f t="shared" si="103"/>
        <v>0</v>
      </c>
      <c r="CC105" s="5" t="str">
        <f t="shared" si="104"/>
        <v/>
      </c>
      <c r="CD105" s="5" t="b">
        <f t="shared" si="105"/>
        <v>0</v>
      </c>
      <c r="CE105" s="5" t="b">
        <f t="shared" si="106"/>
        <v>0</v>
      </c>
      <c r="CF105" s="5" t="b">
        <f t="shared" si="107"/>
        <v>0</v>
      </c>
      <c r="CG105" s="5" t="b">
        <f t="shared" si="108"/>
        <v>0</v>
      </c>
      <c r="CH105" s="5" t="b">
        <f t="shared" si="109"/>
        <v>0</v>
      </c>
      <c r="CI105" s="5">
        <f t="shared" si="110"/>
        <v>0</v>
      </c>
      <c r="CJ105" s="5" t="str">
        <f t="shared" si="111"/>
        <v>I don't know that verb.</v>
      </c>
      <c r="CK105" s="4">
        <f t="shared" si="112"/>
        <v>3</v>
      </c>
      <c r="CL105" s="4" t="b">
        <f t="shared" si="113"/>
        <v>0</v>
      </c>
      <c r="CM105" s="4">
        <f t="shared" si="173"/>
        <v>20</v>
      </c>
      <c r="CN105" s="4" t="b">
        <f t="shared" si="114"/>
        <v>0</v>
      </c>
      <c r="CO105" s="4">
        <f t="shared" si="115"/>
        <v>12</v>
      </c>
      <c r="CP105" s="4">
        <f t="shared" si="116"/>
        <v>10</v>
      </c>
      <c r="CQ105" s="4">
        <f t="shared" si="117"/>
        <v>2</v>
      </c>
      <c r="CR105" s="4">
        <f t="shared" si="118"/>
        <v>20</v>
      </c>
      <c r="CS105" s="4">
        <f t="shared" si="119"/>
        <v>2</v>
      </c>
      <c r="CT105" s="4">
        <f t="shared" si="120"/>
        <v>15</v>
      </c>
      <c r="CU105" s="4">
        <f t="shared" si="121"/>
        <v>16</v>
      </c>
      <c r="CV105" s="4">
        <f t="shared" si="122"/>
        <v>8</v>
      </c>
      <c r="CW105" s="4">
        <f t="shared" si="123"/>
        <v>8</v>
      </c>
      <c r="CX105" s="4">
        <f t="shared" si="124"/>
        <v>14</v>
      </c>
      <c r="CY105" s="4">
        <f t="shared" si="125"/>
        <v>19</v>
      </c>
      <c r="CZ105" s="4">
        <f t="shared" si="126"/>
        <v>9</v>
      </c>
      <c r="DA105" s="4">
        <f t="shared" si="127"/>
        <v>2</v>
      </c>
      <c r="DB105" s="4">
        <f t="shared" si="128"/>
        <v>12</v>
      </c>
      <c r="DC105" s="4">
        <f t="shared" si="174"/>
        <v>2</v>
      </c>
      <c r="DD105" s="4">
        <f t="shared" si="129"/>
        <v>2</v>
      </c>
      <c r="DE105" s="4">
        <f t="shared" si="130"/>
        <v>2</v>
      </c>
      <c r="DF105" s="4">
        <f t="shared" si="131"/>
        <v>10</v>
      </c>
      <c r="DG105" s="4">
        <f t="shared" si="132"/>
        <v>2</v>
      </c>
      <c r="DH105" s="4">
        <f t="shared" si="133"/>
        <v>17</v>
      </c>
      <c r="DI105" s="4">
        <f t="shared" si="134"/>
        <v>6</v>
      </c>
      <c r="DJ105" s="4">
        <f t="shared" si="135"/>
        <v>15</v>
      </c>
      <c r="DK105" s="4">
        <f t="shared" si="136"/>
        <v>19</v>
      </c>
      <c r="DL105" s="4">
        <f t="shared" si="137"/>
        <v>2</v>
      </c>
      <c r="DM105" s="4">
        <f t="shared" si="138"/>
        <v>22</v>
      </c>
      <c r="DN105" s="4">
        <f t="shared" si="139"/>
        <v>23</v>
      </c>
      <c r="DO105" s="3"/>
    </row>
    <row r="106" spans="1:119" x14ac:dyDescent="0.35">
      <c r="A106" s="3" t="str">
        <f t="shared" si="140"/>
        <v/>
      </c>
      <c r="B106" s="6"/>
      <c r="C106" s="3" t="str">
        <f t="shared" si="90"/>
        <v/>
      </c>
      <c r="D106" s="3" t="e" cm="1">
        <f t="array" ref="D106:F106">INDEX(_xlfn.TEXTSPLIT(B106," ",,TRUE),_xlfn.SEQUENCE(1,3))</f>
        <v>#VALUE!</v>
      </c>
      <c r="E106" s="3" t="e">
        <v>#VALUE!</v>
      </c>
      <c r="F106" s="3" t="e">
        <v>#VALUE!</v>
      </c>
      <c r="G106" s="3" t="e" cm="1">
        <f t="array" ref="G106">_xlfn.XLOOKUP(D106,Data!$D$3:$D$36,Data!$E$3:$G$36)</f>
        <v>#VALUE!</v>
      </c>
      <c r="H106" s="3"/>
      <c r="I106" s="3"/>
      <c r="J106" s="3" t="e">
        <f>_xlfn.XMATCH(E106,Data!$L$3:$L$10)</f>
        <v>#VALUE!</v>
      </c>
      <c r="K106" s="3" t="str">
        <f>IF(M106="",IF(I106,Data!$B$4,_xlfn.XLOOKUP(D106,Data!$D$3:$D$36,Data!$E$3:$E$36)),"")</f>
        <v/>
      </c>
      <c r="L106" s="3" t="str">
        <f>IF(M106="",IF(I106,_xlfn.XLOOKUP(G106,Data!$L$3:$L$10,Data!$M$3:$M$10),IF(H106=0,"",IF(H106=1,E106,_xlfn.XLOOKUP(E106,Data!$L$3:$L$10,Data!$M$3:$M$10)))),"")</f>
        <v/>
      </c>
      <c r="M106" s="3" t="str">
        <f>IF(NOT(ISERROR(F106)),Data!$J$3,IF(ISERROR(G106),Data!$J$4,IF(AND(H106=0,NOT(ISERROR(E106))),Data!$J$5,IF(AND(H106=2,ISERROR(J106)),Data!$J$7,IF(AND(H106=1,ISERROR(E106)),Data!$J$6,"")))))</f>
        <v>I don't know that verb.</v>
      </c>
      <c r="N106" s="3" t="e">
        <f>_xlfn.XLOOKUP(K106,Data!$D$3:$D$36,Data!$H$3:$H$36)</f>
        <v>#N/A</v>
      </c>
      <c r="O106" s="3" t="e">
        <f>_xlfn.XLOOKUP(L106,Data!$X$3:$X$29,Data!$W$3:$W$29)</f>
        <v>#N/A</v>
      </c>
      <c r="P106" s="3" t="b">
        <f>OR(_xlfn.XLOOKUP(CK105,Data!$O$3:$O$25,Data!$U$3:$U$25),AND(CL105,OR(DC105=CK105,DC105=1)))</f>
        <v>1</v>
      </c>
      <c r="Q106" s="3" t="e" cm="1">
        <f t="array" ref="Q106">INDEX(CO105:DN105,1,O106)</f>
        <v>#N/A</v>
      </c>
      <c r="R106" s="3" t="e">
        <f t="shared" si="92"/>
        <v>#N/A</v>
      </c>
      <c r="S106" s="3" t="e">
        <f t="shared" si="141"/>
        <v>#N/A</v>
      </c>
      <c r="T106" s="3" t="str">
        <f t="shared" si="142"/>
        <v/>
      </c>
      <c r="U106" s="3" t="str">
        <f>IF(M106&lt;&gt;"",M106,IF(L106="","",IFERROR(IF(T106=0,IF(S106=FALSE,Data!$J$11,Data!$J$8),""),IF(K106=Data!$B$4,"",Data!$J$8))))</f>
        <v>I don't know that verb.</v>
      </c>
      <c r="V106" s="3" t="e" cm="1">
        <f t="array" ref="V106">INDEX(Data!$Q$3:$T$25,CK105,L106)</f>
        <v>#VALUE!</v>
      </c>
      <c r="W106" s="3" t="e">
        <f t="shared" si="93"/>
        <v>#VALUE!</v>
      </c>
      <c r="X106" s="3">
        <f t="shared" si="143"/>
        <v>0</v>
      </c>
      <c r="Y106" s="3" t="str">
        <f>IF(K106&lt;&gt;"Go","",IF(ISNUMBER(V106),IF(V106&gt;0,W106,Data!$J$9),Play!V106))</f>
        <v/>
      </c>
      <c r="Z106" s="3" t="b">
        <f t="shared" si="144"/>
        <v>0</v>
      </c>
      <c r="AA106" s="3" t="str">
        <f t="shared" si="145"/>
        <v/>
      </c>
      <c r="AB106" s="3">
        <f t="shared" si="94"/>
        <v>0</v>
      </c>
      <c r="AE106" s="5" t="str">
        <f t="shared" si="95"/>
        <v/>
      </c>
      <c r="AF106" s="5" t="str">
        <f>IF(AE106&lt;&gt;"",OR(_xlfn.XLOOKUP(AE106,Data!$O$3:$O$25,Data!$U$3:$U$25),AND(CL105,OR(DC105=1,DC105=CK105))),"")</f>
        <v/>
      </c>
      <c r="AG106" s="5" t="e" cm="1">
        <f t="array" ref="AG106">"Exits: " &amp; _xlfn.TEXTJOIN(", ", TRUE, IF(INDEX(Data!$Q$3:$T$25,AE106,0)&gt;0,Data!$Q$2:$T$2,""))&amp;"."</f>
        <v>#VALUE!</v>
      </c>
      <c r="AH106" s="5" t="str" cm="1">
        <f t="array" ref="AH106">_xlfn.TEXTJOIN(", ", TRUE, IF(CO105:DN105=AE106,_xlfn.XLOOKUP($CO$3:$DN$3,Data!$W$3:$W$28,Data!$X$3:$X$28),""))</f>
        <v/>
      </c>
      <c r="AI106" s="5" t="str">
        <f>IF(AF106="","",IF(AF106,_xlfn.XLOOKUP(AE106,Data!$O$3:$O$25,Data!$P$3:$P$25)&amp;" "&amp;AG106&amp;IF(AH106&lt;&gt;""," You see: " &amp;AH106&amp;".",""),Data!$J$10))</f>
        <v/>
      </c>
      <c r="AJ106" s="5" t="str">
        <f t="shared" si="146"/>
        <v/>
      </c>
      <c r="AK106" s="5" t="str">
        <f>IF(AND(K106="Talk",U106=""),_xlfn.XLOOKUP(T106,Data!$W$3:$W$28,Data!$AC$3:$AC$28),"")</f>
        <v/>
      </c>
      <c r="AL106" s="5" t="str">
        <f t="shared" si="147"/>
        <v/>
      </c>
      <c r="AM106" s="5" t="b">
        <f t="shared" si="148"/>
        <v>0</v>
      </c>
      <c r="AN106" s="5" t="str">
        <f>IF(AM106,IF(_xlfn.XLOOKUP(T106,Data!$W$3:$W$28,Data!$AA$3:$AA$28)=FALSE,"You can't take that.",IF(Q106=1,"You already have that.",IF(OR(CK105=CT105,CK105=CY105),"The unholy fiend prevents you!",""))),"")</f>
        <v/>
      </c>
      <c r="AO106" s="5" t="str">
        <f t="shared" si="149"/>
        <v/>
      </c>
      <c r="AP106" s="5" t="str">
        <f t="shared" si="150"/>
        <v/>
      </c>
      <c r="AQ106" s="5" t="b">
        <f t="shared" si="151"/>
        <v>0</v>
      </c>
      <c r="AR106" s="5" t="str">
        <f t="shared" si="152"/>
        <v/>
      </c>
      <c r="AS106" s="5" t="str">
        <f t="shared" si="153"/>
        <v/>
      </c>
      <c r="AT106" s="5" t="str">
        <f t="shared" si="91"/>
        <v/>
      </c>
      <c r="AU106" s="5" t="str">
        <f>IF(AND(K106="Examine",U106=""),_xlfn.XLOOKUP(T106,Data!$W$3:$W$28,Data!$Z$3:$Z$28)&amp;IF(T106=15,IF(CL105,IF(CM105&gt;=14,"burning brightly.",IF(CM105&gt;=9,"burning steadily.",IF(CM105&gt;=4,"burning weakly.","guttering."))),"unlit."),""),"")</f>
        <v/>
      </c>
      <c r="AV106" s="5" t="str" cm="1">
        <f t="array" ref="AV106">_xlfn.TEXTJOIN(", ", TRUE, IF(CO105:DN105=1,CO$1:DN$1,""))</f>
        <v/>
      </c>
      <c r="AW106" s="5" t="str">
        <f t="shared" si="154"/>
        <v/>
      </c>
      <c r="AX106" s="5" t="b">
        <f t="shared" si="155"/>
        <v>0</v>
      </c>
      <c r="AY106" s="5" t="str">
        <f>IF(AX106,IF(NOT(ISBLANK(_xlfn.XLOOKUP(T106,Data!$W$3:$W$28,Data!$AD$3:$AD$28))),IF(CK105=12,"","There's nowhere to pour it away here."),"You can't empty that!"),"")</f>
        <v/>
      </c>
      <c r="AZ106" s="5" t="str">
        <f t="shared" si="156"/>
        <v/>
      </c>
      <c r="BA106" s="5" t="b">
        <f t="shared" si="157"/>
        <v>0</v>
      </c>
      <c r="BB106" s="5" t="e">
        <f>_xlfn.XLOOKUP(T106,Data!$W$3:$W$28,Data!$AD$3:$AD$28)</f>
        <v>#N/A</v>
      </c>
      <c r="BC106" s="5" t="str">
        <f t="shared" si="158"/>
        <v/>
      </c>
      <c r="BD106" s="5" t="str">
        <f t="shared" si="159"/>
        <v/>
      </c>
      <c r="BE106" s="5" t="b">
        <f t="shared" si="160"/>
        <v>0</v>
      </c>
      <c r="BF106" s="5" t="str">
        <f t="shared" si="96"/>
        <v/>
      </c>
      <c r="BG106" s="5" t="str">
        <f t="shared" si="161"/>
        <v/>
      </c>
      <c r="BH106" s="5" t="b">
        <f t="shared" si="162"/>
        <v>0</v>
      </c>
      <c r="BI106" s="5" t="str">
        <f t="shared" si="163"/>
        <v/>
      </c>
      <c r="BJ106" s="5" t="str">
        <f t="shared" si="97"/>
        <v/>
      </c>
      <c r="BK106" s="5" t="str">
        <f>IF(BH106,IF(BI106="","You ring the bell. "&amp;IF(BJ106=0,"Nothing else happens.","The "&amp;_xlfn.XLOOKUP(BJ106,Data!$W$3:$W$28,Data!$X$3:$X$28)&amp;" is transformed!"),BI106),"")</f>
        <v/>
      </c>
      <c r="BL106" s="5" t="b">
        <f t="shared" si="164"/>
        <v>0</v>
      </c>
      <c r="BM106" s="5" t="b">
        <f t="shared" si="165"/>
        <v>0</v>
      </c>
      <c r="BN106" s="5" t="str">
        <f t="shared" si="98"/>
        <v/>
      </c>
      <c r="BO106" s="5" t="str">
        <f t="shared" si="99"/>
        <v/>
      </c>
      <c r="BP106" s="5" t="b">
        <f t="shared" si="166"/>
        <v>0</v>
      </c>
      <c r="BQ106" s="5" t="str">
        <f>IF(BP106,IF(_xlfn.XLOOKUP(T106,Data!$W$3:$W$28,Data!$AB$3:$AB$28),"That's much too precious to give away!",IF(OR(AND(T106=17,CK105=CQ105),AND(T106=21,CK105=CV105)),"","No-one here seems to want that.")),"")</f>
        <v/>
      </c>
      <c r="BR106" s="5" t="str">
        <f>IF(BP106,IF(BQ106&lt;&gt;"",BQ106,IF(T106=21,Data!$B$5,"The priest takes the water and it is transformed by heavenly radiance!")),"")</f>
        <v/>
      </c>
      <c r="BS106" s="5" t="b">
        <f t="shared" si="167"/>
        <v>0</v>
      </c>
      <c r="BT106" s="5" t="str">
        <f t="shared" si="100"/>
        <v/>
      </c>
      <c r="BU106" s="5" t="str">
        <f t="shared" si="168"/>
        <v/>
      </c>
      <c r="BV106" s="5" t="b">
        <f t="shared" si="169"/>
        <v>0</v>
      </c>
      <c r="BW106" s="5" t="str">
        <f t="shared" si="101"/>
        <v/>
      </c>
      <c r="BX106" s="5" t="str">
        <f t="shared" si="170"/>
        <v/>
      </c>
      <c r="BY106" s="5" t="b">
        <f t="shared" si="171"/>
        <v>0</v>
      </c>
      <c r="BZ106" s="5">
        <f t="shared" si="172"/>
        <v>0</v>
      </c>
      <c r="CA106" s="5" t="str">
        <f t="shared" si="102"/>
        <v/>
      </c>
      <c r="CB106" s="5" t="b">
        <f t="shared" si="103"/>
        <v>0</v>
      </c>
      <c r="CC106" s="5" t="str">
        <f t="shared" si="104"/>
        <v/>
      </c>
      <c r="CD106" s="5" t="b">
        <f t="shared" si="105"/>
        <v>0</v>
      </c>
      <c r="CE106" s="5" t="b">
        <f t="shared" si="106"/>
        <v>0</v>
      </c>
      <c r="CF106" s="5" t="b">
        <f t="shared" si="107"/>
        <v>0</v>
      </c>
      <c r="CG106" s="5" t="b">
        <f t="shared" si="108"/>
        <v>0</v>
      </c>
      <c r="CH106" s="5" t="b">
        <f t="shared" si="109"/>
        <v>0</v>
      </c>
      <c r="CI106" s="5">
        <f t="shared" si="110"/>
        <v>0</v>
      </c>
      <c r="CJ106" s="5" t="str">
        <f t="shared" si="111"/>
        <v>I don't know that verb.</v>
      </c>
      <c r="CK106" s="4">
        <f t="shared" si="112"/>
        <v>3</v>
      </c>
      <c r="CL106" s="4" t="b">
        <f t="shared" si="113"/>
        <v>0</v>
      </c>
      <c r="CM106" s="4">
        <f t="shared" si="173"/>
        <v>20</v>
      </c>
      <c r="CN106" s="4" t="b">
        <f t="shared" si="114"/>
        <v>0</v>
      </c>
      <c r="CO106" s="4">
        <f t="shared" si="115"/>
        <v>12</v>
      </c>
      <c r="CP106" s="4">
        <f t="shared" si="116"/>
        <v>10</v>
      </c>
      <c r="CQ106" s="4">
        <f t="shared" si="117"/>
        <v>2</v>
      </c>
      <c r="CR106" s="4">
        <f t="shared" si="118"/>
        <v>20</v>
      </c>
      <c r="CS106" s="4">
        <f t="shared" si="119"/>
        <v>2</v>
      </c>
      <c r="CT106" s="4">
        <f t="shared" si="120"/>
        <v>15</v>
      </c>
      <c r="CU106" s="4">
        <f t="shared" si="121"/>
        <v>16</v>
      </c>
      <c r="CV106" s="4">
        <f t="shared" si="122"/>
        <v>8</v>
      </c>
      <c r="CW106" s="4">
        <f t="shared" si="123"/>
        <v>8</v>
      </c>
      <c r="CX106" s="4">
        <f t="shared" si="124"/>
        <v>14</v>
      </c>
      <c r="CY106" s="4">
        <f t="shared" si="125"/>
        <v>19</v>
      </c>
      <c r="CZ106" s="4">
        <f t="shared" si="126"/>
        <v>9</v>
      </c>
      <c r="DA106" s="4">
        <f t="shared" si="127"/>
        <v>2</v>
      </c>
      <c r="DB106" s="4">
        <f t="shared" si="128"/>
        <v>12</v>
      </c>
      <c r="DC106" s="4">
        <f t="shared" si="174"/>
        <v>2</v>
      </c>
      <c r="DD106" s="4">
        <f t="shared" si="129"/>
        <v>2</v>
      </c>
      <c r="DE106" s="4">
        <f t="shared" si="130"/>
        <v>2</v>
      </c>
      <c r="DF106" s="4">
        <f t="shared" si="131"/>
        <v>10</v>
      </c>
      <c r="DG106" s="4">
        <f t="shared" si="132"/>
        <v>2</v>
      </c>
      <c r="DH106" s="4">
        <f t="shared" si="133"/>
        <v>17</v>
      </c>
      <c r="DI106" s="4">
        <f t="shared" si="134"/>
        <v>6</v>
      </c>
      <c r="DJ106" s="4">
        <f t="shared" si="135"/>
        <v>15</v>
      </c>
      <c r="DK106" s="4">
        <f t="shared" si="136"/>
        <v>19</v>
      </c>
      <c r="DL106" s="4">
        <f t="shared" si="137"/>
        <v>2</v>
      </c>
      <c r="DM106" s="4">
        <f t="shared" si="138"/>
        <v>22</v>
      </c>
      <c r="DN106" s="4">
        <f t="shared" si="139"/>
        <v>23</v>
      </c>
      <c r="DO106" s="3"/>
    </row>
    <row r="107" spans="1:119" x14ac:dyDescent="0.35">
      <c r="A107" s="3" t="str">
        <f t="shared" si="140"/>
        <v/>
      </c>
      <c r="B107" s="6"/>
      <c r="C107" s="3" t="str">
        <f t="shared" si="90"/>
        <v/>
      </c>
      <c r="D107" s="3" t="e" cm="1">
        <f t="array" ref="D107:F107">INDEX(_xlfn.TEXTSPLIT(B107," ",,TRUE),_xlfn.SEQUENCE(1,3))</f>
        <v>#VALUE!</v>
      </c>
      <c r="E107" s="3" t="e">
        <v>#VALUE!</v>
      </c>
      <c r="F107" s="3" t="e">
        <v>#VALUE!</v>
      </c>
      <c r="G107" s="3" t="e" cm="1">
        <f t="array" ref="G107">_xlfn.XLOOKUP(D107,Data!$D$3:$D$36,Data!$E$3:$G$36)</f>
        <v>#VALUE!</v>
      </c>
      <c r="H107" s="3"/>
      <c r="I107" s="3"/>
      <c r="J107" s="3" t="e">
        <f>_xlfn.XMATCH(E107,Data!$L$3:$L$10)</f>
        <v>#VALUE!</v>
      </c>
      <c r="K107" s="3" t="str">
        <f>IF(M107="",IF(I107,Data!$B$4,_xlfn.XLOOKUP(D107,Data!$D$3:$D$36,Data!$E$3:$E$36)),"")</f>
        <v/>
      </c>
      <c r="L107" s="3" t="str">
        <f>IF(M107="",IF(I107,_xlfn.XLOOKUP(G107,Data!$L$3:$L$10,Data!$M$3:$M$10),IF(H107=0,"",IF(H107=1,E107,_xlfn.XLOOKUP(E107,Data!$L$3:$L$10,Data!$M$3:$M$10)))),"")</f>
        <v/>
      </c>
      <c r="M107" s="3" t="str">
        <f>IF(NOT(ISERROR(F107)),Data!$J$3,IF(ISERROR(G107),Data!$J$4,IF(AND(H107=0,NOT(ISERROR(E107))),Data!$J$5,IF(AND(H107=2,ISERROR(J107)),Data!$J$7,IF(AND(H107=1,ISERROR(E107)),Data!$J$6,"")))))</f>
        <v>I don't know that verb.</v>
      </c>
      <c r="N107" s="3" t="e">
        <f>_xlfn.XLOOKUP(K107,Data!$D$3:$D$36,Data!$H$3:$H$36)</f>
        <v>#N/A</v>
      </c>
      <c r="O107" s="3" t="e">
        <f>_xlfn.XLOOKUP(L107,Data!$X$3:$X$29,Data!$W$3:$W$29)</f>
        <v>#N/A</v>
      </c>
      <c r="P107" s="3" t="b">
        <f>OR(_xlfn.XLOOKUP(CK106,Data!$O$3:$O$25,Data!$U$3:$U$25),AND(CL106,OR(DC106=CK106,DC106=1)))</f>
        <v>1</v>
      </c>
      <c r="Q107" s="3" t="e" cm="1">
        <f t="array" ref="Q107">INDEX(CO106:DN106,1,O107)</f>
        <v>#N/A</v>
      </c>
      <c r="R107" s="3" t="e">
        <f t="shared" si="92"/>
        <v>#N/A</v>
      </c>
      <c r="S107" s="3" t="e">
        <f t="shared" si="141"/>
        <v>#N/A</v>
      </c>
      <c r="T107" s="3" t="str">
        <f t="shared" si="142"/>
        <v/>
      </c>
      <c r="U107" s="3" t="str">
        <f>IF(M107&lt;&gt;"",M107,IF(L107="","",IFERROR(IF(T107=0,IF(S107=FALSE,Data!$J$11,Data!$J$8),""),IF(K107=Data!$B$4,"",Data!$J$8))))</f>
        <v>I don't know that verb.</v>
      </c>
      <c r="V107" s="3" t="e" cm="1">
        <f t="array" ref="V107">INDEX(Data!$Q$3:$T$25,CK106,L107)</f>
        <v>#VALUE!</v>
      </c>
      <c r="W107" s="3" t="e">
        <f t="shared" si="93"/>
        <v>#VALUE!</v>
      </c>
      <c r="X107" s="3">
        <f t="shared" si="143"/>
        <v>0</v>
      </c>
      <c r="Y107" s="3" t="str">
        <f>IF(K107&lt;&gt;"Go","",IF(ISNUMBER(V107),IF(V107&gt;0,W107,Data!$J$9),Play!V107))</f>
        <v/>
      </c>
      <c r="Z107" s="3" t="b">
        <f t="shared" si="144"/>
        <v>0</v>
      </c>
      <c r="AA107" s="3" t="str">
        <f t="shared" si="145"/>
        <v/>
      </c>
      <c r="AB107" s="3">
        <f t="shared" si="94"/>
        <v>0</v>
      </c>
      <c r="AE107" s="5" t="str">
        <f t="shared" si="95"/>
        <v/>
      </c>
      <c r="AF107" s="5" t="str">
        <f>IF(AE107&lt;&gt;"",OR(_xlfn.XLOOKUP(AE107,Data!$O$3:$O$25,Data!$U$3:$U$25),AND(CL106,OR(DC106=1,DC106=CK106))),"")</f>
        <v/>
      </c>
      <c r="AG107" s="5" t="e" cm="1">
        <f t="array" ref="AG107">"Exits: " &amp; _xlfn.TEXTJOIN(", ", TRUE, IF(INDEX(Data!$Q$3:$T$25,AE107,0)&gt;0,Data!$Q$2:$T$2,""))&amp;"."</f>
        <v>#VALUE!</v>
      </c>
      <c r="AH107" s="5" t="str" cm="1">
        <f t="array" ref="AH107">_xlfn.TEXTJOIN(", ", TRUE, IF(CO106:DN106=AE107,_xlfn.XLOOKUP($CO$3:$DN$3,Data!$W$3:$W$28,Data!$X$3:$X$28),""))</f>
        <v/>
      </c>
      <c r="AI107" s="5" t="str">
        <f>IF(AF107="","",IF(AF107,_xlfn.XLOOKUP(AE107,Data!$O$3:$O$25,Data!$P$3:$P$25)&amp;" "&amp;AG107&amp;IF(AH107&lt;&gt;""," You see: " &amp;AH107&amp;".",""),Data!$J$10))</f>
        <v/>
      </c>
      <c r="AJ107" s="5" t="str">
        <f t="shared" si="146"/>
        <v/>
      </c>
      <c r="AK107" s="5" t="str">
        <f>IF(AND(K107="Talk",U107=""),_xlfn.XLOOKUP(T107,Data!$W$3:$W$28,Data!$AC$3:$AC$28),"")</f>
        <v/>
      </c>
      <c r="AL107" s="5" t="str">
        <f t="shared" si="147"/>
        <v/>
      </c>
      <c r="AM107" s="5" t="b">
        <f t="shared" si="148"/>
        <v>0</v>
      </c>
      <c r="AN107" s="5" t="str">
        <f>IF(AM107,IF(_xlfn.XLOOKUP(T107,Data!$W$3:$W$28,Data!$AA$3:$AA$28)=FALSE,"You can't take that.",IF(Q107=1,"You already have that.",IF(OR(CK106=CT106,CK106=CY106),"The unholy fiend prevents you!",""))),"")</f>
        <v/>
      </c>
      <c r="AO107" s="5" t="str">
        <f t="shared" si="149"/>
        <v/>
      </c>
      <c r="AP107" s="5" t="str">
        <f t="shared" si="150"/>
        <v/>
      </c>
      <c r="AQ107" s="5" t="b">
        <f t="shared" si="151"/>
        <v>0</v>
      </c>
      <c r="AR107" s="5" t="str">
        <f t="shared" si="152"/>
        <v/>
      </c>
      <c r="AS107" s="5" t="str">
        <f t="shared" si="153"/>
        <v/>
      </c>
      <c r="AT107" s="5" t="str">
        <f t="shared" si="91"/>
        <v/>
      </c>
      <c r="AU107" s="5" t="str">
        <f>IF(AND(K107="Examine",U107=""),_xlfn.XLOOKUP(T107,Data!$W$3:$W$28,Data!$Z$3:$Z$28)&amp;IF(T107=15,IF(CL106,IF(CM106&gt;=14,"burning brightly.",IF(CM106&gt;=9,"burning steadily.",IF(CM106&gt;=4,"burning weakly.","guttering."))),"unlit."),""),"")</f>
        <v/>
      </c>
      <c r="AV107" s="5" t="str" cm="1">
        <f t="array" ref="AV107">_xlfn.TEXTJOIN(", ", TRUE, IF(CO106:DN106=1,CO$1:DN$1,""))</f>
        <v/>
      </c>
      <c r="AW107" s="5" t="str">
        <f t="shared" si="154"/>
        <v/>
      </c>
      <c r="AX107" s="5" t="b">
        <f t="shared" si="155"/>
        <v>0</v>
      </c>
      <c r="AY107" s="5" t="str">
        <f>IF(AX107,IF(NOT(ISBLANK(_xlfn.XLOOKUP(T107,Data!$W$3:$W$28,Data!$AD$3:$AD$28))),IF(CK106=12,"","There's nowhere to pour it away here."),"You can't empty that!"),"")</f>
        <v/>
      </c>
      <c r="AZ107" s="5" t="str">
        <f t="shared" si="156"/>
        <v/>
      </c>
      <c r="BA107" s="5" t="b">
        <f t="shared" si="157"/>
        <v>0</v>
      </c>
      <c r="BB107" s="5" t="e">
        <f>_xlfn.XLOOKUP(T107,Data!$W$3:$W$28,Data!$AD$3:$AD$28)</f>
        <v>#N/A</v>
      </c>
      <c r="BC107" s="5" t="str">
        <f t="shared" si="158"/>
        <v/>
      </c>
      <c r="BD107" s="5" t="str">
        <f t="shared" si="159"/>
        <v/>
      </c>
      <c r="BE107" s="5" t="b">
        <f t="shared" si="160"/>
        <v>0</v>
      </c>
      <c r="BF107" s="5" t="str">
        <f t="shared" si="96"/>
        <v/>
      </c>
      <c r="BG107" s="5" t="str">
        <f t="shared" si="161"/>
        <v/>
      </c>
      <c r="BH107" s="5" t="b">
        <f t="shared" si="162"/>
        <v>0</v>
      </c>
      <c r="BI107" s="5" t="str">
        <f t="shared" si="163"/>
        <v/>
      </c>
      <c r="BJ107" s="5" t="str">
        <f t="shared" si="97"/>
        <v/>
      </c>
      <c r="BK107" s="5" t="str">
        <f>IF(BH107,IF(BI107="","You ring the bell. "&amp;IF(BJ107=0,"Nothing else happens.","The "&amp;_xlfn.XLOOKUP(BJ107,Data!$W$3:$W$28,Data!$X$3:$X$28)&amp;" is transformed!"),BI107),"")</f>
        <v/>
      </c>
      <c r="BL107" s="5" t="b">
        <f t="shared" si="164"/>
        <v>0</v>
      </c>
      <c r="BM107" s="5" t="b">
        <f t="shared" si="165"/>
        <v>0</v>
      </c>
      <c r="BN107" s="5" t="str">
        <f t="shared" si="98"/>
        <v/>
      </c>
      <c r="BO107" s="5" t="str">
        <f t="shared" si="99"/>
        <v/>
      </c>
      <c r="BP107" s="5" t="b">
        <f t="shared" si="166"/>
        <v>0</v>
      </c>
      <c r="BQ107" s="5" t="str">
        <f>IF(BP107,IF(_xlfn.XLOOKUP(T107,Data!$W$3:$W$28,Data!$AB$3:$AB$28),"That's much too precious to give away!",IF(OR(AND(T107=17,CK106=CQ106),AND(T107=21,CK106=CV106)),"","No-one here seems to want that.")),"")</f>
        <v/>
      </c>
      <c r="BR107" s="5" t="str">
        <f>IF(BP107,IF(BQ107&lt;&gt;"",BQ107,IF(T107=21,Data!$B$5,"The priest takes the water and it is transformed by heavenly radiance!")),"")</f>
        <v/>
      </c>
      <c r="BS107" s="5" t="b">
        <f t="shared" si="167"/>
        <v>0</v>
      </c>
      <c r="BT107" s="5" t="str">
        <f t="shared" si="100"/>
        <v/>
      </c>
      <c r="BU107" s="5" t="str">
        <f t="shared" si="168"/>
        <v/>
      </c>
      <c r="BV107" s="5" t="b">
        <f t="shared" si="169"/>
        <v>0</v>
      </c>
      <c r="BW107" s="5" t="str">
        <f t="shared" si="101"/>
        <v/>
      </c>
      <c r="BX107" s="5" t="str">
        <f t="shared" si="170"/>
        <v/>
      </c>
      <c r="BY107" s="5" t="b">
        <f t="shared" si="171"/>
        <v>0</v>
      </c>
      <c r="BZ107" s="5">
        <f t="shared" si="172"/>
        <v>0</v>
      </c>
      <c r="CA107" s="5" t="str">
        <f t="shared" si="102"/>
        <v/>
      </c>
      <c r="CB107" s="5" t="b">
        <f t="shared" si="103"/>
        <v>0</v>
      </c>
      <c r="CC107" s="5" t="str">
        <f t="shared" si="104"/>
        <v/>
      </c>
      <c r="CD107" s="5" t="b">
        <f t="shared" si="105"/>
        <v>0</v>
      </c>
      <c r="CE107" s="5" t="b">
        <f t="shared" si="106"/>
        <v>0</v>
      </c>
      <c r="CF107" s="5" t="b">
        <f t="shared" si="107"/>
        <v>0</v>
      </c>
      <c r="CG107" s="5" t="b">
        <f t="shared" si="108"/>
        <v>0</v>
      </c>
      <c r="CH107" s="5" t="b">
        <f t="shared" si="109"/>
        <v>0</v>
      </c>
      <c r="CI107" s="5">
        <f t="shared" si="110"/>
        <v>0</v>
      </c>
      <c r="CJ107" s="5" t="str">
        <f t="shared" si="111"/>
        <v>I don't know that verb.</v>
      </c>
      <c r="CK107" s="4">
        <f t="shared" si="112"/>
        <v>3</v>
      </c>
      <c r="CL107" s="4" t="b">
        <f t="shared" si="113"/>
        <v>0</v>
      </c>
      <c r="CM107" s="4">
        <f t="shared" si="173"/>
        <v>20</v>
      </c>
      <c r="CN107" s="4" t="b">
        <f t="shared" si="114"/>
        <v>0</v>
      </c>
      <c r="CO107" s="4">
        <f t="shared" si="115"/>
        <v>12</v>
      </c>
      <c r="CP107" s="4">
        <f t="shared" si="116"/>
        <v>10</v>
      </c>
      <c r="CQ107" s="4">
        <f t="shared" si="117"/>
        <v>2</v>
      </c>
      <c r="CR107" s="4">
        <f t="shared" si="118"/>
        <v>20</v>
      </c>
      <c r="CS107" s="4">
        <f t="shared" si="119"/>
        <v>2</v>
      </c>
      <c r="CT107" s="4">
        <f t="shared" si="120"/>
        <v>15</v>
      </c>
      <c r="CU107" s="4">
        <f t="shared" si="121"/>
        <v>16</v>
      </c>
      <c r="CV107" s="4">
        <f t="shared" si="122"/>
        <v>8</v>
      </c>
      <c r="CW107" s="4">
        <f t="shared" si="123"/>
        <v>8</v>
      </c>
      <c r="CX107" s="4">
        <f t="shared" si="124"/>
        <v>14</v>
      </c>
      <c r="CY107" s="4">
        <f t="shared" si="125"/>
        <v>19</v>
      </c>
      <c r="CZ107" s="4">
        <f t="shared" si="126"/>
        <v>9</v>
      </c>
      <c r="DA107" s="4">
        <f t="shared" si="127"/>
        <v>2</v>
      </c>
      <c r="DB107" s="4">
        <f t="shared" si="128"/>
        <v>12</v>
      </c>
      <c r="DC107" s="4">
        <f t="shared" si="174"/>
        <v>2</v>
      </c>
      <c r="DD107" s="4">
        <f t="shared" si="129"/>
        <v>2</v>
      </c>
      <c r="DE107" s="4">
        <f t="shared" si="130"/>
        <v>2</v>
      </c>
      <c r="DF107" s="4">
        <f t="shared" si="131"/>
        <v>10</v>
      </c>
      <c r="DG107" s="4">
        <f t="shared" si="132"/>
        <v>2</v>
      </c>
      <c r="DH107" s="4">
        <f t="shared" si="133"/>
        <v>17</v>
      </c>
      <c r="DI107" s="4">
        <f t="shared" si="134"/>
        <v>6</v>
      </c>
      <c r="DJ107" s="4">
        <f t="shared" si="135"/>
        <v>15</v>
      </c>
      <c r="DK107" s="4">
        <f t="shared" si="136"/>
        <v>19</v>
      </c>
      <c r="DL107" s="4">
        <f t="shared" si="137"/>
        <v>2</v>
      </c>
      <c r="DM107" s="4">
        <f t="shared" si="138"/>
        <v>22</v>
      </c>
      <c r="DN107" s="4">
        <f t="shared" si="139"/>
        <v>23</v>
      </c>
      <c r="DO107" s="3"/>
    </row>
    <row r="108" spans="1:119" x14ac:dyDescent="0.35">
      <c r="A108" s="3" t="str">
        <f t="shared" si="140"/>
        <v/>
      </c>
      <c r="B108" s="6"/>
      <c r="C108" s="3" t="str">
        <f t="shared" si="90"/>
        <v/>
      </c>
      <c r="D108" s="3" t="e" cm="1">
        <f t="array" ref="D108:F108">INDEX(_xlfn.TEXTSPLIT(B108," ",,TRUE),_xlfn.SEQUENCE(1,3))</f>
        <v>#VALUE!</v>
      </c>
      <c r="E108" s="3" t="e">
        <v>#VALUE!</v>
      </c>
      <c r="F108" s="3" t="e">
        <v>#VALUE!</v>
      </c>
      <c r="G108" s="3" t="e" cm="1">
        <f t="array" ref="G108">_xlfn.XLOOKUP(D108,Data!$D$3:$D$36,Data!$E$3:$G$36)</f>
        <v>#VALUE!</v>
      </c>
      <c r="H108" s="3"/>
      <c r="I108" s="3"/>
      <c r="J108" s="3" t="e">
        <f>_xlfn.XMATCH(E108,Data!$L$3:$L$10)</f>
        <v>#VALUE!</v>
      </c>
      <c r="K108" s="3" t="str">
        <f>IF(M108="",IF(I108,Data!$B$4,_xlfn.XLOOKUP(D108,Data!$D$3:$D$36,Data!$E$3:$E$36)),"")</f>
        <v/>
      </c>
      <c r="L108" s="3" t="str">
        <f>IF(M108="",IF(I108,_xlfn.XLOOKUP(G108,Data!$L$3:$L$10,Data!$M$3:$M$10),IF(H108=0,"",IF(H108=1,E108,_xlfn.XLOOKUP(E108,Data!$L$3:$L$10,Data!$M$3:$M$10)))),"")</f>
        <v/>
      </c>
      <c r="M108" s="3" t="str">
        <f>IF(NOT(ISERROR(F108)),Data!$J$3,IF(ISERROR(G108),Data!$J$4,IF(AND(H108=0,NOT(ISERROR(E108))),Data!$J$5,IF(AND(H108=2,ISERROR(J108)),Data!$J$7,IF(AND(H108=1,ISERROR(E108)),Data!$J$6,"")))))</f>
        <v>I don't know that verb.</v>
      </c>
      <c r="N108" s="3" t="e">
        <f>_xlfn.XLOOKUP(K108,Data!$D$3:$D$36,Data!$H$3:$H$36)</f>
        <v>#N/A</v>
      </c>
      <c r="O108" s="3" t="e">
        <f>_xlfn.XLOOKUP(L108,Data!$X$3:$X$29,Data!$W$3:$W$29)</f>
        <v>#N/A</v>
      </c>
      <c r="P108" s="3" t="b">
        <f>OR(_xlfn.XLOOKUP(CK107,Data!$O$3:$O$25,Data!$U$3:$U$25),AND(CL107,OR(DC107=CK107,DC107=1)))</f>
        <v>1</v>
      </c>
      <c r="Q108" s="3" t="e" cm="1">
        <f t="array" ref="Q108">INDEX(CO107:DN107,1,O108)</f>
        <v>#N/A</v>
      </c>
      <c r="R108" s="3" t="e">
        <f t="shared" si="92"/>
        <v>#N/A</v>
      </c>
      <c r="S108" s="3" t="e">
        <f t="shared" si="141"/>
        <v>#N/A</v>
      </c>
      <c r="T108" s="3" t="str">
        <f t="shared" si="142"/>
        <v/>
      </c>
      <c r="U108" s="3" t="str">
        <f>IF(M108&lt;&gt;"",M108,IF(L108="","",IFERROR(IF(T108=0,IF(S108=FALSE,Data!$J$11,Data!$J$8),""),IF(K108=Data!$B$4,"",Data!$J$8))))</f>
        <v>I don't know that verb.</v>
      </c>
      <c r="V108" s="3" t="e" cm="1">
        <f t="array" ref="V108">INDEX(Data!$Q$3:$T$25,CK107,L108)</f>
        <v>#VALUE!</v>
      </c>
      <c r="W108" s="3" t="e">
        <f t="shared" si="93"/>
        <v>#VALUE!</v>
      </c>
      <c r="X108" s="3">
        <f t="shared" si="143"/>
        <v>0</v>
      </c>
      <c r="Y108" s="3" t="str">
        <f>IF(K108&lt;&gt;"Go","",IF(ISNUMBER(V108),IF(V108&gt;0,W108,Data!$J$9),Play!V108))</f>
        <v/>
      </c>
      <c r="Z108" s="3" t="b">
        <f t="shared" si="144"/>
        <v>0</v>
      </c>
      <c r="AA108" s="3" t="str">
        <f t="shared" si="145"/>
        <v/>
      </c>
      <c r="AB108" s="3">
        <f t="shared" si="94"/>
        <v>0</v>
      </c>
      <c r="AE108" s="5" t="str">
        <f t="shared" si="95"/>
        <v/>
      </c>
      <c r="AF108" s="5" t="str">
        <f>IF(AE108&lt;&gt;"",OR(_xlfn.XLOOKUP(AE108,Data!$O$3:$O$25,Data!$U$3:$U$25),AND(CL107,OR(DC107=1,DC107=CK107))),"")</f>
        <v/>
      </c>
      <c r="AG108" s="5" t="e" cm="1">
        <f t="array" ref="AG108">"Exits: " &amp; _xlfn.TEXTJOIN(", ", TRUE, IF(INDEX(Data!$Q$3:$T$25,AE108,0)&gt;0,Data!$Q$2:$T$2,""))&amp;"."</f>
        <v>#VALUE!</v>
      </c>
      <c r="AH108" s="5" t="str" cm="1">
        <f t="array" ref="AH108">_xlfn.TEXTJOIN(", ", TRUE, IF(CO107:DN107=AE108,_xlfn.XLOOKUP($CO$3:$DN$3,Data!$W$3:$W$28,Data!$X$3:$X$28),""))</f>
        <v/>
      </c>
      <c r="AI108" s="5" t="str">
        <f>IF(AF108="","",IF(AF108,_xlfn.XLOOKUP(AE108,Data!$O$3:$O$25,Data!$P$3:$P$25)&amp;" "&amp;AG108&amp;IF(AH108&lt;&gt;""," You see: " &amp;AH108&amp;".",""),Data!$J$10))</f>
        <v/>
      </c>
      <c r="AJ108" s="5" t="str">
        <f t="shared" si="146"/>
        <v/>
      </c>
      <c r="AK108" s="5" t="str">
        <f>IF(AND(K108="Talk",U108=""),_xlfn.XLOOKUP(T108,Data!$W$3:$W$28,Data!$AC$3:$AC$28),"")</f>
        <v/>
      </c>
      <c r="AL108" s="5" t="str">
        <f t="shared" si="147"/>
        <v/>
      </c>
      <c r="AM108" s="5" t="b">
        <f t="shared" si="148"/>
        <v>0</v>
      </c>
      <c r="AN108" s="5" t="str">
        <f>IF(AM108,IF(_xlfn.XLOOKUP(T108,Data!$W$3:$W$28,Data!$AA$3:$AA$28)=FALSE,"You can't take that.",IF(Q108=1,"You already have that.",IF(OR(CK107=CT107,CK107=CY107),"The unholy fiend prevents you!",""))),"")</f>
        <v/>
      </c>
      <c r="AO108" s="5" t="str">
        <f t="shared" si="149"/>
        <v/>
      </c>
      <c r="AP108" s="5" t="str">
        <f t="shared" si="150"/>
        <v/>
      </c>
      <c r="AQ108" s="5" t="b">
        <f t="shared" si="151"/>
        <v>0</v>
      </c>
      <c r="AR108" s="5" t="str">
        <f t="shared" si="152"/>
        <v/>
      </c>
      <c r="AS108" s="5" t="str">
        <f t="shared" si="153"/>
        <v/>
      </c>
      <c r="AT108" s="5" t="str">
        <f t="shared" si="91"/>
        <v/>
      </c>
      <c r="AU108" s="5" t="str">
        <f>IF(AND(K108="Examine",U108=""),_xlfn.XLOOKUP(T108,Data!$W$3:$W$28,Data!$Z$3:$Z$28)&amp;IF(T108=15,IF(CL107,IF(CM107&gt;=14,"burning brightly.",IF(CM107&gt;=9,"burning steadily.",IF(CM107&gt;=4,"burning weakly.","guttering."))),"unlit."),""),"")</f>
        <v/>
      </c>
      <c r="AV108" s="5" t="str" cm="1">
        <f t="array" ref="AV108">_xlfn.TEXTJOIN(", ", TRUE, IF(CO107:DN107=1,CO$1:DN$1,""))</f>
        <v/>
      </c>
      <c r="AW108" s="5" t="str">
        <f t="shared" si="154"/>
        <v/>
      </c>
      <c r="AX108" s="5" t="b">
        <f t="shared" si="155"/>
        <v>0</v>
      </c>
      <c r="AY108" s="5" t="str">
        <f>IF(AX108,IF(NOT(ISBLANK(_xlfn.XLOOKUP(T108,Data!$W$3:$W$28,Data!$AD$3:$AD$28))),IF(CK107=12,"","There's nowhere to pour it away here."),"You can't empty that!"),"")</f>
        <v/>
      </c>
      <c r="AZ108" s="5" t="str">
        <f t="shared" si="156"/>
        <v/>
      </c>
      <c r="BA108" s="5" t="b">
        <f t="shared" si="157"/>
        <v>0</v>
      </c>
      <c r="BB108" s="5" t="e">
        <f>_xlfn.XLOOKUP(T108,Data!$W$3:$W$28,Data!$AD$3:$AD$28)</f>
        <v>#N/A</v>
      </c>
      <c r="BC108" s="5" t="str">
        <f t="shared" si="158"/>
        <v/>
      </c>
      <c r="BD108" s="5" t="str">
        <f t="shared" si="159"/>
        <v/>
      </c>
      <c r="BE108" s="5" t="b">
        <f t="shared" si="160"/>
        <v>0</v>
      </c>
      <c r="BF108" s="5" t="str">
        <f t="shared" si="96"/>
        <v/>
      </c>
      <c r="BG108" s="5" t="str">
        <f t="shared" si="161"/>
        <v/>
      </c>
      <c r="BH108" s="5" t="b">
        <f t="shared" si="162"/>
        <v>0</v>
      </c>
      <c r="BI108" s="5" t="str">
        <f t="shared" si="163"/>
        <v/>
      </c>
      <c r="BJ108" s="5" t="str">
        <f t="shared" si="97"/>
        <v/>
      </c>
      <c r="BK108" s="5" t="str">
        <f>IF(BH108,IF(BI108="","You ring the bell. "&amp;IF(BJ108=0,"Nothing else happens.","The "&amp;_xlfn.XLOOKUP(BJ108,Data!$W$3:$W$28,Data!$X$3:$X$28)&amp;" is transformed!"),BI108),"")</f>
        <v/>
      </c>
      <c r="BL108" s="5" t="b">
        <f t="shared" si="164"/>
        <v>0</v>
      </c>
      <c r="BM108" s="5" t="b">
        <f t="shared" si="165"/>
        <v>0</v>
      </c>
      <c r="BN108" s="5" t="str">
        <f t="shared" si="98"/>
        <v/>
      </c>
      <c r="BO108" s="5" t="str">
        <f t="shared" si="99"/>
        <v/>
      </c>
      <c r="BP108" s="5" t="b">
        <f t="shared" si="166"/>
        <v>0</v>
      </c>
      <c r="BQ108" s="5" t="str">
        <f>IF(BP108,IF(_xlfn.XLOOKUP(T108,Data!$W$3:$W$28,Data!$AB$3:$AB$28),"That's much too precious to give away!",IF(OR(AND(T108=17,CK107=CQ107),AND(T108=21,CK107=CV107)),"","No-one here seems to want that.")),"")</f>
        <v/>
      </c>
      <c r="BR108" s="5" t="str">
        <f>IF(BP108,IF(BQ108&lt;&gt;"",BQ108,IF(T108=21,Data!$B$5,"The priest takes the water and it is transformed by heavenly radiance!")),"")</f>
        <v/>
      </c>
      <c r="BS108" s="5" t="b">
        <f t="shared" si="167"/>
        <v>0</v>
      </c>
      <c r="BT108" s="5" t="str">
        <f t="shared" si="100"/>
        <v/>
      </c>
      <c r="BU108" s="5" t="str">
        <f t="shared" si="168"/>
        <v/>
      </c>
      <c r="BV108" s="5" t="b">
        <f t="shared" si="169"/>
        <v>0</v>
      </c>
      <c r="BW108" s="5" t="str">
        <f t="shared" si="101"/>
        <v/>
      </c>
      <c r="BX108" s="5" t="str">
        <f t="shared" si="170"/>
        <v/>
      </c>
      <c r="BY108" s="5" t="b">
        <f t="shared" si="171"/>
        <v>0</v>
      </c>
      <c r="BZ108" s="5">
        <f t="shared" si="172"/>
        <v>0</v>
      </c>
      <c r="CA108" s="5" t="str">
        <f t="shared" si="102"/>
        <v/>
      </c>
      <c r="CB108" s="5" t="b">
        <f t="shared" si="103"/>
        <v>0</v>
      </c>
      <c r="CC108" s="5" t="str">
        <f t="shared" si="104"/>
        <v/>
      </c>
      <c r="CD108" s="5" t="b">
        <f t="shared" si="105"/>
        <v>0</v>
      </c>
      <c r="CE108" s="5" t="b">
        <f t="shared" si="106"/>
        <v>0</v>
      </c>
      <c r="CF108" s="5" t="b">
        <f t="shared" si="107"/>
        <v>0</v>
      </c>
      <c r="CG108" s="5" t="b">
        <f t="shared" si="108"/>
        <v>0</v>
      </c>
      <c r="CH108" s="5" t="b">
        <f t="shared" si="109"/>
        <v>0</v>
      </c>
      <c r="CI108" s="5">
        <f t="shared" si="110"/>
        <v>0</v>
      </c>
      <c r="CJ108" s="5" t="str">
        <f t="shared" si="111"/>
        <v>I don't know that verb.</v>
      </c>
      <c r="CK108" s="4">
        <f t="shared" si="112"/>
        <v>3</v>
      </c>
      <c r="CL108" s="4" t="b">
        <f t="shared" si="113"/>
        <v>0</v>
      </c>
      <c r="CM108" s="4">
        <f t="shared" si="173"/>
        <v>20</v>
      </c>
      <c r="CN108" s="4" t="b">
        <f t="shared" si="114"/>
        <v>0</v>
      </c>
      <c r="CO108" s="4">
        <f t="shared" si="115"/>
        <v>12</v>
      </c>
      <c r="CP108" s="4">
        <f t="shared" si="116"/>
        <v>10</v>
      </c>
      <c r="CQ108" s="4">
        <f t="shared" si="117"/>
        <v>2</v>
      </c>
      <c r="CR108" s="4">
        <f t="shared" si="118"/>
        <v>20</v>
      </c>
      <c r="CS108" s="4">
        <f t="shared" si="119"/>
        <v>2</v>
      </c>
      <c r="CT108" s="4">
        <f t="shared" si="120"/>
        <v>15</v>
      </c>
      <c r="CU108" s="4">
        <f t="shared" si="121"/>
        <v>16</v>
      </c>
      <c r="CV108" s="4">
        <f t="shared" si="122"/>
        <v>8</v>
      </c>
      <c r="CW108" s="4">
        <f t="shared" si="123"/>
        <v>8</v>
      </c>
      <c r="CX108" s="4">
        <f t="shared" si="124"/>
        <v>14</v>
      </c>
      <c r="CY108" s="4">
        <f t="shared" si="125"/>
        <v>19</v>
      </c>
      <c r="CZ108" s="4">
        <f t="shared" si="126"/>
        <v>9</v>
      </c>
      <c r="DA108" s="4">
        <f t="shared" si="127"/>
        <v>2</v>
      </c>
      <c r="DB108" s="4">
        <f t="shared" si="128"/>
        <v>12</v>
      </c>
      <c r="DC108" s="4">
        <f t="shared" si="174"/>
        <v>2</v>
      </c>
      <c r="DD108" s="4">
        <f t="shared" si="129"/>
        <v>2</v>
      </c>
      <c r="DE108" s="4">
        <f t="shared" si="130"/>
        <v>2</v>
      </c>
      <c r="DF108" s="4">
        <f t="shared" si="131"/>
        <v>10</v>
      </c>
      <c r="DG108" s="4">
        <f t="shared" si="132"/>
        <v>2</v>
      </c>
      <c r="DH108" s="4">
        <f t="shared" si="133"/>
        <v>17</v>
      </c>
      <c r="DI108" s="4">
        <f t="shared" si="134"/>
        <v>6</v>
      </c>
      <c r="DJ108" s="4">
        <f t="shared" si="135"/>
        <v>15</v>
      </c>
      <c r="DK108" s="4">
        <f t="shared" si="136"/>
        <v>19</v>
      </c>
      <c r="DL108" s="4">
        <f t="shared" si="137"/>
        <v>2</v>
      </c>
      <c r="DM108" s="4">
        <f t="shared" si="138"/>
        <v>22</v>
      </c>
      <c r="DN108" s="4">
        <f t="shared" si="139"/>
        <v>23</v>
      </c>
      <c r="DO108" s="3"/>
    </row>
    <row r="109" spans="1:119" x14ac:dyDescent="0.35">
      <c r="A109" s="3" t="str">
        <f t="shared" si="140"/>
        <v/>
      </c>
      <c r="B109" s="6"/>
      <c r="C109" s="3" t="str">
        <f t="shared" si="90"/>
        <v/>
      </c>
      <c r="D109" s="3" t="e" cm="1">
        <f t="array" ref="D109:F109">INDEX(_xlfn.TEXTSPLIT(B109," ",,TRUE),_xlfn.SEQUENCE(1,3))</f>
        <v>#VALUE!</v>
      </c>
      <c r="E109" s="3" t="e">
        <v>#VALUE!</v>
      </c>
      <c r="F109" s="3" t="e">
        <v>#VALUE!</v>
      </c>
      <c r="G109" s="3" t="e" cm="1">
        <f t="array" ref="G109">_xlfn.XLOOKUP(D109,Data!$D$3:$D$36,Data!$E$3:$G$36)</f>
        <v>#VALUE!</v>
      </c>
      <c r="H109" s="3"/>
      <c r="I109" s="3"/>
      <c r="J109" s="3" t="e">
        <f>_xlfn.XMATCH(E109,Data!$L$3:$L$10)</f>
        <v>#VALUE!</v>
      </c>
      <c r="K109" s="3" t="str">
        <f>IF(M109="",IF(I109,Data!$B$4,_xlfn.XLOOKUP(D109,Data!$D$3:$D$36,Data!$E$3:$E$36)),"")</f>
        <v/>
      </c>
      <c r="L109" s="3" t="str">
        <f>IF(M109="",IF(I109,_xlfn.XLOOKUP(G109,Data!$L$3:$L$10,Data!$M$3:$M$10),IF(H109=0,"",IF(H109=1,E109,_xlfn.XLOOKUP(E109,Data!$L$3:$L$10,Data!$M$3:$M$10)))),"")</f>
        <v/>
      </c>
      <c r="M109" s="3" t="str">
        <f>IF(NOT(ISERROR(F109)),Data!$J$3,IF(ISERROR(G109),Data!$J$4,IF(AND(H109=0,NOT(ISERROR(E109))),Data!$J$5,IF(AND(H109=2,ISERROR(J109)),Data!$J$7,IF(AND(H109=1,ISERROR(E109)),Data!$J$6,"")))))</f>
        <v>I don't know that verb.</v>
      </c>
      <c r="N109" s="3" t="e">
        <f>_xlfn.XLOOKUP(K109,Data!$D$3:$D$36,Data!$H$3:$H$36)</f>
        <v>#N/A</v>
      </c>
      <c r="O109" s="3" t="e">
        <f>_xlfn.XLOOKUP(L109,Data!$X$3:$X$29,Data!$W$3:$W$29)</f>
        <v>#N/A</v>
      </c>
      <c r="P109" s="3" t="b">
        <f>OR(_xlfn.XLOOKUP(CK108,Data!$O$3:$O$25,Data!$U$3:$U$25),AND(CL108,OR(DC108=CK108,DC108=1)))</f>
        <v>1</v>
      </c>
      <c r="Q109" s="3" t="e" cm="1">
        <f t="array" ref="Q109">INDEX(CO108:DN108,1,O109)</f>
        <v>#N/A</v>
      </c>
      <c r="R109" s="3" t="e">
        <f t="shared" si="92"/>
        <v>#N/A</v>
      </c>
      <c r="S109" s="3" t="e">
        <f t="shared" si="141"/>
        <v>#N/A</v>
      </c>
      <c r="T109" s="3" t="str">
        <f t="shared" si="142"/>
        <v/>
      </c>
      <c r="U109" s="3" t="str">
        <f>IF(M109&lt;&gt;"",M109,IF(L109="","",IFERROR(IF(T109=0,IF(S109=FALSE,Data!$J$11,Data!$J$8),""),IF(K109=Data!$B$4,"",Data!$J$8))))</f>
        <v>I don't know that verb.</v>
      </c>
      <c r="V109" s="3" t="e" cm="1">
        <f t="array" ref="V109">INDEX(Data!$Q$3:$T$25,CK108,L109)</f>
        <v>#VALUE!</v>
      </c>
      <c r="W109" s="3" t="e">
        <f t="shared" si="93"/>
        <v>#VALUE!</v>
      </c>
      <c r="X109" s="3">
        <f t="shared" si="143"/>
        <v>0</v>
      </c>
      <c r="Y109" s="3" t="str">
        <f>IF(K109&lt;&gt;"Go","",IF(ISNUMBER(V109),IF(V109&gt;0,W109,Data!$J$9),Play!V109))</f>
        <v/>
      </c>
      <c r="Z109" s="3" t="b">
        <f t="shared" si="144"/>
        <v>0</v>
      </c>
      <c r="AA109" s="3" t="str">
        <f t="shared" si="145"/>
        <v/>
      </c>
      <c r="AB109" s="3">
        <f t="shared" si="94"/>
        <v>0</v>
      </c>
      <c r="AE109" s="5" t="str">
        <f t="shared" si="95"/>
        <v/>
      </c>
      <c r="AF109" s="5" t="str">
        <f>IF(AE109&lt;&gt;"",OR(_xlfn.XLOOKUP(AE109,Data!$O$3:$O$25,Data!$U$3:$U$25),AND(CL108,OR(DC108=1,DC108=CK108))),"")</f>
        <v/>
      </c>
      <c r="AG109" s="5" t="e" cm="1">
        <f t="array" ref="AG109">"Exits: " &amp; _xlfn.TEXTJOIN(", ", TRUE, IF(INDEX(Data!$Q$3:$T$25,AE109,0)&gt;0,Data!$Q$2:$T$2,""))&amp;"."</f>
        <v>#VALUE!</v>
      </c>
      <c r="AH109" s="5" t="str" cm="1">
        <f t="array" ref="AH109">_xlfn.TEXTJOIN(", ", TRUE, IF(CO108:DN108=AE109,_xlfn.XLOOKUP($CO$3:$DN$3,Data!$W$3:$W$28,Data!$X$3:$X$28),""))</f>
        <v/>
      </c>
      <c r="AI109" s="5" t="str">
        <f>IF(AF109="","",IF(AF109,_xlfn.XLOOKUP(AE109,Data!$O$3:$O$25,Data!$P$3:$P$25)&amp;" "&amp;AG109&amp;IF(AH109&lt;&gt;""," You see: " &amp;AH109&amp;".",""),Data!$J$10))</f>
        <v/>
      </c>
      <c r="AJ109" s="5" t="str">
        <f t="shared" si="146"/>
        <v/>
      </c>
      <c r="AK109" s="5" t="str">
        <f>IF(AND(K109="Talk",U109=""),_xlfn.XLOOKUP(T109,Data!$W$3:$W$28,Data!$AC$3:$AC$28),"")</f>
        <v/>
      </c>
      <c r="AL109" s="5" t="str">
        <f t="shared" si="147"/>
        <v/>
      </c>
      <c r="AM109" s="5" t="b">
        <f t="shared" si="148"/>
        <v>0</v>
      </c>
      <c r="AN109" s="5" t="str">
        <f>IF(AM109,IF(_xlfn.XLOOKUP(T109,Data!$W$3:$W$28,Data!$AA$3:$AA$28)=FALSE,"You can't take that.",IF(Q109=1,"You already have that.",IF(OR(CK108=CT108,CK108=CY108),"The unholy fiend prevents you!",""))),"")</f>
        <v/>
      </c>
      <c r="AO109" s="5" t="str">
        <f t="shared" si="149"/>
        <v/>
      </c>
      <c r="AP109" s="5" t="str">
        <f t="shared" si="150"/>
        <v/>
      </c>
      <c r="AQ109" s="5" t="b">
        <f t="shared" si="151"/>
        <v>0</v>
      </c>
      <c r="AR109" s="5" t="str">
        <f t="shared" si="152"/>
        <v/>
      </c>
      <c r="AS109" s="5" t="str">
        <f t="shared" si="153"/>
        <v/>
      </c>
      <c r="AT109" s="5" t="str">
        <f t="shared" si="91"/>
        <v/>
      </c>
      <c r="AU109" s="5" t="str">
        <f>IF(AND(K109="Examine",U109=""),_xlfn.XLOOKUP(T109,Data!$W$3:$W$28,Data!$Z$3:$Z$28)&amp;IF(T109=15,IF(CL108,IF(CM108&gt;=14,"burning brightly.",IF(CM108&gt;=9,"burning steadily.",IF(CM108&gt;=4,"burning weakly.","guttering."))),"unlit."),""),"")</f>
        <v/>
      </c>
      <c r="AV109" s="5" t="str" cm="1">
        <f t="array" ref="AV109">_xlfn.TEXTJOIN(", ", TRUE, IF(CO108:DN108=1,CO$1:DN$1,""))</f>
        <v/>
      </c>
      <c r="AW109" s="5" t="str">
        <f t="shared" si="154"/>
        <v/>
      </c>
      <c r="AX109" s="5" t="b">
        <f t="shared" si="155"/>
        <v>0</v>
      </c>
      <c r="AY109" s="5" t="str">
        <f>IF(AX109,IF(NOT(ISBLANK(_xlfn.XLOOKUP(T109,Data!$W$3:$W$28,Data!$AD$3:$AD$28))),IF(CK108=12,"","There's nowhere to pour it away here."),"You can't empty that!"),"")</f>
        <v/>
      </c>
      <c r="AZ109" s="5" t="str">
        <f t="shared" si="156"/>
        <v/>
      </c>
      <c r="BA109" s="5" t="b">
        <f t="shared" si="157"/>
        <v>0</v>
      </c>
      <c r="BB109" s="5" t="e">
        <f>_xlfn.XLOOKUP(T109,Data!$W$3:$W$28,Data!$AD$3:$AD$28)</f>
        <v>#N/A</v>
      </c>
      <c r="BC109" s="5" t="str">
        <f t="shared" si="158"/>
        <v/>
      </c>
      <c r="BD109" s="5" t="str">
        <f t="shared" si="159"/>
        <v/>
      </c>
      <c r="BE109" s="5" t="b">
        <f t="shared" si="160"/>
        <v>0</v>
      </c>
      <c r="BF109" s="5" t="str">
        <f t="shared" si="96"/>
        <v/>
      </c>
      <c r="BG109" s="5" t="str">
        <f t="shared" si="161"/>
        <v/>
      </c>
      <c r="BH109" s="5" t="b">
        <f t="shared" si="162"/>
        <v>0</v>
      </c>
      <c r="BI109" s="5" t="str">
        <f t="shared" si="163"/>
        <v/>
      </c>
      <c r="BJ109" s="5" t="str">
        <f t="shared" si="97"/>
        <v/>
      </c>
      <c r="BK109" s="5" t="str">
        <f>IF(BH109,IF(BI109="","You ring the bell. "&amp;IF(BJ109=0,"Nothing else happens.","The "&amp;_xlfn.XLOOKUP(BJ109,Data!$W$3:$W$28,Data!$X$3:$X$28)&amp;" is transformed!"),BI109),"")</f>
        <v/>
      </c>
      <c r="BL109" s="5" t="b">
        <f t="shared" si="164"/>
        <v>0</v>
      </c>
      <c r="BM109" s="5" t="b">
        <f t="shared" si="165"/>
        <v>0</v>
      </c>
      <c r="BN109" s="5" t="str">
        <f t="shared" si="98"/>
        <v/>
      </c>
      <c r="BO109" s="5" t="str">
        <f t="shared" si="99"/>
        <v/>
      </c>
      <c r="BP109" s="5" t="b">
        <f t="shared" si="166"/>
        <v>0</v>
      </c>
      <c r="BQ109" s="5" t="str">
        <f>IF(BP109,IF(_xlfn.XLOOKUP(T109,Data!$W$3:$W$28,Data!$AB$3:$AB$28),"That's much too precious to give away!",IF(OR(AND(T109=17,CK108=CQ108),AND(T109=21,CK108=CV108)),"","No-one here seems to want that.")),"")</f>
        <v/>
      </c>
      <c r="BR109" s="5" t="str">
        <f>IF(BP109,IF(BQ109&lt;&gt;"",BQ109,IF(T109=21,Data!$B$5,"The priest takes the water and it is transformed by heavenly radiance!")),"")</f>
        <v/>
      </c>
      <c r="BS109" s="5" t="b">
        <f t="shared" si="167"/>
        <v>0</v>
      </c>
      <c r="BT109" s="5" t="str">
        <f t="shared" si="100"/>
        <v/>
      </c>
      <c r="BU109" s="5" t="str">
        <f t="shared" si="168"/>
        <v/>
      </c>
      <c r="BV109" s="5" t="b">
        <f t="shared" si="169"/>
        <v>0</v>
      </c>
      <c r="BW109" s="5" t="str">
        <f t="shared" si="101"/>
        <v/>
      </c>
      <c r="BX109" s="5" t="str">
        <f t="shared" si="170"/>
        <v/>
      </c>
      <c r="BY109" s="5" t="b">
        <f t="shared" si="171"/>
        <v>0</v>
      </c>
      <c r="BZ109" s="5">
        <f t="shared" si="172"/>
        <v>0</v>
      </c>
      <c r="CA109" s="5" t="str">
        <f t="shared" si="102"/>
        <v/>
      </c>
      <c r="CB109" s="5" t="b">
        <f t="shared" si="103"/>
        <v>0</v>
      </c>
      <c r="CC109" s="5" t="str">
        <f t="shared" si="104"/>
        <v/>
      </c>
      <c r="CD109" s="5" t="b">
        <f t="shared" si="105"/>
        <v>0</v>
      </c>
      <c r="CE109" s="5" t="b">
        <f t="shared" si="106"/>
        <v>0</v>
      </c>
      <c r="CF109" s="5" t="b">
        <f t="shared" si="107"/>
        <v>0</v>
      </c>
      <c r="CG109" s="5" t="b">
        <f t="shared" si="108"/>
        <v>0</v>
      </c>
      <c r="CH109" s="5" t="b">
        <f t="shared" si="109"/>
        <v>0</v>
      </c>
      <c r="CI109" s="5">
        <f t="shared" si="110"/>
        <v>0</v>
      </c>
      <c r="CJ109" s="5" t="str">
        <f t="shared" si="111"/>
        <v>I don't know that verb.</v>
      </c>
      <c r="CK109" s="4">
        <f t="shared" si="112"/>
        <v>3</v>
      </c>
      <c r="CL109" s="4" t="b">
        <f t="shared" si="113"/>
        <v>0</v>
      </c>
      <c r="CM109" s="4">
        <f t="shared" si="173"/>
        <v>20</v>
      </c>
      <c r="CN109" s="4" t="b">
        <f t="shared" si="114"/>
        <v>0</v>
      </c>
      <c r="CO109" s="4">
        <f t="shared" si="115"/>
        <v>12</v>
      </c>
      <c r="CP109" s="4">
        <f t="shared" si="116"/>
        <v>10</v>
      </c>
      <c r="CQ109" s="4">
        <f t="shared" si="117"/>
        <v>2</v>
      </c>
      <c r="CR109" s="4">
        <f t="shared" si="118"/>
        <v>20</v>
      </c>
      <c r="CS109" s="4">
        <f t="shared" si="119"/>
        <v>2</v>
      </c>
      <c r="CT109" s="4">
        <f t="shared" si="120"/>
        <v>15</v>
      </c>
      <c r="CU109" s="4">
        <f t="shared" si="121"/>
        <v>16</v>
      </c>
      <c r="CV109" s="4">
        <f t="shared" si="122"/>
        <v>8</v>
      </c>
      <c r="CW109" s="4">
        <f t="shared" si="123"/>
        <v>8</v>
      </c>
      <c r="CX109" s="4">
        <f t="shared" si="124"/>
        <v>14</v>
      </c>
      <c r="CY109" s="4">
        <f t="shared" si="125"/>
        <v>19</v>
      </c>
      <c r="CZ109" s="4">
        <f t="shared" si="126"/>
        <v>9</v>
      </c>
      <c r="DA109" s="4">
        <f t="shared" si="127"/>
        <v>2</v>
      </c>
      <c r="DB109" s="4">
        <f t="shared" si="128"/>
        <v>12</v>
      </c>
      <c r="DC109" s="4">
        <f t="shared" si="174"/>
        <v>2</v>
      </c>
      <c r="DD109" s="4">
        <f t="shared" si="129"/>
        <v>2</v>
      </c>
      <c r="DE109" s="4">
        <f t="shared" si="130"/>
        <v>2</v>
      </c>
      <c r="DF109" s="4">
        <f t="shared" si="131"/>
        <v>10</v>
      </c>
      <c r="DG109" s="4">
        <f t="shared" si="132"/>
        <v>2</v>
      </c>
      <c r="DH109" s="4">
        <f t="shared" si="133"/>
        <v>17</v>
      </c>
      <c r="DI109" s="4">
        <f t="shared" si="134"/>
        <v>6</v>
      </c>
      <c r="DJ109" s="4">
        <f t="shared" si="135"/>
        <v>15</v>
      </c>
      <c r="DK109" s="4">
        <f t="shared" si="136"/>
        <v>19</v>
      </c>
      <c r="DL109" s="4">
        <f t="shared" si="137"/>
        <v>2</v>
      </c>
      <c r="DM109" s="4">
        <f t="shared" si="138"/>
        <v>22</v>
      </c>
      <c r="DN109" s="4">
        <f t="shared" si="139"/>
        <v>23</v>
      </c>
      <c r="DO109" s="3"/>
    </row>
    <row r="110" spans="1:119" x14ac:dyDescent="0.35">
      <c r="A110" s="3" t="str">
        <f t="shared" si="140"/>
        <v/>
      </c>
      <c r="B110" s="6"/>
      <c r="C110" s="3" t="str">
        <f t="shared" si="90"/>
        <v/>
      </c>
      <c r="D110" s="3" t="e" cm="1">
        <f t="array" ref="D110:F110">INDEX(_xlfn.TEXTSPLIT(B110," ",,TRUE),_xlfn.SEQUENCE(1,3))</f>
        <v>#VALUE!</v>
      </c>
      <c r="E110" s="3" t="e">
        <v>#VALUE!</v>
      </c>
      <c r="F110" s="3" t="e">
        <v>#VALUE!</v>
      </c>
      <c r="G110" s="3" t="e" cm="1">
        <f t="array" ref="G110">_xlfn.XLOOKUP(D110,Data!$D$3:$D$36,Data!$E$3:$G$36)</f>
        <v>#VALUE!</v>
      </c>
      <c r="H110" s="3"/>
      <c r="I110" s="3"/>
      <c r="J110" s="3" t="e">
        <f>_xlfn.XMATCH(E110,Data!$L$3:$L$10)</f>
        <v>#VALUE!</v>
      </c>
      <c r="K110" s="3" t="str">
        <f>IF(M110="",IF(I110,Data!$B$4,_xlfn.XLOOKUP(D110,Data!$D$3:$D$36,Data!$E$3:$E$36)),"")</f>
        <v/>
      </c>
      <c r="L110" s="3" t="str">
        <f>IF(M110="",IF(I110,_xlfn.XLOOKUP(G110,Data!$L$3:$L$10,Data!$M$3:$M$10),IF(H110=0,"",IF(H110=1,E110,_xlfn.XLOOKUP(E110,Data!$L$3:$L$10,Data!$M$3:$M$10)))),"")</f>
        <v/>
      </c>
      <c r="M110" s="3" t="str">
        <f>IF(NOT(ISERROR(F110)),Data!$J$3,IF(ISERROR(G110),Data!$J$4,IF(AND(H110=0,NOT(ISERROR(E110))),Data!$J$5,IF(AND(H110=2,ISERROR(J110)),Data!$J$7,IF(AND(H110=1,ISERROR(E110)),Data!$J$6,"")))))</f>
        <v>I don't know that verb.</v>
      </c>
      <c r="N110" s="3" t="e">
        <f>_xlfn.XLOOKUP(K110,Data!$D$3:$D$36,Data!$H$3:$H$36)</f>
        <v>#N/A</v>
      </c>
      <c r="O110" s="3" t="e">
        <f>_xlfn.XLOOKUP(L110,Data!$X$3:$X$29,Data!$W$3:$W$29)</f>
        <v>#N/A</v>
      </c>
      <c r="P110" s="3" t="b">
        <f>OR(_xlfn.XLOOKUP(CK109,Data!$O$3:$O$25,Data!$U$3:$U$25),AND(CL109,OR(DC109=CK109,DC109=1)))</f>
        <v>1</v>
      </c>
      <c r="Q110" s="3" t="e" cm="1">
        <f t="array" ref="Q110">INDEX(CO109:DN109,1,O110)</f>
        <v>#N/A</v>
      </c>
      <c r="R110" s="3" t="e">
        <f t="shared" si="92"/>
        <v>#N/A</v>
      </c>
      <c r="S110" s="3" t="e">
        <f t="shared" si="141"/>
        <v>#N/A</v>
      </c>
      <c r="T110" s="3" t="str">
        <f t="shared" si="142"/>
        <v/>
      </c>
      <c r="U110" s="3" t="str">
        <f>IF(M110&lt;&gt;"",M110,IF(L110="","",IFERROR(IF(T110=0,IF(S110=FALSE,Data!$J$11,Data!$J$8),""),IF(K110=Data!$B$4,"",Data!$J$8))))</f>
        <v>I don't know that verb.</v>
      </c>
      <c r="V110" s="3" t="e" cm="1">
        <f t="array" ref="V110">INDEX(Data!$Q$3:$T$25,CK109,L110)</f>
        <v>#VALUE!</v>
      </c>
      <c r="W110" s="3" t="e">
        <f t="shared" si="93"/>
        <v>#VALUE!</v>
      </c>
      <c r="X110" s="3">
        <f t="shared" si="143"/>
        <v>0</v>
      </c>
      <c r="Y110" s="3" t="str">
        <f>IF(K110&lt;&gt;"Go","",IF(ISNUMBER(V110),IF(V110&gt;0,W110,Data!$J$9),Play!V110))</f>
        <v/>
      </c>
      <c r="Z110" s="3" t="b">
        <f t="shared" si="144"/>
        <v>0</v>
      </c>
      <c r="AA110" s="3" t="str">
        <f t="shared" si="145"/>
        <v/>
      </c>
      <c r="AB110" s="3">
        <f t="shared" si="94"/>
        <v>0</v>
      </c>
      <c r="AE110" s="5" t="str">
        <f t="shared" si="95"/>
        <v/>
      </c>
      <c r="AF110" s="5" t="str">
        <f>IF(AE110&lt;&gt;"",OR(_xlfn.XLOOKUP(AE110,Data!$O$3:$O$25,Data!$U$3:$U$25),AND(CL109,OR(DC109=1,DC109=CK109))),"")</f>
        <v/>
      </c>
      <c r="AG110" s="5" t="e" cm="1">
        <f t="array" ref="AG110">"Exits: " &amp; _xlfn.TEXTJOIN(", ", TRUE, IF(INDEX(Data!$Q$3:$T$25,AE110,0)&gt;0,Data!$Q$2:$T$2,""))&amp;"."</f>
        <v>#VALUE!</v>
      </c>
      <c r="AH110" s="5" t="str" cm="1">
        <f t="array" ref="AH110">_xlfn.TEXTJOIN(", ", TRUE, IF(CO109:DN109=AE110,_xlfn.XLOOKUP($CO$3:$DN$3,Data!$W$3:$W$28,Data!$X$3:$X$28),""))</f>
        <v/>
      </c>
      <c r="AI110" s="5" t="str">
        <f>IF(AF110="","",IF(AF110,_xlfn.XLOOKUP(AE110,Data!$O$3:$O$25,Data!$P$3:$P$25)&amp;" "&amp;AG110&amp;IF(AH110&lt;&gt;""," You see: " &amp;AH110&amp;".",""),Data!$J$10))</f>
        <v/>
      </c>
      <c r="AJ110" s="5" t="str">
        <f t="shared" si="146"/>
        <v/>
      </c>
      <c r="AK110" s="5" t="str">
        <f>IF(AND(K110="Talk",U110=""),_xlfn.XLOOKUP(T110,Data!$W$3:$W$28,Data!$AC$3:$AC$28),"")</f>
        <v/>
      </c>
      <c r="AL110" s="5" t="str">
        <f t="shared" si="147"/>
        <v/>
      </c>
      <c r="AM110" s="5" t="b">
        <f t="shared" si="148"/>
        <v>0</v>
      </c>
      <c r="AN110" s="5" t="str">
        <f>IF(AM110,IF(_xlfn.XLOOKUP(T110,Data!$W$3:$W$28,Data!$AA$3:$AA$28)=FALSE,"You can't take that.",IF(Q110=1,"You already have that.",IF(OR(CK109=CT109,CK109=CY109),"The unholy fiend prevents you!",""))),"")</f>
        <v/>
      </c>
      <c r="AO110" s="5" t="str">
        <f t="shared" si="149"/>
        <v/>
      </c>
      <c r="AP110" s="5" t="str">
        <f t="shared" si="150"/>
        <v/>
      </c>
      <c r="AQ110" s="5" t="b">
        <f t="shared" si="151"/>
        <v>0</v>
      </c>
      <c r="AR110" s="5" t="str">
        <f t="shared" si="152"/>
        <v/>
      </c>
      <c r="AS110" s="5" t="str">
        <f t="shared" si="153"/>
        <v/>
      </c>
      <c r="AT110" s="5" t="str">
        <f t="shared" si="91"/>
        <v/>
      </c>
      <c r="AU110" s="5" t="str">
        <f>IF(AND(K110="Examine",U110=""),_xlfn.XLOOKUP(T110,Data!$W$3:$W$28,Data!$Z$3:$Z$28)&amp;IF(T110=15,IF(CL109,IF(CM109&gt;=14,"burning brightly.",IF(CM109&gt;=9,"burning steadily.",IF(CM109&gt;=4,"burning weakly.","guttering."))),"unlit."),""),"")</f>
        <v/>
      </c>
      <c r="AV110" s="5" t="str" cm="1">
        <f t="array" ref="AV110">_xlfn.TEXTJOIN(", ", TRUE, IF(CO109:DN109=1,CO$1:DN$1,""))</f>
        <v/>
      </c>
      <c r="AW110" s="5" t="str">
        <f t="shared" si="154"/>
        <v/>
      </c>
      <c r="AX110" s="5" t="b">
        <f t="shared" si="155"/>
        <v>0</v>
      </c>
      <c r="AY110" s="5" t="str">
        <f>IF(AX110,IF(NOT(ISBLANK(_xlfn.XLOOKUP(T110,Data!$W$3:$W$28,Data!$AD$3:$AD$28))),IF(CK109=12,"","There's nowhere to pour it away here."),"You can't empty that!"),"")</f>
        <v/>
      </c>
      <c r="AZ110" s="5" t="str">
        <f t="shared" si="156"/>
        <v/>
      </c>
      <c r="BA110" s="5" t="b">
        <f t="shared" si="157"/>
        <v>0</v>
      </c>
      <c r="BB110" s="5" t="e">
        <f>_xlfn.XLOOKUP(T110,Data!$W$3:$W$28,Data!$AD$3:$AD$28)</f>
        <v>#N/A</v>
      </c>
      <c r="BC110" s="5" t="str">
        <f t="shared" si="158"/>
        <v/>
      </c>
      <c r="BD110" s="5" t="str">
        <f t="shared" si="159"/>
        <v/>
      </c>
      <c r="BE110" s="5" t="b">
        <f t="shared" si="160"/>
        <v>0</v>
      </c>
      <c r="BF110" s="5" t="str">
        <f t="shared" si="96"/>
        <v/>
      </c>
      <c r="BG110" s="5" t="str">
        <f t="shared" si="161"/>
        <v/>
      </c>
      <c r="BH110" s="5" t="b">
        <f t="shared" si="162"/>
        <v>0</v>
      </c>
      <c r="BI110" s="5" t="str">
        <f t="shared" si="163"/>
        <v/>
      </c>
      <c r="BJ110" s="5" t="str">
        <f t="shared" si="97"/>
        <v/>
      </c>
      <c r="BK110" s="5" t="str">
        <f>IF(BH110,IF(BI110="","You ring the bell. "&amp;IF(BJ110=0,"Nothing else happens.","The "&amp;_xlfn.XLOOKUP(BJ110,Data!$W$3:$W$28,Data!$X$3:$X$28)&amp;" is transformed!"),BI110),"")</f>
        <v/>
      </c>
      <c r="BL110" s="5" t="b">
        <f t="shared" si="164"/>
        <v>0</v>
      </c>
      <c r="BM110" s="5" t="b">
        <f t="shared" si="165"/>
        <v>0</v>
      </c>
      <c r="BN110" s="5" t="str">
        <f t="shared" si="98"/>
        <v/>
      </c>
      <c r="BO110" s="5" t="str">
        <f t="shared" si="99"/>
        <v/>
      </c>
      <c r="BP110" s="5" t="b">
        <f t="shared" si="166"/>
        <v>0</v>
      </c>
      <c r="BQ110" s="5" t="str">
        <f>IF(BP110,IF(_xlfn.XLOOKUP(T110,Data!$W$3:$W$28,Data!$AB$3:$AB$28),"That's much too precious to give away!",IF(OR(AND(T110=17,CK109=CQ109),AND(T110=21,CK109=CV109)),"","No-one here seems to want that.")),"")</f>
        <v/>
      </c>
      <c r="BR110" s="5" t="str">
        <f>IF(BP110,IF(BQ110&lt;&gt;"",BQ110,IF(T110=21,Data!$B$5,"The priest takes the water and it is transformed by heavenly radiance!")),"")</f>
        <v/>
      </c>
      <c r="BS110" s="5" t="b">
        <f t="shared" si="167"/>
        <v>0</v>
      </c>
      <c r="BT110" s="5" t="str">
        <f t="shared" si="100"/>
        <v/>
      </c>
      <c r="BU110" s="5" t="str">
        <f t="shared" si="168"/>
        <v/>
      </c>
      <c r="BV110" s="5" t="b">
        <f t="shared" si="169"/>
        <v>0</v>
      </c>
      <c r="BW110" s="5" t="str">
        <f t="shared" si="101"/>
        <v/>
      </c>
      <c r="BX110" s="5" t="str">
        <f t="shared" si="170"/>
        <v/>
      </c>
      <c r="BY110" s="5" t="b">
        <f t="shared" si="171"/>
        <v>0</v>
      </c>
      <c r="BZ110" s="5">
        <f t="shared" si="172"/>
        <v>0</v>
      </c>
      <c r="CA110" s="5" t="str">
        <f t="shared" si="102"/>
        <v/>
      </c>
      <c r="CB110" s="5" t="b">
        <f t="shared" si="103"/>
        <v>0</v>
      </c>
      <c r="CC110" s="5" t="str">
        <f t="shared" si="104"/>
        <v/>
      </c>
      <c r="CD110" s="5" t="b">
        <f t="shared" si="105"/>
        <v>0</v>
      </c>
      <c r="CE110" s="5" t="b">
        <f t="shared" si="106"/>
        <v>0</v>
      </c>
      <c r="CF110" s="5" t="b">
        <f t="shared" si="107"/>
        <v>0</v>
      </c>
      <c r="CG110" s="5" t="b">
        <f t="shared" si="108"/>
        <v>0</v>
      </c>
      <c r="CH110" s="5" t="b">
        <f t="shared" si="109"/>
        <v>0</v>
      </c>
      <c r="CI110" s="5">
        <f t="shared" si="110"/>
        <v>0</v>
      </c>
      <c r="CJ110" s="5" t="str">
        <f t="shared" si="111"/>
        <v>I don't know that verb.</v>
      </c>
      <c r="CK110" s="4">
        <f t="shared" si="112"/>
        <v>3</v>
      </c>
      <c r="CL110" s="4" t="b">
        <f t="shared" si="113"/>
        <v>0</v>
      </c>
      <c r="CM110" s="4">
        <f t="shared" si="173"/>
        <v>20</v>
      </c>
      <c r="CN110" s="4" t="b">
        <f t="shared" si="114"/>
        <v>0</v>
      </c>
      <c r="CO110" s="4">
        <f t="shared" si="115"/>
        <v>12</v>
      </c>
      <c r="CP110" s="4">
        <f t="shared" si="116"/>
        <v>10</v>
      </c>
      <c r="CQ110" s="4">
        <f t="shared" si="117"/>
        <v>2</v>
      </c>
      <c r="CR110" s="4">
        <f t="shared" si="118"/>
        <v>20</v>
      </c>
      <c r="CS110" s="4">
        <f t="shared" si="119"/>
        <v>2</v>
      </c>
      <c r="CT110" s="4">
        <f t="shared" si="120"/>
        <v>15</v>
      </c>
      <c r="CU110" s="4">
        <f t="shared" si="121"/>
        <v>16</v>
      </c>
      <c r="CV110" s="4">
        <f t="shared" si="122"/>
        <v>8</v>
      </c>
      <c r="CW110" s="4">
        <f t="shared" si="123"/>
        <v>8</v>
      </c>
      <c r="CX110" s="4">
        <f t="shared" si="124"/>
        <v>14</v>
      </c>
      <c r="CY110" s="4">
        <f t="shared" si="125"/>
        <v>19</v>
      </c>
      <c r="CZ110" s="4">
        <f t="shared" si="126"/>
        <v>9</v>
      </c>
      <c r="DA110" s="4">
        <f t="shared" si="127"/>
        <v>2</v>
      </c>
      <c r="DB110" s="4">
        <f t="shared" si="128"/>
        <v>12</v>
      </c>
      <c r="DC110" s="4">
        <f t="shared" si="174"/>
        <v>2</v>
      </c>
      <c r="DD110" s="4">
        <f t="shared" si="129"/>
        <v>2</v>
      </c>
      <c r="DE110" s="4">
        <f t="shared" si="130"/>
        <v>2</v>
      </c>
      <c r="DF110" s="4">
        <f t="shared" si="131"/>
        <v>10</v>
      </c>
      <c r="DG110" s="4">
        <f t="shared" si="132"/>
        <v>2</v>
      </c>
      <c r="DH110" s="4">
        <f t="shared" si="133"/>
        <v>17</v>
      </c>
      <c r="DI110" s="4">
        <f t="shared" si="134"/>
        <v>6</v>
      </c>
      <c r="DJ110" s="4">
        <f t="shared" si="135"/>
        <v>15</v>
      </c>
      <c r="DK110" s="4">
        <f t="shared" si="136"/>
        <v>19</v>
      </c>
      <c r="DL110" s="4">
        <f t="shared" si="137"/>
        <v>2</v>
      </c>
      <c r="DM110" s="4">
        <f t="shared" si="138"/>
        <v>22</v>
      </c>
      <c r="DN110" s="4">
        <f t="shared" si="139"/>
        <v>23</v>
      </c>
      <c r="DO110" s="3"/>
    </row>
    <row r="111" spans="1:119" x14ac:dyDescent="0.35">
      <c r="A111" s="3" t="str">
        <f t="shared" si="140"/>
        <v/>
      </c>
      <c r="B111" s="6"/>
      <c r="C111" s="3" t="str">
        <f t="shared" si="90"/>
        <v/>
      </c>
      <c r="D111" s="3" t="e" cm="1">
        <f t="array" ref="D111:F111">INDEX(_xlfn.TEXTSPLIT(B111," ",,TRUE),_xlfn.SEQUENCE(1,3))</f>
        <v>#VALUE!</v>
      </c>
      <c r="E111" s="3" t="e">
        <v>#VALUE!</v>
      </c>
      <c r="F111" s="3" t="e">
        <v>#VALUE!</v>
      </c>
      <c r="G111" s="3" t="e" cm="1">
        <f t="array" ref="G111">_xlfn.XLOOKUP(D111,Data!$D$3:$D$36,Data!$E$3:$G$36)</f>
        <v>#VALUE!</v>
      </c>
      <c r="H111" s="3"/>
      <c r="I111" s="3"/>
      <c r="J111" s="3" t="e">
        <f>_xlfn.XMATCH(E111,Data!$L$3:$L$10)</f>
        <v>#VALUE!</v>
      </c>
      <c r="K111" s="3" t="str">
        <f>IF(M111="",IF(I111,Data!$B$4,_xlfn.XLOOKUP(D111,Data!$D$3:$D$36,Data!$E$3:$E$36)),"")</f>
        <v/>
      </c>
      <c r="L111" s="3" t="str">
        <f>IF(M111="",IF(I111,_xlfn.XLOOKUP(G111,Data!$L$3:$L$10,Data!$M$3:$M$10),IF(H111=0,"",IF(H111=1,E111,_xlfn.XLOOKUP(E111,Data!$L$3:$L$10,Data!$M$3:$M$10)))),"")</f>
        <v/>
      </c>
      <c r="M111" s="3" t="str">
        <f>IF(NOT(ISERROR(F111)),Data!$J$3,IF(ISERROR(G111),Data!$J$4,IF(AND(H111=0,NOT(ISERROR(E111))),Data!$J$5,IF(AND(H111=2,ISERROR(J111)),Data!$J$7,IF(AND(H111=1,ISERROR(E111)),Data!$J$6,"")))))</f>
        <v>I don't know that verb.</v>
      </c>
      <c r="N111" s="3" t="e">
        <f>_xlfn.XLOOKUP(K111,Data!$D$3:$D$36,Data!$H$3:$H$36)</f>
        <v>#N/A</v>
      </c>
      <c r="O111" s="3" t="e">
        <f>_xlfn.XLOOKUP(L111,Data!$X$3:$X$29,Data!$W$3:$W$29)</f>
        <v>#N/A</v>
      </c>
      <c r="P111" s="3" t="b">
        <f>OR(_xlfn.XLOOKUP(CK110,Data!$O$3:$O$25,Data!$U$3:$U$25),AND(CL110,OR(DC110=CK110,DC110=1)))</f>
        <v>1</v>
      </c>
      <c r="Q111" s="3" t="e" cm="1">
        <f t="array" ref="Q111">INDEX(CO110:DN110,1,O111)</f>
        <v>#N/A</v>
      </c>
      <c r="R111" s="3" t="e">
        <f t="shared" si="92"/>
        <v>#N/A</v>
      </c>
      <c r="S111" s="3" t="e">
        <f t="shared" si="141"/>
        <v>#N/A</v>
      </c>
      <c r="T111" s="3" t="str">
        <f t="shared" si="142"/>
        <v/>
      </c>
      <c r="U111" s="3" t="str">
        <f>IF(M111&lt;&gt;"",M111,IF(L111="","",IFERROR(IF(T111=0,IF(S111=FALSE,Data!$J$11,Data!$J$8),""),IF(K111=Data!$B$4,"",Data!$J$8))))</f>
        <v>I don't know that verb.</v>
      </c>
      <c r="V111" s="3" t="e" cm="1">
        <f t="array" ref="V111">INDEX(Data!$Q$3:$T$25,CK110,L111)</f>
        <v>#VALUE!</v>
      </c>
      <c r="W111" s="3" t="e">
        <f t="shared" si="93"/>
        <v>#VALUE!</v>
      </c>
      <c r="X111" s="3">
        <f t="shared" si="143"/>
        <v>0</v>
      </c>
      <c r="Y111" s="3" t="str">
        <f>IF(K111&lt;&gt;"Go","",IF(ISNUMBER(V111),IF(V111&gt;0,W111,Data!$J$9),Play!V111))</f>
        <v/>
      </c>
      <c r="Z111" s="3" t="b">
        <f t="shared" si="144"/>
        <v>0</v>
      </c>
      <c r="AA111" s="3" t="str">
        <f t="shared" si="145"/>
        <v/>
      </c>
      <c r="AB111" s="3">
        <f t="shared" si="94"/>
        <v>0</v>
      </c>
      <c r="AE111" s="5" t="str">
        <f t="shared" si="95"/>
        <v/>
      </c>
      <c r="AF111" s="5" t="str">
        <f>IF(AE111&lt;&gt;"",OR(_xlfn.XLOOKUP(AE111,Data!$O$3:$O$25,Data!$U$3:$U$25),AND(CL110,OR(DC110=1,DC110=CK110))),"")</f>
        <v/>
      </c>
      <c r="AG111" s="5" t="e" cm="1">
        <f t="array" ref="AG111">"Exits: " &amp; _xlfn.TEXTJOIN(", ", TRUE, IF(INDEX(Data!$Q$3:$T$25,AE111,0)&gt;0,Data!$Q$2:$T$2,""))&amp;"."</f>
        <v>#VALUE!</v>
      </c>
      <c r="AH111" s="5" t="str" cm="1">
        <f t="array" ref="AH111">_xlfn.TEXTJOIN(", ", TRUE, IF(CO110:DN110=AE111,_xlfn.XLOOKUP($CO$3:$DN$3,Data!$W$3:$W$28,Data!$X$3:$X$28),""))</f>
        <v/>
      </c>
      <c r="AI111" s="5" t="str">
        <f>IF(AF111="","",IF(AF111,_xlfn.XLOOKUP(AE111,Data!$O$3:$O$25,Data!$P$3:$P$25)&amp;" "&amp;AG111&amp;IF(AH111&lt;&gt;""," You see: " &amp;AH111&amp;".",""),Data!$J$10))</f>
        <v/>
      </c>
      <c r="AJ111" s="5" t="str">
        <f t="shared" si="146"/>
        <v/>
      </c>
      <c r="AK111" s="5" t="str">
        <f>IF(AND(K111="Talk",U111=""),_xlfn.XLOOKUP(T111,Data!$W$3:$W$28,Data!$AC$3:$AC$28),"")</f>
        <v/>
      </c>
      <c r="AL111" s="5" t="str">
        <f t="shared" si="147"/>
        <v/>
      </c>
      <c r="AM111" s="5" t="b">
        <f t="shared" si="148"/>
        <v>0</v>
      </c>
      <c r="AN111" s="5" t="str">
        <f>IF(AM111,IF(_xlfn.XLOOKUP(T111,Data!$W$3:$W$28,Data!$AA$3:$AA$28)=FALSE,"You can't take that.",IF(Q111=1,"You already have that.",IF(OR(CK110=CT110,CK110=CY110),"The unholy fiend prevents you!",""))),"")</f>
        <v/>
      </c>
      <c r="AO111" s="5" t="str">
        <f t="shared" si="149"/>
        <v/>
      </c>
      <c r="AP111" s="5" t="str">
        <f t="shared" si="150"/>
        <v/>
      </c>
      <c r="AQ111" s="5" t="b">
        <f t="shared" si="151"/>
        <v>0</v>
      </c>
      <c r="AR111" s="5" t="str">
        <f t="shared" si="152"/>
        <v/>
      </c>
      <c r="AS111" s="5" t="str">
        <f t="shared" si="153"/>
        <v/>
      </c>
      <c r="AT111" s="5" t="str">
        <f t="shared" si="91"/>
        <v/>
      </c>
      <c r="AU111" s="5" t="str">
        <f>IF(AND(K111="Examine",U111=""),_xlfn.XLOOKUP(T111,Data!$W$3:$W$28,Data!$Z$3:$Z$28)&amp;IF(T111=15,IF(CL110,IF(CM110&gt;=14,"burning brightly.",IF(CM110&gt;=9,"burning steadily.",IF(CM110&gt;=4,"burning weakly.","guttering."))),"unlit."),""),"")</f>
        <v/>
      </c>
      <c r="AV111" s="5" t="str" cm="1">
        <f t="array" ref="AV111">_xlfn.TEXTJOIN(", ", TRUE, IF(CO110:DN110=1,CO$1:DN$1,""))</f>
        <v/>
      </c>
      <c r="AW111" s="5" t="str">
        <f t="shared" si="154"/>
        <v/>
      </c>
      <c r="AX111" s="5" t="b">
        <f t="shared" si="155"/>
        <v>0</v>
      </c>
      <c r="AY111" s="5" t="str">
        <f>IF(AX111,IF(NOT(ISBLANK(_xlfn.XLOOKUP(T111,Data!$W$3:$W$28,Data!$AD$3:$AD$28))),IF(CK110=12,"","There's nowhere to pour it away here."),"You can't empty that!"),"")</f>
        <v/>
      </c>
      <c r="AZ111" s="5" t="str">
        <f t="shared" si="156"/>
        <v/>
      </c>
      <c r="BA111" s="5" t="b">
        <f t="shared" si="157"/>
        <v>0</v>
      </c>
      <c r="BB111" s="5" t="e">
        <f>_xlfn.XLOOKUP(T111,Data!$W$3:$W$28,Data!$AD$3:$AD$28)</f>
        <v>#N/A</v>
      </c>
      <c r="BC111" s="5" t="str">
        <f t="shared" si="158"/>
        <v/>
      </c>
      <c r="BD111" s="5" t="str">
        <f t="shared" si="159"/>
        <v/>
      </c>
      <c r="BE111" s="5" t="b">
        <f t="shared" si="160"/>
        <v>0</v>
      </c>
      <c r="BF111" s="5" t="str">
        <f t="shared" si="96"/>
        <v/>
      </c>
      <c r="BG111" s="5" t="str">
        <f t="shared" si="161"/>
        <v/>
      </c>
      <c r="BH111" s="5" t="b">
        <f t="shared" si="162"/>
        <v>0</v>
      </c>
      <c r="BI111" s="5" t="str">
        <f t="shared" si="163"/>
        <v/>
      </c>
      <c r="BJ111" s="5" t="str">
        <f t="shared" si="97"/>
        <v/>
      </c>
      <c r="BK111" s="5" t="str">
        <f>IF(BH111,IF(BI111="","You ring the bell. "&amp;IF(BJ111=0,"Nothing else happens.","The "&amp;_xlfn.XLOOKUP(BJ111,Data!$W$3:$W$28,Data!$X$3:$X$28)&amp;" is transformed!"),BI111),"")</f>
        <v/>
      </c>
      <c r="BL111" s="5" t="b">
        <f t="shared" si="164"/>
        <v>0</v>
      </c>
      <c r="BM111" s="5" t="b">
        <f t="shared" si="165"/>
        <v>0</v>
      </c>
      <c r="BN111" s="5" t="str">
        <f t="shared" si="98"/>
        <v/>
      </c>
      <c r="BO111" s="5" t="str">
        <f t="shared" si="99"/>
        <v/>
      </c>
      <c r="BP111" s="5" t="b">
        <f t="shared" si="166"/>
        <v>0</v>
      </c>
      <c r="BQ111" s="5" t="str">
        <f>IF(BP111,IF(_xlfn.XLOOKUP(T111,Data!$W$3:$W$28,Data!$AB$3:$AB$28),"That's much too precious to give away!",IF(OR(AND(T111=17,CK110=CQ110),AND(T111=21,CK110=CV110)),"","No-one here seems to want that.")),"")</f>
        <v/>
      </c>
      <c r="BR111" s="5" t="str">
        <f>IF(BP111,IF(BQ111&lt;&gt;"",BQ111,IF(T111=21,Data!$B$5,"The priest takes the water and it is transformed by heavenly radiance!")),"")</f>
        <v/>
      </c>
      <c r="BS111" s="5" t="b">
        <f t="shared" si="167"/>
        <v>0</v>
      </c>
      <c r="BT111" s="5" t="str">
        <f t="shared" si="100"/>
        <v/>
      </c>
      <c r="BU111" s="5" t="str">
        <f t="shared" si="168"/>
        <v/>
      </c>
      <c r="BV111" s="5" t="b">
        <f t="shared" si="169"/>
        <v>0</v>
      </c>
      <c r="BW111" s="5" t="str">
        <f t="shared" si="101"/>
        <v/>
      </c>
      <c r="BX111" s="5" t="str">
        <f t="shared" si="170"/>
        <v/>
      </c>
      <c r="BY111" s="5" t="b">
        <f t="shared" si="171"/>
        <v>0</v>
      </c>
      <c r="BZ111" s="5">
        <f t="shared" si="172"/>
        <v>0</v>
      </c>
      <c r="CA111" s="5" t="str">
        <f t="shared" si="102"/>
        <v/>
      </c>
      <c r="CB111" s="5" t="b">
        <f t="shared" si="103"/>
        <v>0</v>
      </c>
      <c r="CC111" s="5" t="str">
        <f t="shared" si="104"/>
        <v/>
      </c>
      <c r="CD111" s="5" t="b">
        <f t="shared" si="105"/>
        <v>0</v>
      </c>
      <c r="CE111" s="5" t="b">
        <f t="shared" si="106"/>
        <v>0</v>
      </c>
      <c r="CF111" s="5" t="b">
        <f t="shared" si="107"/>
        <v>0</v>
      </c>
      <c r="CG111" s="5" t="b">
        <f t="shared" si="108"/>
        <v>0</v>
      </c>
      <c r="CH111" s="5" t="b">
        <f t="shared" si="109"/>
        <v>0</v>
      </c>
      <c r="CI111" s="5">
        <f t="shared" si="110"/>
        <v>0</v>
      </c>
      <c r="CJ111" s="5" t="str">
        <f t="shared" si="111"/>
        <v>I don't know that verb.</v>
      </c>
      <c r="CK111" s="4">
        <f t="shared" si="112"/>
        <v>3</v>
      </c>
      <c r="CL111" s="4" t="b">
        <f t="shared" si="113"/>
        <v>0</v>
      </c>
      <c r="CM111" s="4">
        <f t="shared" si="173"/>
        <v>20</v>
      </c>
      <c r="CN111" s="4" t="b">
        <f t="shared" si="114"/>
        <v>0</v>
      </c>
      <c r="CO111" s="4">
        <f t="shared" si="115"/>
        <v>12</v>
      </c>
      <c r="CP111" s="4">
        <f t="shared" si="116"/>
        <v>10</v>
      </c>
      <c r="CQ111" s="4">
        <f t="shared" si="117"/>
        <v>2</v>
      </c>
      <c r="CR111" s="4">
        <f t="shared" si="118"/>
        <v>20</v>
      </c>
      <c r="CS111" s="4">
        <f t="shared" si="119"/>
        <v>2</v>
      </c>
      <c r="CT111" s="4">
        <f t="shared" si="120"/>
        <v>15</v>
      </c>
      <c r="CU111" s="4">
        <f t="shared" si="121"/>
        <v>16</v>
      </c>
      <c r="CV111" s="4">
        <f t="shared" si="122"/>
        <v>8</v>
      </c>
      <c r="CW111" s="4">
        <f t="shared" si="123"/>
        <v>8</v>
      </c>
      <c r="CX111" s="4">
        <f t="shared" si="124"/>
        <v>14</v>
      </c>
      <c r="CY111" s="4">
        <f t="shared" si="125"/>
        <v>19</v>
      </c>
      <c r="CZ111" s="4">
        <f t="shared" si="126"/>
        <v>9</v>
      </c>
      <c r="DA111" s="4">
        <f t="shared" si="127"/>
        <v>2</v>
      </c>
      <c r="DB111" s="4">
        <f t="shared" si="128"/>
        <v>12</v>
      </c>
      <c r="DC111" s="4">
        <f t="shared" si="174"/>
        <v>2</v>
      </c>
      <c r="DD111" s="4">
        <f t="shared" si="129"/>
        <v>2</v>
      </c>
      <c r="DE111" s="4">
        <f t="shared" si="130"/>
        <v>2</v>
      </c>
      <c r="DF111" s="4">
        <f t="shared" si="131"/>
        <v>10</v>
      </c>
      <c r="DG111" s="4">
        <f t="shared" si="132"/>
        <v>2</v>
      </c>
      <c r="DH111" s="4">
        <f t="shared" si="133"/>
        <v>17</v>
      </c>
      <c r="DI111" s="4">
        <f t="shared" si="134"/>
        <v>6</v>
      </c>
      <c r="DJ111" s="4">
        <f t="shared" si="135"/>
        <v>15</v>
      </c>
      <c r="DK111" s="4">
        <f t="shared" si="136"/>
        <v>19</v>
      </c>
      <c r="DL111" s="4">
        <f t="shared" si="137"/>
        <v>2</v>
      </c>
      <c r="DM111" s="4">
        <f t="shared" si="138"/>
        <v>22</v>
      </c>
      <c r="DN111" s="4">
        <f t="shared" si="139"/>
        <v>23</v>
      </c>
      <c r="DO111" s="3"/>
    </row>
    <row r="112" spans="1:119" x14ac:dyDescent="0.35">
      <c r="A112" s="3" t="str">
        <f t="shared" si="140"/>
        <v/>
      </c>
      <c r="B112" s="6"/>
      <c r="C112" s="3" t="str">
        <f t="shared" si="90"/>
        <v/>
      </c>
      <c r="D112" s="3" t="e" cm="1">
        <f t="array" ref="D112:F112">INDEX(_xlfn.TEXTSPLIT(B112," ",,TRUE),_xlfn.SEQUENCE(1,3))</f>
        <v>#VALUE!</v>
      </c>
      <c r="E112" s="3" t="e">
        <v>#VALUE!</v>
      </c>
      <c r="F112" s="3" t="e">
        <v>#VALUE!</v>
      </c>
      <c r="G112" s="3" t="e" cm="1">
        <f t="array" ref="G112">_xlfn.XLOOKUP(D112,Data!$D$3:$D$36,Data!$E$3:$G$36)</f>
        <v>#VALUE!</v>
      </c>
      <c r="H112" s="3"/>
      <c r="I112" s="3"/>
      <c r="J112" s="3" t="e">
        <f>_xlfn.XMATCH(E112,Data!$L$3:$L$10)</f>
        <v>#VALUE!</v>
      </c>
      <c r="K112" s="3" t="str">
        <f>IF(M112="",IF(I112,Data!$B$4,_xlfn.XLOOKUP(D112,Data!$D$3:$D$36,Data!$E$3:$E$36)),"")</f>
        <v/>
      </c>
      <c r="L112" s="3" t="str">
        <f>IF(M112="",IF(I112,_xlfn.XLOOKUP(G112,Data!$L$3:$L$10,Data!$M$3:$M$10),IF(H112=0,"",IF(H112=1,E112,_xlfn.XLOOKUP(E112,Data!$L$3:$L$10,Data!$M$3:$M$10)))),"")</f>
        <v/>
      </c>
      <c r="M112" s="3" t="str">
        <f>IF(NOT(ISERROR(F112)),Data!$J$3,IF(ISERROR(G112),Data!$J$4,IF(AND(H112=0,NOT(ISERROR(E112))),Data!$J$5,IF(AND(H112=2,ISERROR(J112)),Data!$J$7,IF(AND(H112=1,ISERROR(E112)),Data!$J$6,"")))))</f>
        <v>I don't know that verb.</v>
      </c>
      <c r="N112" s="3" t="e">
        <f>_xlfn.XLOOKUP(K112,Data!$D$3:$D$36,Data!$H$3:$H$36)</f>
        <v>#N/A</v>
      </c>
      <c r="O112" s="3" t="e">
        <f>_xlfn.XLOOKUP(L112,Data!$X$3:$X$29,Data!$W$3:$W$29)</f>
        <v>#N/A</v>
      </c>
      <c r="P112" s="3" t="b">
        <f>OR(_xlfn.XLOOKUP(CK111,Data!$O$3:$O$25,Data!$U$3:$U$25),AND(CL111,OR(DC111=CK111,DC111=1)))</f>
        <v>1</v>
      </c>
      <c r="Q112" s="3" t="e" cm="1">
        <f t="array" ref="Q112">INDEX(CO111:DN111,1,O112)</f>
        <v>#N/A</v>
      </c>
      <c r="R112" s="3" t="e">
        <f t="shared" si="92"/>
        <v>#N/A</v>
      </c>
      <c r="S112" s="3" t="e">
        <f t="shared" si="141"/>
        <v>#N/A</v>
      </c>
      <c r="T112" s="3" t="str">
        <f t="shared" si="142"/>
        <v/>
      </c>
      <c r="U112" s="3" t="str">
        <f>IF(M112&lt;&gt;"",M112,IF(L112="","",IFERROR(IF(T112=0,IF(S112=FALSE,Data!$J$11,Data!$J$8),""),IF(K112=Data!$B$4,"",Data!$J$8))))</f>
        <v>I don't know that verb.</v>
      </c>
      <c r="V112" s="3" t="e" cm="1">
        <f t="array" ref="V112">INDEX(Data!$Q$3:$T$25,CK111,L112)</f>
        <v>#VALUE!</v>
      </c>
      <c r="W112" s="3" t="e">
        <f t="shared" si="93"/>
        <v>#VALUE!</v>
      </c>
      <c r="X112" s="3">
        <f t="shared" si="143"/>
        <v>0</v>
      </c>
      <c r="Y112" s="3" t="str">
        <f>IF(K112&lt;&gt;"Go","",IF(ISNUMBER(V112),IF(V112&gt;0,W112,Data!$J$9),Play!V112))</f>
        <v/>
      </c>
      <c r="Z112" s="3" t="b">
        <f t="shared" si="144"/>
        <v>0</v>
      </c>
      <c r="AA112" s="3" t="str">
        <f t="shared" si="145"/>
        <v/>
      </c>
      <c r="AB112" s="3">
        <f t="shared" si="94"/>
        <v>0</v>
      </c>
      <c r="AE112" s="5" t="str">
        <f t="shared" si="95"/>
        <v/>
      </c>
      <c r="AF112" s="5" t="str">
        <f>IF(AE112&lt;&gt;"",OR(_xlfn.XLOOKUP(AE112,Data!$O$3:$O$25,Data!$U$3:$U$25),AND(CL111,OR(DC111=1,DC111=CK111))),"")</f>
        <v/>
      </c>
      <c r="AG112" s="5" t="e" cm="1">
        <f t="array" ref="AG112">"Exits: " &amp; _xlfn.TEXTJOIN(", ", TRUE, IF(INDEX(Data!$Q$3:$T$25,AE112,0)&gt;0,Data!$Q$2:$T$2,""))&amp;"."</f>
        <v>#VALUE!</v>
      </c>
      <c r="AH112" s="5" t="str" cm="1">
        <f t="array" ref="AH112">_xlfn.TEXTJOIN(", ", TRUE, IF(CO111:DN111=AE112,_xlfn.XLOOKUP($CO$3:$DN$3,Data!$W$3:$W$28,Data!$X$3:$X$28),""))</f>
        <v/>
      </c>
      <c r="AI112" s="5" t="str">
        <f>IF(AF112="","",IF(AF112,_xlfn.XLOOKUP(AE112,Data!$O$3:$O$25,Data!$P$3:$P$25)&amp;" "&amp;AG112&amp;IF(AH112&lt;&gt;""," You see: " &amp;AH112&amp;".",""),Data!$J$10))</f>
        <v/>
      </c>
      <c r="AJ112" s="5" t="str">
        <f t="shared" si="146"/>
        <v/>
      </c>
      <c r="AK112" s="5" t="str">
        <f>IF(AND(K112="Talk",U112=""),_xlfn.XLOOKUP(T112,Data!$W$3:$W$28,Data!$AC$3:$AC$28),"")</f>
        <v/>
      </c>
      <c r="AL112" s="5" t="str">
        <f t="shared" si="147"/>
        <v/>
      </c>
      <c r="AM112" s="5" t="b">
        <f t="shared" si="148"/>
        <v>0</v>
      </c>
      <c r="AN112" s="5" t="str">
        <f>IF(AM112,IF(_xlfn.XLOOKUP(T112,Data!$W$3:$W$28,Data!$AA$3:$AA$28)=FALSE,"You can't take that.",IF(Q112=1,"You already have that.",IF(OR(CK111=CT111,CK111=CY111),"The unholy fiend prevents you!",""))),"")</f>
        <v/>
      </c>
      <c r="AO112" s="5" t="str">
        <f t="shared" si="149"/>
        <v/>
      </c>
      <c r="AP112" s="5" t="str">
        <f t="shared" si="150"/>
        <v/>
      </c>
      <c r="AQ112" s="5" t="b">
        <f t="shared" si="151"/>
        <v>0</v>
      </c>
      <c r="AR112" s="5" t="str">
        <f t="shared" si="152"/>
        <v/>
      </c>
      <c r="AS112" s="5" t="str">
        <f t="shared" si="153"/>
        <v/>
      </c>
      <c r="AT112" s="5" t="str">
        <f t="shared" si="91"/>
        <v/>
      </c>
      <c r="AU112" s="5" t="str">
        <f>IF(AND(K112="Examine",U112=""),_xlfn.XLOOKUP(T112,Data!$W$3:$W$28,Data!$Z$3:$Z$28)&amp;IF(T112=15,IF(CL111,IF(CM111&gt;=14,"burning brightly.",IF(CM111&gt;=9,"burning steadily.",IF(CM111&gt;=4,"burning weakly.","guttering."))),"unlit."),""),"")</f>
        <v/>
      </c>
      <c r="AV112" s="5" t="str" cm="1">
        <f t="array" ref="AV112">_xlfn.TEXTJOIN(", ", TRUE, IF(CO111:DN111=1,CO$1:DN$1,""))</f>
        <v/>
      </c>
      <c r="AW112" s="5" t="str">
        <f t="shared" si="154"/>
        <v/>
      </c>
      <c r="AX112" s="5" t="b">
        <f t="shared" si="155"/>
        <v>0</v>
      </c>
      <c r="AY112" s="5" t="str">
        <f>IF(AX112,IF(NOT(ISBLANK(_xlfn.XLOOKUP(T112,Data!$W$3:$W$28,Data!$AD$3:$AD$28))),IF(CK111=12,"","There's nowhere to pour it away here."),"You can't empty that!"),"")</f>
        <v/>
      </c>
      <c r="AZ112" s="5" t="str">
        <f t="shared" si="156"/>
        <v/>
      </c>
      <c r="BA112" s="5" t="b">
        <f t="shared" si="157"/>
        <v>0</v>
      </c>
      <c r="BB112" s="5" t="e">
        <f>_xlfn.XLOOKUP(T112,Data!$W$3:$W$28,Data!$AD$3:$AD$28)</f>
        <v>#N/A</v>
      </c>
      <c r="BC112" s="5" t="str">
        <f t="shared" si="158"/>
        <v/>
      </c>
      <c r="BD112" s="5" t="str">
        <f t="shared" si="159"/>
        <v/>
      </c>
      <c r="BE112" s="5" t="b">
        <f t="shared" si="160"/>
        <v>0</v>
      </c>
      <c r="BF112" s="5" t="str">
        <f t="shared" si="96"/>
        <v/>
      </c>
      <c r="BG112" s="5" t="str">
        <f t="shared" si="161"/>
        <v/>
      </c>
      <c r="BH112" s="5" t="b">
        <f t="shared" si="162"/>
        <v>0</v>
      </c>
      <c r="BI112" s="5" t="str">
        <f t="shared" si="163"/>
        <v/>
      </c>
      <c r="BJ112" s="5" t="str">
        <f t="shared" si="97"/>
        <v/>
      </c>
      <c r="BK112" s="5" t="str">
        <f>IF(BH112,IF(BI112="","You ring the bell. "&amp;IF(BJ112=0,"Nothing else happens.","The "&amp;_xlfn.XLOOKUP(BJ112,Data!$W$3:$W$28,Data!$X$3:$X$28)&amp;" is transformed!"),BI112),"")</f>
        <v/>
      </c>
      <c r="BL112" s="5" t="b">
        <f t="shared" si="164"/>
        <v>0</v>
      </c>
      <c r="BM112" s="5" t="b">
        <f t="shared" si="165"/>
        <v>0</v>
      </c>
      <c r="BN112" s="5" t="str">
        <f t="shared" si="98"/>
        <v/>
      </c>
      <c r="BO112" s="5" t="str">
        <f t="shared" si="99"/>
        <v/>
      </c>
      <c r="BP112" s="5" t="b">
        <f t="shared" si="166"/>
        <v>0</v>
      </c>
      <c r="BQ112" s="5" t="str">
        <f>IF(BP112,IF(_xlfn.XLOOKUP(T112,Data!$W$3:$W$28,Data!$AB$3:$AB$28),"That's much too precious to give away!",IF(OR(AND(T112=17,CK111=CQ111),AND(T112=21,CK111=CV111)),"","No-one here seems to want that.")),"")</f>
        <v/>
      </c>
      <c r="BR112" s="5" t="str">
        <f>IF(BP112,IF(BQ112&lt;&gt;"",BQ112,IF(T112=21,Data!$B$5,"The priest takes the water and it is transformed by heavenly radiance!")),"")</f>
        <v/>
      </c>
      <c r="BS112" s="5" t="b">
        <f t="shared" si="167"/>
        <v>0</v>
      </c>
      <c r="BT112" s="5" t="str">
        <f t="shared" si="100"/>
        <v/>
      </c>
      <c r="BU112" s="5" t="str">
        <f t="shared" si="168"/>
        <v/>
      </c>
      <c r="BV112" s="5" t="b">
        <f t="shared" si="169"/>
        <v>0</v>
      </c>
      <c r="BW112" s="5" t="str">
        <f t="shared" si="101"/>
        <v/>
      </c>
      <c r="BX112" s="5" t="str">
        <f t="shared" si="170"/>
        <v/>
      </c>
      <c r="BY112" s="5" t="b">
        <f t="shared" si="171"/>
        <v>0</v>
      </c>
      <c r="BZ112" s="5">
        <f t="shared" si="172"/>
        <v>0</v>
      </c>
      <c r="CA112" s="5" t="str">
        <f t="shared" si="102"/>
        <v/>
      </c>
      <c r="CB112" s="5" t="b">
        <f t="shared" si="103"/>
        <v>0</v>
      </c>
      <c r="CC112" s="5" t="str">
        <f t="shared" si="104"/>
        <v/>
      </c>
      <c r="CD112" s="5" t="b">
        <f t="shared" si="105"/>
        <v>0</v>
      </c>
      <c r="CE112" s="5" t="b">
        <f t="shared" si="106"/>
        <v>0</v>
      </c>
      <c r="CF112" s="5" t="b">
        <f t="shared" si="107"/>
        <v>0</v>
      </c>
      <c r="CG112" s="5" t="b">
        <f t="shared" si="108"/>
        <v>0</v>
      </c>
      <c r="CH112" s="5" t="b">
        <f t="shared" si="109"/>
        <v>0</v>
      </c>
      <c r="CI112" s="5">
        <f t="shared" si="110"/>
        <v>0</v>
      </c>
      <c r="CJ112" s="5" t="str">
        <f t="shared" si="111"/>
        <v>I don't know that verb.</v>
      </c>
      <c r="CK112" s="4">
        <f t="shared" si="112"/>
        <v>3</v>
      </c>
      <c r="CL112" s="4" t="b">
        <f t="shared" si="113"/>
        <v>0</v>
      </c>
      <c r="CM112" s="4">
        <f t="shared" si="173"/>
        <v>20</v>
      </c>
      <c r="CN112" s="4" t="b">
        <f t="shared" si="114"/>
        <v>0</v>
      </c>
      <c r="CO112" s="4">
        <f t="shared" si="115"/>
        <v>12</v>
      </c>
      <c r="CP112" s="4">
        <f t="shared" si="116"/>
        <v>10</v>
      </c>
      <c r="CQ112" s="4">
        <f t="shared" si="117"/>
        <v>2</v>
      </c>
      <c r="CR112" s="4">
        <f t="shared" si="118"/>
        <v>20</v>
      </c>
      <c r="CS112" s="4">
        <f t="shared" si="119"/>
        <v>2</v>
      </c>
      <c r="CT112" s="4">
        <f t="shared" si="120"/>
        <v>15</v>
      </c>
      <c r="CU112" s="4">
        <f t="shared" si="121"/>
        <v>16</v>
      </c>
      <c r="CV112" s="4">
        <f t="shared" si="122"/>
        <v>8</v>
      </c>
      <c r="CW112" s="4">
        <f t="shared" si="123"/>
        <v>8</v>
      </c>
      <c r="CX112" s="4">
        <f t="shared" si="124"/>
        <v>14</v>
      </c>
      <c r="CY112" s="4">
        <f t="shared" si="125"/>
        <v>19</v>
      </c>
      <c r="CZ112" s="4">
        <f t="shared" si="126"/>
        <v>9</v>
      </c>
      <c r="DA112" s="4">
        <f t="shared" si="127"/>
        <v>2</v>
      </c>
      <c r="DB112" s="4">
        <f t="shared" si="128"/>
        <v>12</v>
      </c>
      <c r="DC112" s="4">
        <f t="shared" si="174"/>
        <v>2</v>
      </c>
      <c r="DD112" s="4">
        <f t="shared" si="129"/>
        <v>2</v>
      </c>
      <c r="DE112" s="4">
        <f t="shared" si="130"/>
        <v>2</v>
      </c>
      <c r="DF112" s="4">
        <f t="shared" si="131"/>
        <v>10</v>
      </c>
      <c r="DG112" s="4">
        <f t="shared" si="132"/>
        <v>2</v>
      </c>
      <c r="DH112" s="4">
        <f t="shared" si="133"/>
        <v>17</v>
      </c>
      <c r="DI112" s="4">
        <f t="shared" si="134"/>
        <v>6</v>
      </c>
      <c r="DJ112" s="4">
        <f t="shared" si="135"/>
        <v>15</v>
      </c>
      <c r="DK112" s="4">
        <f t="shared" si="136"/>
        <v>19</v>
      </c>
      <c r="DL112" s="4">
        <f t="shared" si="137"/>
        <v>2</v>
      </c>
      <c r="DM112" s="4">
        <f t="shared" si="138"/>
        <v>22</v>
      </c>
      <c r="DN112" s="4">
        <f t="shared" si="139"/>
        <v>23</v>
      </c>
      <c r="DO112" s="3"/>
    </row>
    <row r="113" spans="1:119" x14ac:dyDescent="0.35">
      <c r="A113" s="3" t="str">
        <f t="shared" si="140"/>
        <v/>
      </c>
      <c r="B113" s="6"/>
      <c r="C113" s="3" t="str">
        <f t="shared" si="90"/>
        <v/>
      </c>
      <c r="D113" s="3" t="e" cm="1">
        <f t="array" ref="D113:F113">INDEX(_xlfn.TEXTSPLIT(B113," ",,TRUE),_xlfn.SEQUENCE(1,3))</f>
        <v>#VALUE!</v>
      </c>
      <c r="E113" s="3" t="e">
        <v>#VALUE!</v>
      </c>
      <c r="F113" s="3" t="e">
        <v>#VALUE!</v>
      </c>
      <c r="G113" s="3" t="e" cm="1">
        <f t="array" ref="G113">_xlfn.XLOOKUP(D113,Data!$D$3:$D$36,Data!$E$3:$G$36)</f>
        <v>#VALUE!</v>
      </c>
      <c r="H113" s="3"/>
      <c r="I113" s="3"/>
      <c r="J113" s="3" t="e">
        <f>_xlfn.XMATCH(E113,Data!$L$3:$L$10)</f>
        <v>#VALUE!</v>
      </c>
      <c r="K113" s="3" t="str">
        <f>IF(M113="",IF(I113,Data!$B$4,_xlfn.XLOOKUP(D113,Data!$D$3:$D$36,Data!$E$3:$E$36)),"")</f>
        <v/>
      </c>
      <c r="L113" s="3" t="str">
        <f>IF(M113="",IF(I113,_xlfn.XLOOKUP(G113,Data!$L$3:$L$10,Data!$M$3:$M$10),IF(H113=0,"",IF(H113=1,E113,_xlfn.XLOOKUP(E113,Data!$L$3:$L$10,Data!$M$3:$M$10)))),"")</f>
        <v/>
      </c>
      <c r="M113" s="3" t="str">
        <f>IF(NOT(ISERROR(F113)),Data!$J$3,IF(ISERROR(G113),Data!$J$4,IF(AND(H113=0,NOT(ISERROR(E113))),Data!$J$5,IF(AND(H113=2,ISERROR(J113)),Data!$J$7,IF(AND(H113=1,ISERROR(E113)),Data!$J$6,"")))))</f>
        <v>I don't know that verb.</v>
      </c>
      <c r="N113" s="3" t="e">
        <f>_xlfn.XLOOKUP(K113,Data!$D$3:$D$36,Data!$H$3:$H$36)</f>
        <v>#N/A</v>
      </c>
      <c r="O113" s="3" t="e">
        <f>_xlfn.XLOOKUP(L113,Data!$X$3:$X$29,Data!$W$3:$W$29)</f>
        <v>#N/A</v>
      </c>
      <c r="P113" s="3" t="b">
        <f>OR(_xlfn.XLOOKUP(CK112,Data!$O$3:$O$25,Data!$U$3:$U$25),AND(CL112,OR(DC112=CK112,DC112=1)))</f>
        <v>1</v>
      </c>
      <c r="Q113" s="3" t="e" cm="1">
        <f t="array" ref="Q113">INDEX(CO112:DN112,1,O113)</f>
        <v>#N/A</v>
      </c>
      <c r="R113" s="3" t="e">
        <f t="shared" si="92"/>
        <v>#N/A</v>
      </c>
      <c r="S113" s="3" t="e">
        <f t="shared" si="141"/>
        <v>#N/A</v>
      </c>
      <c r="T113" s="3" t="str">
        <f t="shared" si="142"/>
        <v/>
      </c>
      <c r="U113" s="3" t="str">
        <f>IF(M113&lt;&gt;"",M113,IF(L113="","",IFERROR(IF(T113=0,IF(S113=FALSE,Data!$J$11,Data!$J$8),""),IF(K113=Data!$B$4,"",Data!$J$8))))</f>
        <v>I don't know that verb.</v>
      </c>
      <c r="V113" s="3" t="e" cm="1">
        <f t="array" ref="V113">INDEX(Data!$Q$3:$T$25,CK112,L113)</f>
        <v>#VALUE!</v>
      </c>
      <c r="W113" s="3" t="e">
        <f t="shared" si="93"/>
        <v>#VALUE!</v>
      </c>
      <c r="X113" s="3">
        <f t="shared" si="143"/>
        <v>0</v>
      </c>
      <c r="Y113" s="3" t="str">
        <f>IF(K113&lt;&gt;"Go","",IF(ISNUMBER(V113),IF(V113&gt;0,W113,Data!$J$9),Play!V113))</f>
        <v/>
      </c>
      <c r="Z113" s="3" t="b">
        <f t="shared" si="144"/>
        <v>0</v>
      </c>
      <c r="AA113" s="3" t="str">
        <f t="shared" si="145"/>
        <v/>
      </c>
      <c r="AB113" s="3">
        <f t="shared" si="94"/>
        <v>0</v>
      </c>
      <c r="AE113" s="5" t="str">
        <f t="shared" si="95"/>
        <v/>
      </c>
      <c r="AF113" s="5" t="str">
        <f>IF(AE113&lt;&gt;"",OR(_xlfn.XLOOKUP(AE113,Data!$O$3:$O$25,Data!$U$3:$U$25),AND(CL112,OR(DC112=1,DC112=CK112))),"")</f>
        <v/>
      </c>
      <c r="AG113" s="5" t="e" cm="1">
        <f t="array" ref="AG113">"Exits: " &amp; _xlfn.TEXTJOIN(", ", TRUE, IF(INDEX(Data!$Q$3:$T$25,AE113,0)&gt;0,Data!$Q$2:$T$2,""))&amp;"."</f>
        <v>#VALUE!</v>
      </c>
      <c r="AH113" s="5" t="str" cm="1">
        <f t="array" ref="AH113">_xlfn.TEXTJOIN(", ", TRUE, IF(CO112:DN112=AE113,_xlfn.XLOOKUP($CO$3:$DN$3,Data!$W$3:$W$28,Data!$X$3:$X$28),""))</f>
        <v/>
      </c>
      <c r="AI113" s="5" t="str">
        <f>IF(AF113="","",IF(AF113,_xlfn.XLOOKUP(AE113,Data!$O$3:$O$25,Data!$P$3:$P$25)&amp;" "&amp;AG113&amp;IF(AH113&lt;&gt;""," You see: " &amp;AH113&amp;".",""),Data!$J$10))</f>
        <v/>
      </c>
      <c r="AJ113" s="5" t="str">
        <f t="shared" si="146"/>
        <v/>
      </c>
      <c r="AK113" s="5" t="str">
        <f>IF(AND(K113="Talk",U113=""),_xlfn.XLOOKUP(T113,Data!$W$3:$W$28,Data!$AC$3:$AC$28),"")</f>
        <v/>
      </c>
      <c r="AL113" s="5" t="str">
        <f t="shared" si="147"/>
        <v/>
      </c>
      <c r="AM113" s="5" t="b">
        <f t="shared" si="148"/>
        <v>0</v>
      </c>
      <c r="AN113" s="5" t="str">
        <f>IF(AM113,IF(_xlfn.XLOOKUP(T113,Data!$W$3:$W$28,Data!$AA$3:$AA$28)=FALSE,"You can't take that.",IF(Q113=1,"You already have that.",IF(OR(CK112=CT112,CK112=CY112),"The unholy fiend prevents you!",""))),"")</f>
        <v/>
      </c>
      <c r="AO113" s="5" t="str">
        <f t="shared" si="149"/>
        <v/>
      </c>
      <c r="AP113" s="5" t="str">
        <f t="shared" si="150"/>
        <v/>
      </c>
      <c r="AQ113" s="5" t="b">
        <f t="shared" si="151"/>
        <v>0</v>
      </c>
      <c r="AR113" s="5" t="str">
        <f t="shared" si="152"/>
        <v/>
      </c>
      <c r="AS113" s="5" t="str">
        <f t="shared" si="153"/>
        <v/>
      </c>
      <c r="AT113" s="5" t="str">
        <f t="shared" si="91"/>
        <v/>
      </c>
      <c r="AU113" s="5" t="str">
        <f>IF(AND(K113="Examine",U113=""),_xlfn.XLOOKUP(T113,Data!$W$3:$W$28,Data!$Z$3:$Z$28)&amp;IF(T113=15,IF(CL112,IF(CM112&gt;=14,"burning brightly.",IF(CM112&gt;=9,"burning steadily.",IF(CM112&gt;=4,"burning weakly.","guttering."))),"unlit."),""),"")</f>
        <v/>
      </c>
      <c r="AV113" s="5" t="str" cm="1">
        <f t="array" ref="AV113">_xlfn.TEXTJOIN(", ", TRUE, IF(CO112:DN112=1,CO$1:DN$1,""))</f>
        <v/>
      </c>
      <c r="AW113" s="5" t="str">
        <f t="shared" si="154"/>
        <v/>
      </c>
      <c r="AX113" s="5" t="b">
        <f t="shared" si="155"/>
        <v>0</v>
      </c>
      <c r="AY113" s="5" t="str">
        <f>IF(AX113,IF(NOT(ISBLANK(_xlfn.XLOOKUP(T113,Data!$W$3:$W$28,Data!$AD$3:$AD$28))),IF(CK112=12,"","There's nowhere to pour it away here."),"You can't empty that!"),"")</f>
        <v/>
      </c>
      <c r="AZ113" s="5" t="str">
        <f t="shared" si="156"/>
        <v/>
      </c>
      <c r="BA113" s="5" t="b">
        <f t="shared" si="157"/>
        <v>0</v>
      </c>
      <c r="BB113" s="5" t="e">
        <f>_xlfn.XLOOKUP(T113,Data!$W$3:$W$28,Data!$AD$3:$AD$28)</f>
        <v>#N/A</v>
      </c>
      <c r="BC113" s="5" t="str">
        <f t="shared" si="158"/>
        <v/>
      </c>
      <c r="BD113" s="5" t="str">
        <f t="shared" si="159"/>
        <v/>
      </c>
      <c r="BE113" s="5" t="b">
        <f t="shared" si="160"/>
        <v>0</v>
      </c>
      <c r="BF113" s="5" t="str">
        <f t="shared" si="96"/>
        <v/>
      </c>
      <c r="BG113" s="5" t="str">
        <f t="shared" si="161"/>
        <v/>
      </c>
      <c r="BH113" s="5" t="b">
        <f t="shared" si="162"/>
        <v>0</v>
      </c>
      <c r="BI113" s="5" t="str">
        <f t="shared" si="163"/>
        <v/>
      </c>
      <c r="BJ113" s="5" t="str">
        <f t="shared" si="97"/>
        <v/>
      </c>
      <c r="BK113" s="5" t="str">
        <f>IF(BH113,IF(BI113="","You ring the bell. "&amp;IF(BJ113=0,"Nothing else happens.","The "&amp;_xlfn.XLOOKUP(BJ113,Data!$W$3:$W$28,Data!$X$3:$X$28)&amp;" is transformed!"),BI113),"")</f>
        <v/>
      </c>
      <c r="BL113" s="5" t="b">
        <f t="shared" si="164"/>
        <v>0</v>
      </c>
      <c r="BM113" s="5" t="b">
        <f t="shared" si="165"/>
        <v>0</v>
      </c>
      <c r="BN113" s="5" t="str">
        <f t="shared" si="98"/>
        <v/>
      </c>
      <c r="BO113" s="5" t="str">
        <f t="shared" si="99"/>
        <v/>
      </c>
      <c r="BP113" s="5" t="b">
        <f t="shared" si="166"/>
        <v>0</v>
      </c>
      <c r="BQ113" s="5" t="str">
        <f>IF(BP113,IF(_xlfn.XLOOKUP(T113,Data!$W$3:$W$28,Data!$AB$3:$AB$28),"That's much too precious to give away!",IF(OR(AND(T113=17,CK112=CQ112),AND(T113=21,CK112=CV112)),"","No-one here seems to want that.")),"")</f>
        <v/>
      </c>
      <c r="BR113" s="5" t="str">
        <f>IF(BP113,IF(BQ113&lt;&gt;"",BQ113,IF(T113=21,Data!$B$5,"The priest takes the water and it is transformed by heavenly radiance!")),"")</f>
        <v/>
      </c>
      <c r="BS113" s="5" t="b">
        <f t="shared" si="167"/>
        <v>0</v>
      </c>
      <c r="BT113" s="5" t="str">
        <f t="shared" si="100"/>
        <v/>
      </c>
      <c r="BU113" s="5" t="str">
        <f t="shared" si="168"/>
        <v/>
      </c>
      <c r="BV113" s="5" t="b">
        <f t="shared" si="169"/>
        <v>0</v>
      </c>
      <c r="BW113" s="5" t="str">
        <f t="shared" si="101"/>
        <v/>
      </c>
      <c r="BX113" s="5" t="str">
        <f t="shared" si="170"/>
        <v/>
      </c>
      <c r="BY113" s="5" t="b">
        <f t="shared" si="171"/>
        <v>0</v>
      </c>
      <c r="BZ113" s="5">
        <f t="shared" si="172"/>
        <v>0</v>
      </c>
      <c r="CA113" s="5" t="str">
        <f t="shared" si="102"/>
        <v/>
      </c>
      <c r="CB113" s="5" t="b">
        <f t="shared" si="103"/>
        <v>0</v>
      </c>
      <c r="CC113" s="5" t="str">
        <f t="shared" si="104"/>
        <v/>
      </c>
      <c r="CD113" s="5" t="b">
        <f t="shared" si="105"/>
        <v>0</v>
      </c>
      <c r="CE113" s="5" t="b">
        <f t="shared" si="106"/>
        <v>0</v>
      </c>
      <c r="CF113" s="5" t="b">
        <f t="shared" si="107"/>
        <v>0</v>
      </c>
      <c r="CG113" s="5" t="b">
        <f t="shared" si="108"/>
        <v>0</v>
      </c>
      <c r="CH113" s="5" t="b">
        <f t="shared" si="109"/>
        <v>0</v>
      </c>
      <c r="CI113" s="5">
        <f t="shared" si="110"/>
        <v>0</v>
      </c>
      <c r="CJ113" s="5" t="str">
        <f t="shared" si="111"/>
        <v>I don't know that verb.</v>
      </c>
      <c r="CK113" s="4">
        <f t="shared" si="112"/>
        <v>3</v>
      </c>
      <c r="CL113" s="4" t="b">
        <f t="shared" si="113"/>
        <v>0</v>
      </c>
      <c r="CM113" s="4">
        <f t="shared" si="173"/>
        <v>20</v>
      </c>
      <c r="CN113" s="4" t="b">
        <f t="shared" si="114"/>
        <v>0</v>
      </c>
      <c r="CO113" s="4">
        <f t="shared" si="115"/>
        <v>12</v>
      </c>
      <c r="CP113" s="4">
        <f t="shared" si="116"/>
        <v>10</v>
      </c>
      <c r="CQ113" s="4">
        <f t="shared" si="117"/>
        <v>2</v>
      </c>
      <c r="CR113" s="4">
        <f t="shared" si="118"/>
        <v>20</v>
      </c>
      <c r="CS113" s="4">
        <f t="shared" si="119"/>
        <v>2</v>
      </c>
      <c r="CT113" s="4">
        <f t="shared" si="120"/>
        <v>15</v>
      </c>
      <c r="CU113" s="4">
        <f t="shared" si="121"/>
        <v>16</v>
      </c>
      <c r="CV113" s="4">
        <f t="shared" si="122"/>
        <v>8</v>
      </c>
      <c r="CW113" s="4">
        <f t="shared" si="123"/>
        <v>8</v>
      </c>
      <c r="CX113" s="4">
        <f t="shared" si="124"/>
        <v>14</v>
      </c>
      <c r="CY113" s="4">
        <f t="shared" si="125"/>
        <v>19</v>
      </c>
      <c r="CZ113" s="4">
        <f t="shared" si="126"/>
        <v>9</v>
      </c>
      <c r="DA113" s="4">
        <f t="shared" si="127"/>
        <v>2</v>
      </c>
      <c r="DB113" s="4">
        <f t="shared" si="128"/>
        <v>12</v>
      </c>
      <c r="DC113" s="4">
        <f t="shared" si="174"/>
        <v>2</v>
      </c>
      <c r="DD113" s="4">
        <f t="shared" si="129"/>
        <v>2</v>
      </c>
      <c r="DE113" s="4">
        <f t="shared" si="130"/>
        <v>2</v>
      </c>
      <c r="DF113" s="4">
        <f t="shared" si="131"/>
        <v>10</v>
      </c>
      <c r="DG113" s="4">
        <f t="shared" si="132"/>
        <v>2</v>
      </c>
      <c r="DH113" s="4">
        <f t="shared" si="133"/>
        <v>17</v>
      </c>
      <c r="DI113" s="4">
        <f t="shared" si="134"/>
        <v>6</v>
      </c>
      <c r="DJ113" s="4">
        <f t="shared" si="135"/>
        <v>15</v>
      </c>
      <c r="DK113" s="4">
        <f t="shared" si="136"/>
        <v>19</v>
      </c>
      <c r="DL113" s="4">
        <f t="shared" si="137"/>
        <v>2</v>
      </c>
      <c r="DM113" s="4">
        <f t="shared" si="138"/>
        <v>22</v>
      </c>
      <c r="DN113" s="4">
        <f t="shared" si="139"/>
        <v>23</v>
      </c>
      <c r="DO113" s="3"/>
    </row>
    <row r="114" spans="1:119" x14ac:dyDescent="0.35">
      <c r="A114" s="3" t="str">
        <f t="shared" si="140"/>
        <v/>
      </c>
      <c r="B114" s="6"/>
      <c r="C114" s="3" t="str">
        <f t="shared" si="90"/>
        <v/>
      </c>
      <c r="D114" s="3" t="e" cm="1">
        <f t="array" ref="D114:F114">INDEX(_xlfn.TEXTSPLIT(B114," ",,TRUE),_xlfn.SEQUENCE(1,3))</f>
        <v>#VALUE!</v>
      </c>
      <c r="E114" s="3" t="e">
        <v>#VALUE!</v>
      </c>
      <c r="F114" s="3" t="e">
        <v>#VALUE!</v>
      </c>
      <c r="G114" s="3" t="e" cm="1">
        <f t="array" ref="G114">_xlfn.XLOOKUP(D114,Data!$D$3:$D$36,Data!$E$3:$G$36)</f>
        <v>#VALUE!</v>
      </c>
      <c r="H114" s="3"/>
      <c r="I114" s="3"/>
      <c r="J114" s="3" t="e">
        <f>_xlfn.XMATCH(E114,Data!$L$3:$L$10)</f>
        <v>#VALUE!</v>
      </c>
      <c r="K114" s="3" t="str">
        <f>IF(M114="",IF(I114,Data!$B$4,_xlfn.XLOOKUP(D114,Data!$D$3:$D$36,Data!$E$3:$E$36)),"")</f>
        <v/>
      </c>
      <c r="L114" s="3" t="str">
        <f>IF(M114="",IF(I114,_xlfn.XLOOKUP(G114,Data!$L$3:$L$10,Data!$M$3:$M$10),IF(H114=0,"",IF(H114=1,E114,_xlfn.XLOOKUP(E114,Data!$L$3:$L$10,Data!$M$3:$M$10)))),"")</f>
        <v/>
      </c>
      <c r="M114" s="3" t="str">
        <f>IF(NOT(ISERROR(F114)),Data!$J$3,IF(ISERROR(G114),Data!$J$4,IF(AND(H114=0,NOT(ISERROR(E114))),Data!$J$5,IF(AND(H114=2,ISERROR(J114)),Data!$J$7,IF(AND(H114=1,ISERROR(E114)),Data!$J$6,"")))))</f>
        <v>I don't know that verb.</v>
      </c>
      <c r="N114" s="3" t="e">
        <f>_xlfn.XLOOKUP(K114,Data!$D$3:$D$36,Data!$H$3:$H$36)</f>
        <v>#N/A</v>
      </c>
      <c r="O114" s="3" t="e">
        <f>_xlfn.XLOOKUP(L114,Data!$X$3:$X$29,Data!$W$3:$W$29)</f>
        <v>#N/A</v>
      </c>
      <c r="P114" s="3" t="b">
        <f>OR(_xlfn.XLOOKUP(CK113,Data!$O$3:$O$25,Data!$U$3:$U$25),AND(CL113,OR(DC113=CK113,DC113=1)))</f>
        <v>1</v>
      </c>
      <c r="Q114" s="3" t="e" cm="1">
        <f t="array" ref="Q114">INDEX(CO113:DN113,1,O114)</f>
        <v>#N/A</v>
      </c>
      <c r="R114" s="3" t="e">
        <f t="shared" si="92"/>
        <v>#N/A</v>
      </c>
      <c r="S114" s="3" t="e">
        <f t="shared" si="141"/>
        <v>#N/A</v>
      </c>
      <c r="T114" s="3" t="str">
        <f t="shared" si="142"/>
        <v/>
      </c>
      <c r="U114" s="3" t="str">
        <f>IF(M114&lt;&gt;"",M114,IF(L114="","",IFERROR(IF(T114=0,IF(S114=FALSE,Data!$J$11,Data!$J$8),""),IF(K114=Data!$B$4,"",Data!$J$8))))</f>
        <v>I don't know that verb.</v>
      </c>
      <c r="V114" s="3" t="e" cm="1">
        <f t="array" ref="V114">INDEX(Data!$Q$3:$T$25,CK113,L114)</f>
        <v>#VALUE!</v>
      </c>
      <c r="W114" s="3" t="e">
        <f t="shared" si="93"/>
        <v>#VALUE!</v>
      </c>
      <c r="X114" s="3">
        <f t="shared" si="143"/>
        <v>0</v>
      </c>
      <c r="Y114" s="3" t="str">
        <f>IF(K114&lt;&gt;"Go","",IF(ISNUMBER(V114),IF(V114&gt;0,W114,Data!$J$9),Play!V114))</f>
        <v/>
      </c>
      <c r="Z114" s="3" t="b">
        <f t="shared" si="144"/>
        <v>0</v>
      </c>
      <c r="AA114" s="3" t="str">
        <f t="shared" si="145"/>
        <v/>
      </c>
      <c r="AB114" s="3">
        <f t="shared" si="94"/>
        <v>0</v>
      </c>
      <c r="AE114" s="5" t="str">
        <f t="shared" si="95"/>
        <v/>
      </c>
      <c r="AF114" s="5" t="str">
        <f>IF(AE114&lt;&gt;"",OR(_xlfn.XLOOKUP(AE114,Data!$O$3:$O$25,Data!$U$3:$U$25),AND(CL113,OR(DC113=1,DC113=CK113))),"")</f>
        <v/>
      </c>
      <c r="AG114" s="5" t="e" cm="1">
        <f t="array" ref="AG114">"Exits: " &amp; _xlfn.TEXTJOIN(", ", TRUE, IF(INDEX(Data!$Q$3:$T$25,AE114,0)&gt;0,Data!$Q$2:$T$2,""))&amp;"."</f>
        <v>#VALUE!</v>
      </c>
      <c r="AH114" s="5" t="str" cm="1">
        <f t="array" ref="AH114">_xlfn.TEXTJOIN(", ", TRUE, IF(CO113:DN113=AE114,_xlfn.XLOOKUP($CO$3:$DN$3,Data!$W$3:$W$28,Data!$X$3:$X$28),""))</f>
        <v/>
      </c>
      <c r="AI114" s="5" t="str">
        <f>IF(AF114="","",IF(AF114,_xlfn.XLOOKUP(AE114,Data!$O$3:$O$25,Data!$P$3:$P$25)&amp;" "&amp;AG114&amp;IF(AH114&lt;&gt;""," You see: " &amp;AH114&amp;".",""),Data!$J$10))</f>
        <v/>
      </c>
      <c r="AJ114" s="5" t="str">
        <f t="shared" si="146"/>
        <v/>
      </c>
      <c r="AK114" s="5" t="str">
        <f>IF(AND(K114="Talk",U114=""),_xlfn.XLOOKUP(T114,Data!$W$3:$W$28,Data!$AC$3:$AC$28),"")</f>
        <v/>
      </c>
      <c r="AL114" s="5" t="str">
        <f t="shared" si="147"/>
        <v/>
      </c>
      <c r="AM114" s="5" t="b">
        <f t="shared" si="148"/>
        <v>0</v>
      </c>
      <c r="AN114" s="5" t="str">
        <f>IF(AM114,IF(_xlfn.XLOOKUP(T114,Data!$W$3:$W$28,Data!$AA$3:$AA$28)=FALSE,"You can't take that.",IF(Q114=1,"You already have that.",IF(OR(CK113=CT113,CK113=CY113),"The unholy fiend prevents you!",""))),"")</f>
        <v/>
      </c>
      <c r="AO114" s="5" t="str">
        <f t="shared" si="149"/>
        <v/>
      </c>
      <c r="AP114" s="5" t="str">
        <f t="shared" si="150"/>
        <v/>
      </c>
      <c r="AQ114" s="5" t="b">
        <f t="shared" si="151"/>
        <v>0</v>
      </c>
      <c r="AR114" s="5" t="str">
        <f t="shared" si="152"/>
        <v/>
      </c>
      <c r="AS114" s="5" t="str">
        <f t="shared" si="153"/>
        <v/>
      </c>
      <c r="AT114" s="5" t="str">
        <f t="shared" si="91"/>
        <v/>
      </c>
      <c r="AU114" s="5" t="str">
        <f>IF(AND(K114="Examine",U114=""),_xlfn.XLOOKUP(T114,Data!$W$3:$W$28,Data!$Z$3:$Z$28)&amp;IF(T114=15,IF(CL113,IF(CM113&gt;=14,"burning brightly.",IF(CM113&gt;=9,"burning steadily.",IF(CM113&gt;=4,"burning weakly.","guttering."))),"unlit."),""),"")</f>
        <v/>
      </c>
      <c r="AV114" s="5" t="str" cm="1">
        <f t="array" ref="AV114">_xlfn.TEXTJOIN(", ", TRUE, IF(CO113:DN113=1,CO$1:DN$1,""))</f>
        <v/>
      </c>
      <c r="AW114" s="5" t="str">
        <f t="shared" si="154"/>
        <v/>
      </c>
      <c r="AX114" s="5" t="b">
        <f t="shared" si="155"/>
        <v>0</v>
      </c>
      <c r="AY114" s="5" t="str">
        <f>IF(AX114,IF(NOT(ISBLANK(_xlfn.XLOOKUP(T114,Data!$W$3:$W$28,Data!$AD$3:$AD$28))),IF(CK113=12,"","There's nowhere to pour it away here."),"You can't empty that!"),"")</f>
        <v/>
      </c>
      <c r="AZ114" s="5" t="str">
        <f t="shared" si="156"/>
        <v/>
      </c>
      <c r="BA114" s="5" t="b">
        <f t="shared" si="157"/>
        <v>0</v>
      </c>
      <c r="BB114" s="5" t="e">
        <f>_xlfn.XLOOKUP(T114,Data!$W$3:$W$28,Data!$AD$3:$AD$28)</f>
        <v>#N/A</v>
      </c>
      <c r="BC114" s="5" t="str">
        <f t="shared" si="158"/>
        <v/>
      </c>
      <c r="BD114" s="5" t="str">
        <f t="shared" si="159"/>
        <v/>
      </c>
      <c r="BE114" s="5" t="b">
        <f t="shared" si="160"/>
        <v>0</v>
      </c>
      <c r="BF114" s="5" t="str">
        <f t="shared" si="96"/>
        <v/>
      </c>
      <c r="BG114" s="5" t="str">
        <f t="shared" si="161"/>
        <v/>
      </c>
      <c r="BH114" s="5" t="b">
        <f t="shared" si="162"/>
        <v>0</v>
      </c>
      <c r="BI114" s="5" t="str">
        <f t="shared" si="163"/>
        <v/>
      </c>
      <c r="BJ114" s="5" t="str">
        <f t="shared" si="97"/>
        <v/>
      </c>
      <c r="BK114" s="5" t="str">
        <f>IF(BH114,IF(BI114="","You ring the bell. "&amp;IF(BJ114=0,"Nothing else happens.","The "&amp;_xlfn.XLOOKUP(BJ114,Data!$W$3:$W$28,Data!$X$3:$X$28)&amp;" is transformed!"),BI114),"")</f>
        <v/>
      </c>
      <c r="BL114" s="5" t="b">
        <f t="shared" si="164"/>
        <v>0</v>
      </c>
      <c r="BM114" s="5" t="b">
        <f t="shared" si="165"/>
        <v>0</v>
      </c>
      <c r="BN114" s="5" t="str">
        <f t="shared" si="98"/>
        <v/>
      </c>
      <c r="BO114" s="5" t="str">
        <f t="shared" si="99"/>
        <v/>
      </c>
      <c r="BP114" s="5" t="b">
        <f t="shared" si="166"/>
        <v>0</v>
      </c>
      <c r="BQ114" s="5" t="str">
        <f>IF(BP114,IF(_xlfn.XLOOKUP(T114,Data!$W$3:$W$28,Data!$AB$3:$AB$28),"That's much too precious to give away!",IF(OR(AND(T114=17,CK113=CQ113),AND(T114=21,CK113=CV113)),"","No-one here seems to want that.")),"")</f>
        <v/>
      </c>
      <c r="BR114" s="5" t="str">
        <f>IF(BP114,IF(BQ114&lt;&gt;"",BQ114,IF(T114=21,Data!$B$5,"The priest takes the water and it is transformed by heavenly radiance!")),"")</f>
        <v/>
      </c>
      <c r="BS114" s="5" t="b">
        <f t="shared" si="167"/>
        <v>0</v>
      </c>
      <c r="BT114" s="5" t="str">
        <f t="shared" si="100"/>
        <v/>
      </c>
      <c r="BU114" s="5" t="str">
        <f t="shared" si="168"/>
        <v/>
      </c>
      <c r="BV114" s="5" t="b">
        <f t="shared" si="169"/>
        <v>0</v>
      </c>
      <c r="BW114" s="5" t="str">
        <f t="shared" si="101"/>
        <v/>
      </c>
      <c r="BX114" s="5" t="str">
        <f t="shared" si="170"/>
        <v/>
      </c>
      <c r="BY114" s="5" t="b">
        <f t="shared" si="171"/>
        <v>0</v>
      </c>
      <c r="BZ114" s="5">
        <f t="shared" si="172"/>
        <v>0</v>
      </c>
      <c r="CA114" s="5" t="str">
        <f t="shared" si="102"/>
        <v/>
      </c>
      <c r="CB114" s="5" t="b">
        <f t="shared" si="103"/>
        <v>0</v>
      </c>
      <c r="CC114" s="5" t="str">
        <f t="shared" si="104"/>
        <v/>
      </c>
      <c r="CD114" s="5" t="b">
        <f t="shared" si="105"/>
        <v>0</v>
      </c>
      <c r="CE114" s="5" t="b">
        <f t="shared" si="106"/>
        <v>0</v>
      </c>
      <c r="CF114" s="5" t="b">
        <f t="shared" si="107"/>
        <v>0</v>
      </c>
      <c r="CG114" s="5" t="b">
        <f t="shared" si="108"/>
        <v>0</v>
      </c>
      <c r="CH114" s="5" t="b">
        <f t="shared" si="109"/>
        <v>0</v>
      </c>
      <c r="CI114" s="5">
        <f t="shared" si="110"/>
        <v>0</v>
      </c>
      <c r="CJ114" s="5" t="str">
        <f t="shared" si="111"/>
        <v>I don't know that verb.</v>
      </c>
      <c r="CK114" s="4">
        <f t="shared" si="112"/>
        <v>3</v>
      </c>
      <c r="CL114" s="4" t="b">
        <f t="shared" si="113"/>
        <v>0</v>
      </c>
      <c r="CM114" s="4">
        <f t="shared" si="173"/>
        <v>20</v>
      </c>
      <c r="CN114" s="4" t="b">
        <f t="shared" si="114"/>
        <v>0</v>
      </c>
      <c r="CO114" s="4">
        <f t="shared" si="115"/>
        <v>12</v>
      </c>
      <c r="CP114" s="4">
        <f t="shared" si="116"/>
        <v>10</v>
      </c>
      <c r="CQ114" s="4">
        <f t="shared" si="117"/>
        <v>2</v>
      </c>
      <c r="CR114" s="4">
        <f t="shared" si="118"/>
        <v>20</v>
      </c>
      <c r="CS114" s="4">
        <f t="shared" si="119"/>
        <v>2</v>
      </c>
      <c r="CT114" s="4">
        <f t="shared" si="120"/>
        <v>15</v>
      </c>
      <c r="CU114" s="4">
        <f t="shared" si="121"/>
        <v>16</v>
      </c>
      <c r="CV114" s="4">
        <f t="shared" si="122"/>
        <v>8</v>
      </c>
      <c r="CW114" s="4">
        <f t="shared" si="123"/>
        <v>8</v>
      </c>
      <c r="CX114" s="4">
        <f t="shared" si="124"/>
        <v>14</v>
      </c>
      <c r="CY114" s="4">
        <f t="shared" si="125"/>
        <v>19</v>
      </c>
      <c r="CZ114" s="4">
        <f t="shared" si="126"/>
        <v>9</v>
      </c>
      <c r="DA114" s="4">
        <f t="shared" si="127"/>
        <v>2</v>
      </c>
      <c r="DB114" s="4">
        <f t="shared" si="128"/>
        <v>12</v>
      </c>
      <c r="DC114" s="4">
        <f t="shared" si="174"/>
        <v>2</v>
      </c>
      <c r="DD114" s="4">
        <f t="shared" si="129"/>
        <v>2</v>
      </c>
      <c r="DE114" s="4">
        <f t="shared" si="130"/>
        <v>2</v>
      </c>
      <c r="DF114" s="4">
        <f t="shared" si="131"/>
        <v>10</v>
      </c>
      <c r="DG114" s="4">
        <f t="shared" si="132"/>
        <v>2</v>
      </c>
      <c r="DH114" s="4">
        <f t="shared" si="133"/>
        <v>17</v>
      </c>
      <c r="DI114" s="4">
        <f t="shared" si="134"/>
        <v>6</v>
      </c>
      <c r="DJ114" s="4">
        <f t="shared" si="135"/>
        <v>15</v>
      </c>
      <c r="DK114" s="4">
        <f t="shared" si="136"/>
        <v>19</v>
      </c>
      <c r="DL114" s="4">
        <f t="shared" si="137"/>
        <v>2</v>
      </c>
      <c r="DM114" s="4">
        <f t="shared" si="138"/>
        <v>22</v>
      </c>
      <c r="DN114" s="4">
        <f t="shared" si="139"/>
        <v>23</v>
      </c>
      <c r="DO114" s="3"/>
    </row>
    <row r="115" spans="1:119" x14ac:dyDescent="0.35">
      <c r="A115" s="3" t="str">
        <f t="shared" si="140"/>
        <v/>
      </c>
      <c r="B115" s="6"/>
      <c r="C115" s="3" t="str">
        <f t="shared" si="90"/>
        <v/>
      </c>
      <c r="D115" s="3" t="e" cm="1">
        <f t="array" ref="D115:F115">INDEX(_xlfn.TEXTSPLIT(B115," ",,TRUE),_xlfn.SEQUENCE(1,3))</f>
        <v>#VALUE!</v>
      </c>
      <c r="E115" s="3" t="e">
        <v>#VALUE!</v>
      </c>
      <c r="F115" s="3" t="e">
        <v>#VALUE!</v>
      </c>
      <c r="G115" s="3" t="e" cm="1">
        <f t="array" ref="G115">_xlfn.XLOOKUP(D115,Data!$D$3:$D$36,Data!$E$3:$G$36)</f>
        <v>#VALUE!</v>
      </c>
      <c r="H115" s="3"/>
      <c r="I115" s="3"/>
      <c r="J115" s="3" t="e">
        <f>_xlfn.XMATCH(E115,Data!$L$3:$L$10)</f>
        <v>#VALUE!</v>
      </c>
      <c r="K115" s="3" t="str">
        <f>IF(M115="",IF(I115,Data!$B$4,_xlfn.XLOOKUP(D115,Data!$D$3:$D$36,Data!$E$3:$E$36)),"")</f>
        <v/>
      </c>
      <c r="L115" s="3" t="str">
        <f>IF(M115="",IF(I115,_xlfn.XLOOKUP(G115,Data!$L$3:$L$10,Data!$M$3:$M$10),IF(H115=0,"",IF(H115=1,E115,_xlfn.XLOOKUP(E115,Data!$L$3:$L$10,Data!$M$3:$M$10)))),"")</f>
        <v/>
      </c>
      <c r="M115" s="3" t="str">
        <f>IF(NOT(ISERROR(F115)),Data!$J$3,IF(ISERROR(G115),Data!$J$4,IF(AND(H115=0,NOT(ISERROR(E115))),Data!$J$5,IF(AND(H115=2,ISERROR(J115)),Data!$J$7,IF(AND(H115=1,ISERROR(E115)),Data!$J$6,"")))))</f>
        <v>I don't know that verb.</v>
      </c>
      <c r="N115" s="3" t="e">
        <f>_xlfn.XLOOKUP(K115,Data!$D$3:$D$36,Data!$H$3:$H$36)</f>
        <v>#N/A</v>
      </c>
      <c r="O115" s="3" t="e">
        <f>_xlfn.XLOOKUP(L115,Data!$X$3:$X$29,Data!$W$3:$W$29)</f>
        <v>#N/A</v>
      </c>
      <c r="P115" s="3" t="b">
        <f>OR(_xlfn.XLOOKUP(CK114,Data!$O$3:$O$25,Data!$U$3:$U$25),AND(CL114,OR(DC114=CK114,DC114=1)))</f>
        <v>1</v>
      </c>
      <c r="Q115" s="3" t="e" cm="1">
        <f t="array" ref="Q115">INDEX(CO114:DN114,1,O115)</f>
        <v>#N/A</v>
      </c>
      <c r="R115" s="3" t="e">
        <f t="shared" si="92"/>
        <v>#N/A</v>
      </c>
      <c r="S115" s="3" t="e">
        <f t="shared" si="141"/>
        <v>#N/A</v>
      </c>
      <c r="T115" s="3" t="str">
        <f t="shared" si="142"/>
        <v/>
      </c>
      <c r="U115" s="3" t="str">
        <f>IF(M115&lt;&gt;"",M115,IF(L115="","",IFERROR(IF(T115=0,IF(S115=FALSE,Data!$J$11,Data!$J$8),""),IF(K115=Data!$B$4,"",Data!$J$8))))</f>
        <v>I don't know that verb.</v>
      </c>
      <c r="V115" s="3" t="e" cm="1">
        <f t="array" ref="V115">INDEX(Data!$Q$3:$T$25,CK114,L115)</f>
        <v>#VALUE!</v>
      </c>
      <c r="W115" s="3" t="e">
        <f t="shared" si="93"/>
        <v>#VALUE!</v>
      </c>
      <c r="X115" s="3">
        <f t="shared" si="143"/>
        <v>0</v>
      </c>
      <c r="Y115" s="3" t="str">
        <f>IF(K115&lt;&gt;"Go","",IF(ISNUMBER(V115),IF(V115&gt;0,W115,Data!$J$9),Play!V115))</f>
        <v/>
      </c>
      <c r="Z115" s="3" t="b">
        <f t="shared" si="144"/>
        <v>0</v>
      </c>
      <c r="AA115" s="3" t="str">
        <f t="shared" si="145"/>
        <v/>
      </c>
      <c r="AB115" s="3">
        <f t="shared" si="94"/>
        <v>0</v>
      </c>
      <c r="AE115" s="5" t="str">
        <f t="shared" si="95"/>
        <v/>
      </c>
      <c r="AF115" s="5" t="str">
        <f>IF(AE115&lt;&gt;"",OR(_xlfn.XLOOKUP(AE115,Data!$O$3:$O$25,Data!$U$3:$U$25),AND(CL114,OR(DC114=1,DC114=CK114))),"")</f>
        <v/>
      </c>
      <c r="AG115" s="5" t="e" cm="1">
        <f t="array" ref="AG115">"Exits: " &amp; _xlfn.TEXTJOIN(", ", TRUE, IF(INDEX(Data!$Q$3:$T$25,AE115,0)&gt;0,Data!$Q$2:$T$2,""))&amp;"."</f>
        <v>#VALUE!</v>
      </c>
      <c r="AH115" s="5" t="str" cm="1">
        <f t="array" ref="AH115">_xlfn.TEXTJOIN(", ", TRUE, IF(CO114:DN114=AE115,_xlfn.XLOOKUP($CO$3:$DN$3,Data!$W$3:$W$28,Data!$X$3:$X$28),""))</f>
        <v/>
      </c>
      <c r="AI115" s="5" t="str">
        <f>IF(AF115="","",IF(AF115,_xlfn.XLOOKUP(AE115,Data!$O$3:$O$25,Data!$P$3:$P$25)&amp;" "&amp;AG115&amp;IF(AH115&lt;&gt;""," You see: " &amp;AH115&amp;".",""),Data!$J$10))</f>
        <v/>
      </c>
      <c r="AJ115" s="5" t="str">
        <f t="shared" si="146"/>
        <v/>
      </c>
      <c r="AK115" s="5" t="str">
        <f>IF(AND(K115="Talk",U115=""),_xlfn.XLOOKUP(T115,Data!$W$3:$W$28,Data!$AC$3:$AC$28),"")</f>
        <v/>
      </c>
      <c r="AL115" s="5" t="str">
        <f t="shared" si="147"/>
        <v/>
      </c>
      <c r="AM115" s="5" t="b">
        <f t="shared" si="148"/>
        <v>0</v>
      </c>
      <c r="AN115" s="5" t="str">
        <f>IF(AM115,IF(_xlfn.XLOOKUP(T115,Data!$W$3:$W$28,Data!$AA$3:$AA$28)=FALSE,"You can't take that.",IF(Q115=1,"You already have that.",IF(OR(CK114=CT114,CK114=CY114),"The unholy fiend prevents you!",""))),"")</f>
        <v/>
      </c>
      <c r="AO115" s="5" t="str">
        <f t="shared" si="149"/>
        <v/>
      </c>
      <c r="AP115" s="5" t="str">
        <f t="shared" si="150"/>
        <v/>
      </c>
      <c r="AQ115" s="5" t="b">
        <f t="shared" si="151"/>
        <v>0</v>
      </c>
      <c r="AR115" s="5" t="str">
        <f t="shared" si="152"/>
        <v/>
      </c>
      <c r="AS115" s="5" t="str">
        <f t="shared" si="153"/>
        <v/>
      </c>
      <c r="AT115" s="5" t="str">
        <f t="shared" si="91"/>
        <v/>
      </c>
      <c r="AU115" s="5" t="str">
        <f>IF(AND(K115="Examine",U115=""),_xlfn.XLOOKUP(T115,Data!$W$3:$W$28,Data!$Z$3:$Z$28)&amp;IF(T115=15,IF(CL114,IF(CM114&gt;=14,"burning brightly.",IF(CM114&gt;=9,"burning steadily.",IF(CM114&gt;=4,"burning weakly.","guttering."))),"unlit."),""),"")</f>
        <v/>
      </c>
      <c r="AV115" s="5" t="str" cm="1">
        <f t="array" ref="AV115">_xlfn.TEXTJOIN(", ", TRUE, IF(CO114:DN114=1,CO$1:DN$1,""))</f>
        <v/>
      </c>
      <c r="AW115" s="5" t="str">
        <f t="shared" si="154"/>
        <v/>
      </c>
      <c r="AX115" s="5" t="b">
        <f t="shared" si="155"/>
        <v>0</v>
      </c>
      <c r="AY115" s="5" t="str">
        <f>IF(AX115,IF(NOT(ISBLANK(_xlfn.XLOOKUP(T115,Data!$W$3:$W$28,Data!$AD$3:$AD$28))),IF(CK114=12,"","There's nowhere to pour it away here."),"You can't empty that!"),"")</f>
        <v/>
      </c>
      <c r="AZ115" s="5" t="str">
        <f t="shared" si="156"/>
        <v/>
      </c>
      <c r="BA115" s="5" t="b">
        <f t="shared" si="157"/>
        <v>0</v>
      </c>
      <c r="BB115" s="5" t="e">
        <f>_xlfn.XLOOKUP(T115,Data!$W$3:$W$28,Data!$AD$3:$AD$28)</f>
        <v>#N/A</v>
      </c>
      <c r="BC115" s="5" t="str">
        <f t="shared" si="158"/>
        <v/>
      </c>
      <c r="BD115" s="5" t="str">
        <f t="shared" si="159"/>
        <v/>
      </c>
      <c r="BE115" s="5" t="b">
        <f t="shared" si="160"/>
        <v>0</v>
      </c>
      <c r="BF115" s="5" t="str">
        <f t="shared" si="96"/>
        <v/>
      </c>
      <c r="BG115" s="5" t="str">
        <f t="shared" si="161"/>
        <v/>
      </c>
      <c r="BH115" s="5" t="b">
        <f t="shared" si="162"/>
        <v>0</v>
      </c>
      <c r="BI115" s="5" t="str">
        <f t="shared" si="163"/>
        <v/>
      </c>
      <c r="BJ115" s="5" t="str">
        <f t="shared" si="97"/>
        <v/>
      </c>
      <c r="BK115" s="5" t="str">
        <f>IF(BH115,IF(BI115="","You ring the bell. "&amp;IF(BJ115=0,"Nothing else happens.","The "&amp;_xlfn.XLOOKUP(BJ115,Data!$W$3:$W$28,Data!$X$3:$X$28)&amp;" is transformed!"),BI115),"")</f>
        <v/>
      </c>
      <c r="BL115" s="5" t="b">
        <f t="shared" si="164"/>
        <v>0</v>
      </c>
      <c r="BM115" s="5" t="b">
        <f t="shared" si="165"/>
        <v>0</v>
      </c>
      <c r="BN115" s="5" t="str">
        <f t="shared" si="98"/>
        <v/>
      </c>
      <c r="BO115" s="5" t="str">
        <f t="shared" si="99"/>
        <v/>
      </c>
      <c r="BP115" s="5" t="b">
        <f t="shared" si="166"/>
        <v>0</v>
      </c>
      <c r="BQ115" s="5" t="str">
        <f>IF(BP115,IF(_xlfn.XLOOKUP(T115,Data!$W$3:$W$28,Data!$AB$3:$AB$28),"That's much too precious to give away!",IF(OR(AND(T115=17,CK114=CQ114),AND(T115=21,CK114=CV114)),"","No-one here seems to want that.")),"")</f>
        <v/>
      </c>
      <c r="BR115" s="5" t="str">
        <f>IF(BP115,IF(BQ115&lt;&gt;"",BQ115,IF(T115=21,Data!$B$5,"The priest takes the water and it is transformed by heavenly radiance!")),"")</f>
        <v/>
      </c>
      <c r="BS115" s="5" t="b">
        <f t="shared" si="167"/>
        <v>0</v>
      </c>
      <c r="BT115" s="5" t="str">
        <f t="shared" si="100"/>
        <v/>
      </c>
      <c r="BU115" s="5" t="str">
        <f t="shared" si="168"/>
        <v/>
      </c>
      <c r="BV115" s="5" t="b">
        <f t="shared" si="169"/>
        <v>0</v>
      </c>
      <c r="BW115" s="5" t="str">
        <f t="shared" si="101"/>
        <v/>
      </c>
      <c r="BX115" s="5" t="str">
        <f t="shared" si="170"/>
        <v/>
      </c>
      <c r="BY115" s="5" t="b">
        <f t="shared" si="171"/>
        <v>0</v>
      </c>
      <c r="BZ115" s="5">
        <f t="shared" si="172"/>
        <v>0</v>
      </c>
      <c r="CA115" s="5" t="str">
        <f t="shared" si="102"/>
        <v/>
      </c>
      <c r="CB115" s="5" t="b">
        <f t="shared" si="103"/>
        <v>0</v>
      </c>
      <c r="CC115" s="5" t="str">
        <f t="shared" si="104"/>
        <v/>
      </c>
      <c r="CD115" s="5" t="b">
        <f t="shared" si="105"/>
        <v>0</v>
      </c>
      <c r="CE115" s="5" t="b">
        <f t="shared" si="106"/>
        <v>0</v>
      </c>
      <c r="CF115" s="5" t="b">
        <f t="shared" si="107"/>
        <v>0</v>
      </c>
      <c r="CG115" s="5" t="b">
        <f t="shared" si="108"/>
        <v>0</v>
      </c>
      <c r="CH115" s="5" t="b">
        <f t="shared" si="109"/>
        <v>0</v>
      </c>
      <c r="CI115" s="5">
        <f t="shared" si="110"/>
        <v>0</v>
      </c>
      <c r="CJ115" s="5" t="str">
        <f t="shared" si="111"/>
        <v>I don't know that verb.</v>
      </c>
      <c r="CK115" s="4">
        <f t="shared" si="112"/>
        <v>3</v>
      </c>
      <c r="CL115" s="4" t="b">
        <f t="shared" si="113"/>
        <v>0</v>
      </c>
      <c r="CM115" s="4">
        <f t="shared" si="173"/>
        <v>20</v>
      </c>
      <c r="CN115" s="4" t="b">
        <f t="shared" si="114"/>
        <v>0</v>
      </c>
      <c r="CO115" s="4">
        <f t="shared" si="115"/>
        <v>12</v>
      </c>
      <c r="CP115" s="4">
        <f t="shared" si="116"/>
        <v>10</v>
      </c>
      <c r="CQ115" s="4">
        <f t="shared" si="117"/>
        <v>2</v>
      </c>
      <c r="CR115" s="4">
        <f t="shared" si="118"/>
        <v>20</v>
      </c>
      <c r="CS115" s="4">
        <f t="shared" si="119"/>
        <v>2</v>
      </c>
      <c r="CT115" s="4">
        <f t="shared" si="120"/>
        <v>15</v>
      </c>
      <c r="CU115" s="4">
        <f t="shared" si="121"/>
        <v>16</v>
      </c>
      <c r="CV115" s="4">
        <f t="shared" si="122"/>
        <v>8</v>
      </c>
      <c r="CW115" s="4">
        <f t="shared" si="123"/>
        <v>8</v>
      </c>
      <c r="CX115" s="4">
        <f t="shared" si="124"/>
        <v>14</v>
      </c>
      <c r="CY115" s="4">
        <f t="shared" si="125"/>
        <v>19</v>
      </c>
      <c r="CZ115" s="4">
        <f t="shared" si="126"/>
        <v>9</v>
      </c>
      <c r="DA115" s="4">
        <f t="shared" si="127"/>
        <v>2</v>
      </c>
      <c r="DB115" s="4">
        <f t="shared" si="128"/>
        <v>12</v>
      </c>
      <c r="DC115" s="4">
        <f t="shared" si="174"/>
        <v>2</v>
      </c>
      <c r="DD115" s="4">
        <f t="shared" si="129"/>
        <v>2</v>
      </c>
      <c r="DE115" s="4">
        <f t="shared" si="130"/>
        <v>2</v>
      </c>
      <c r="DF115" s="4">
        <f t="shared" si="131"/>
        <v>10</v>
      </c>
      <c r="DG115" s="4">
        <f t="shared" si="132"/>
        <v>2</v>
      </c>
      <c r="DH115" s="4">
        <f t="shared" si="133"/>
        <v>17</v>
      </c>
      <c r="DI115" s="4">
        <f t="shared" si="134"/>
        <v>6</v>
      </c>
      <c r="DJ115" s="4">
        <f t="shared" si="135"/>
        <v>15</v>
      </c>
      <c r="DK115" s="4">
        <f t="shared" si="136"/>
        <v>19</v>
      </c>
      <c r="DL115" s="4">
        <f t="shared" si="137"/>
        <v>2</v>
      </c>
      <c r="DM115" s="4">
        <f t="shared" si="138"/>
        <v>22</v>
      </c>
      <c r="DN115" s="4">
        <f t="shared" si="139"/>
        <v>23</v>
      </c>
      <c r="DO115" s="3"/>
    </row>
    <row r="116" spans="1:119" x14ac:dyDescent="0.35">
      <c r="A116" s="3" t="str">
        <f t="shared" si="140"/>
        <v/>
      </c>
      <c r="B116" s="6"/>
      <c r="C116" s="3" t="str">
        <f t="shared" si="90"/>
        <v/>
      </c>
      <c r="D116" s="3" t="e" cm="1">
        <f t="array" ref="D116:F116">INDEX(_xlfn.TEXTSPLIT(B116," ",,TRUE),_xlfn.SEQUENCE(1,3))</f>
        <v>#VALUE!</v>
      </c>
      <c r="E116" s="3" t="e">
        <v>#VALUE!</v>
      </c>
      <c r="F116" s="3" t="e">
        <v>#VALUE!</v>
      </c>
      <c r="G116" s="3" t="e" cm="1">
        <f t="array" ref="G116">_xlfn.XLOOKUP(D116,Data!$D$3:$D$36,Data!$E$3:$G$36)</f>
        <v>#VALUE!</v>
      </c>
      <c r="H116" s="3"/>
      <c r="I116" s="3"/>
      <c r="J116" s="3" t="e">
        <f>_xlfn.XMATCH(E116,Data!$L$3:$L$10)</f>
        <v>#VALUE!</v>
      </c>
      <c r="K116" s="3" t="str">
        <f>IF(M116="",IF(I116,Data!$B$4,_xlfn.XLOOKUP(D116,Data!$D$3:$D$36,Data!$E$3:$E$36)),"")</f>
        <v/>
      </c>
      <c r="L116" s="3" t="str">
        <f>IF(M116="",IF(I116,_xlfn.XLOOKUP(G116,Data!$L$3:$L$10,Data!$M$3:$M$10),IF(H116=0,"",IF(H116=1,E116,_xlfn.XLOOKUP(E116,Data!$L$3:$L$10,Data!$M$3:$M$10)))),"")</f>
        <v/>
      </c>
      <c r="M116" s="3" t="str">
        <f>IF(NOT(ISERROR(F116)),Data!$J$3,IF(ISERROR(G116),Data!$J$4,IF(AND(H116=0,NOT(ISERROR(E116))),Data!$J$5,IF(AND(H116=2,ISERROR(J116)),Data!$J$7,IF(AND(H116=1,ISERROR(E116)),Data!$J$6,"")))))</f>
        <v>I don't know that verb.</v>
      </c>
      <c r="N116" s="3" t="e">
        <f>_xlfn.XLOOKUP(K116,Data!$D$3:$D$36,Data!$H$3:$H$36)</f>
        <v>#N/A</v>
      </c>
      <c r="O116" s="3" t="e">
        <f>_xlfn.XLOOKUP(L116,Data!$X$3:$X$29,Data!$W$3:$W$29)</f>
        <v>#N/A</v>
      </c>
      <c r="P116" s="3" t="b">
        <f>OR(_xlfn.XLOOKUP(CK115,Data!$O$3:$O$25,Data!$U$3:$U$25),AND(CL115,OR(DC115=CK115,DC115=1)))</f>
        <v>1</v>
      </c>
      <c r="Q116" s="3" t="e" cm="1">
        <f t="array" ref="Q116">INDEX(CO115:DN115,1,O116)</f>
        <v>#N/A</v>
      </c>
      <c r="R116" s="3" t="e">
        <f t="shared" si="92"/>
        <v>#N/A</v>
      </c>
      <c r="S116" s="3" t="e">
        <f t="shared" si="141"/>
        <v>#N/A</v>
      </c>
      <c r="T116" s="3" t="str">
        <f t="shared" si="142"/>
        <v/>
      </c>
      <c r="U116" s="3" t="str">
        <f>IF(M116&lt;&gt;"",M116,IF(L116="","",IFERROR(IF(T116=0,IF(S116=FALSE,Data!$J$11,Data!$J$8),""),IF(K116=Data!$B$4,"",Data!$J$8))))</f>
        <v>I don't know that verb.</v>
      </c>
      <c r="V116" s="3" t="e" cm="1">
        <f t="array" ref="V116">INDEX(Data!$Q$3:$T$25,CK115,L116)</f>
        <v>#VALUE!</v>
      </c>
      <c r="W116" s="3" t="e">
        <f t="shared" si="93"/>
        <v>#VALUE!</v>
      </c>
      <c r="X116" s="3">
        <f t="shared" si="143"/>
        <v>0</v>
      </c>
      <c r="Y116" s="3" t="str">
        <f>IF(K116&lt;&gt;"Go","",IF(ISNUMBER(V116),IF(V116&gt;0,W116,Data!$J$9),Play!V116))</f>
        <v/>
      </c>
      <c r="Z116" s="3" t="b">
        <f t="shared" si="144"/>
        <v>0</v>
      </c>
      <c r="AA116" s="3" t="str">
        <f t="shared" si="145"/>
        <v/>
      </c>
      <c r="AB116" s="3">
        <f t="shared" si="94"/>
        <v>0</v>
      </c>
      <c r="AE116" s="5" t="str">
        <f t="shared" si="95"/>
        <v/>
      </c>
      <c r="AF116" s="5" t="str">
        <f>IF(AE116&lt;&gt;"",OR(_xlfn.XLOOKUP(AE116,Data!$O$3:$O$25,Data!$U$3:$U$25),AND(CL115,OR(DC115=1,DC115=CK115))),"")</f>
        <v/>
      </c>
      <c r="AG116" s="5" t="e" cm="1">
        <f t="array" ref="AG116">"Exits: " &amp; _xlfn.TEXTJOIN(", ", TRUE, IF(INDEX(Data!$Q$3:$T$25,AE116,0)&gt;0,Data!$Q$2:$T$2,""))&amp;"."</f>
        <v>#VALUE!</v>
      </c>
      <c r="AH116" s="5" t="str" cm="1">
        <f t="array" ref="AH116">_xlfn.TEXTJOIN(", ", TRUE, IF(CO115:DN115=AE116,_xlfn.XLOOKUP($CO$3:$DN$3,Data!$W$3:$W$28,Data!$X$3:$X$28),""))</f>
        <v/>
      </c>
      <c r="AI116" s="5" t="str">
        <f>IF(AF116="","",IF(AF116,_xlfn.XLOOKUP(AE116,Data!$O$3:$O$25,Data!$P$3:$P$25)&amp;" "&amp;AG116&amp;IF(AH116&lt;&gt;""," You see: " &amp;AH116&amp;".",""),Data!$J$10))</f>
        <v/>
      </c>
      <c r="AJ116" s="5" t="str">
        <f t="shared" si="146"/>
        <v/>
      </c>
      <c r="AK116" s="5" t="str">
        <f>IF(AND(K116="Talk",U116=""),_xlfn.XLOOKUP(T116,Data!$W$3:$W$28,Data!$AC$3:$AC$28),"")</f>
        <v/>
      </c>
      <c r="AL116" s="5" t="str">
        <f t="shared" si="147"/>
        <v/>
      </c>
      <c r="AM116" s="5" t="b">
        <f t="shared" si="148"/>
        <v>0</v>
      </c>
      <c r="AN116" s="5" t="str">
        <f>IF(AM116,IF(_xlfn.XLOOKUP(T116,Data!$W$3:$W$28,Data!$AA$3:$AA$28)=FALSE,"You can't take that.",IF(Q116=1,"You already have that.",IF(OR(CK115=CT115,CK115=CY115),"The unholy fiend prevents you!",""))),"")</f>
        <v/>
      </c>
      <c r="AO116" s="5" t="str">
        <f t="shared" si="149"/>
        <v/>
      </c>
      <c r="AP116" s="5" t="str">
        <f t="shared" si="150"/>
        <v/>
      </c>
      <c r="AQ116" s="5" t="b">
        <f t="shared" si="151"/>
        <v>0</v>
      </c>
      <c r="AR116" s="5" t="str">
        <f t="shared" si="152"/>
        <v/>
      </c>
      <c r="AS116" s="5" t="str">
        <f t="shared" si="153"/>
        <v/>
      </c>
      <c r="AT116" s="5" t="str">
        <f t="shared" si="91"/>
        <v/>
      </c>
      <c r="AU116" s="5" t="str">
        <f>IF(AND(K116="Examine",U116=""),_xlfn.XLOOKUP(T116,Data!$W$3:$W$28,Data!$Z$3:$Z$28)&amp;IF(T116=15,IF(CL115,IF(CM115&gt;=14,"burning brightly.",IF(CM115&gt;=9,"burning steadily.",IF(CM115&gt;=4,"burning weakly.","guttering."))),"unlit."),""),"")</f>
        <v/>
      </c>
      <c r="AV116" s="5" t="str" cm="1">
        <f t="array" ref="AV116">_xlfn.TEXTJOIN(", ", TRUE, IF(CO115:DN115=1,CO$1:DN$1,""))</f>
        <v/>
      </c>
      <c r="AW116" s="5" t="str">
        <f t="shared" si="154"/>
        <v/>
      </c>
      <c r="AX116" s="5" t="b">
        <f t="shared" si="155"/>
        <v>0</v>
      </c>
      <c r="AY116" s="5" t="str">
        <f>IF(AX116,IF(NOT(ISBLANK(_xlfn.XLOOKUP(T116,Data!$W$3:$W$28,Data!$AD$3:$AD$28))),IF(CK115=12,"","There's nowhere to pour it away here."),"You can't empty that!"),"")</f>
        <v/>
      </c>
      <c r="AZ116" s="5" t="str">
        <f t="shared" si="156"/>
        <v/>
      </c>
      <c r="BA116" s="5" t="b">
        <f t="shared" si="157"/>
        <v>0</v>
      </c>
      <c r="BB116" s="5" t="e">
        <f>_xlfn.XLOOKUP(T116,Data!$W$3:$W$28,Data!$AD$3:$AD$28)</f>
        <v>#N/A</v>
      </c>
      <c r="BC116" s="5" t="str">
        <f t="shared" si="158"/>
        <v/>
      </c>
      <c r="BD116" s="5" t="str">
        <f t="shared" si="159"/>
        <v/>
      </c>
      <c r="BE116" s="5" t="b">
        <f t="shared" si="160"/>
        <v>0</v>
      </c>
      <c r="BF116" s="5" t="str">
        <f t="shared" si="96"/>
        <v/>
      </c>
      <c r="BG116" s="5" t="str">
        <f t="shared" si="161"/>
        <v/>
      </c>
      <c r="BH116" s="5" t="b">
        <f t="shared" si="162"/>
        <v>0</v>
      </c>
      <c r="BI116" s="5" t="str">
        <f t="shared" si="163"/>
        <v/>
      </c>
      <c r="BJ116" s="5" t="str">
        <f t="shared" si="97"/>
        <v/>
      </c>
      <c r="BK116" s="5" t="str">
        <f>IF(BH116,IF(BI116="","You ring the bell. "&amp;IF(BJ116=0,"Nothing else happens.","The "&amp;_xlfn.XLOOKUP(BJ116,Data!$W$3:$W$28,Data!$X$3:$X$28)&amp;" is transformed!"),BI116),"")</f>
        <v/>
      </c>
      <c r="BL116" s="5" t="b">
        <f t="shared" si="164"/>
        <v>0</v>
      </c>
      <c r="BM116" s="5" t="b">
        <f t="shared" si="165"/>
        <v>0</v>
      </c>
      <c r="BN116" s="5" t="str">
        <f t="shared" si="98"/>
        <v/>
      </c>
      <c r="BO116" s="5" t="str">
        <f t="shared" si="99"/>
        <v/>
      </c>
      <c r="BP116" s="5" t="b">
        <f t="shared" si="166"/>
        <v>0</v>
      </c>
      <c r="BQ116" s="5" t="str">
        <f>IF(BP116,IF(_xlfn.XLOOKUP(T116,Data!$W$3:$W$28,Data!$AB$3:$AB$28),"That's much too precious to give away!",IF(OR(AND(T116=17,CK115=CQ115),AND(T116=21,CK115=CV115)),"","No-one here seems to want that.")),"")</f>
        <v/>
      </c>
      <c r="BR116" s="5" t="str">
        <f>IF(BP116,IF(BQ116&lt;&gt;"",BQ116,IF(T116=21,Data!$B$5,"The priest takes the water and it is transformed by heavenly radiance!")),"")</f>
        <v/>
      </c>
      <c r="BS116" s="5" t="b">
        <f t="shared" si="167"/>
        <v>0</v>
      </c>
      <c r="BT116" s="5" t="str">
        <f t="shared" si="100"/>
        <v/>
      </c>
      <c r="BU116" s="5" t="str">
        <f t="shared" si="168"/>
        <v/>
      </c>
      <c r="BV116" s="5" t="b">
        <f t="shared" si="169"/>
        <v>0</v>
      </c>
      <c r="BW116" s="5" t="str">
        <f t="shared" si="101"/>
        <v/>
      </c>
      <c r="BX116" s="5" t="str">
        <f t="shared" si="170"/>
        <v/>
      </c>
      <c r="BY116" s="5" t="b">
        <f t="shared" si="171"/>
        <v>0</v>
      </c>
      <c r="BZ116" s="5">
        <f t="shared" si="172"/>
        <v>0</v>
      </c>
      <c r="CA116" s="5" t="str">
        <f t="shared" si="102"/>
        <v/>
      </c>
      <c r="CB116" s="5" t="b">
        <f t="shared" si="103"/>
        <v>0</v>
      </c>
      <c r="CC116" s="5" t="str">
        <f t="shared" si="104"/>
        <v/>
      </c>
      <c r="CD116" s="5" t="b">
        <f t="shared" si="105"/>
        <v>0</v>
      </c>
      <c r="CE116" s="5" t="b">
        <f t="shared" si="106"/>
        <v>0</v>
      </c>
      <c r="CF116" s="5" t="b">
        <f t="shared" si="107"/>
        <v>0</v>
      </c>
      <c r="CG116" s="5" t="b">
        <f t="shared" si="108"/>
        <v>0</v>
      </c>
      <c r="CH116" s="5" t="b">
        <f t="shared" si="109"/>
        <v>0</v>
      </c>
      <c r="CI116" s="5">
        <f t="shared" si="110"/>
        <v>0</v>
      </c>
      <c r="CJ116" s="5" t="str">
        <f t="shared" si="111"/>
        <v>I don't know that verb.</v>
      </c>
      <c r="CK116" s="4">
        <f t="shared" si="112"/>
        <v>3</v>
      </c>
      <c r="CL116" s="4" t="b">
        <f t="shared" si="113"/>
        <v>0</v>
      </c>
      <c r="CM116" s="4">
        <f t="shared" si="173"/>
        <v>20</v>
      </c>
      <c r="CN116" s="4" t="b">
        <f t="shared" si="114"/>
        <v>0</v>
      </c>
      <c r="CO116" s="4">
        <f t="shared" si="115"/>
        <v>12</v>
      </c>
      <c r="CP116" s="4">
        <f t="shared" si="116"/>
        <v>10</v>
      </c>
      <c r="CQ116" s="4">
        <f t="shared" si="117"/>
        <v>2</v>
      </c>
      <c r="CR116" s="4">
        <f t="shared" si="118"/>
        <v>20</v>
      </c>
      <c r="CS116" s="4">
        <f t="shared" si="119"/>
        <v>2</v>
      </c>
      <c r="CT116" s="4">
        <f t="shared" si="120"/>
        <v>15</v>
      </c>
      <c r="CU116" s="4">
        <f t="shared" si="121"/>
        <v>16</v>
      </c>
      <c r="CV116" s="4">
        <f t="shared" si="122"/>
        <v>8</v>
      </c>
      <c r="CW116" s="4">
        <f t="shared" si="123"/>
        <v>8</v>
      </c>
      <c r="CX116" s="4">
        <f t="shared" si="124"/>
        <v>14</v>
      </c>
      <c r="CY116" s="4">
        <f t="shared" si="125"/>
        <v>19</v>
      </c>
      <c r="CZ116" s="4">
        <f t="shared" si="126"/>
        <v>9</v>
      </c>
      <c r="DA116" s="4">
        <f t="shared" si="127"/>
        <v>2</v>
      </c>
      <c r="DB116" s="4">
        <f t="shared" si="128"/>
        <v>12</v>
      </c>
      <c r="DC116" s="4">
        <f t="shared" si="174"/>
        <v>2</v>
      </c>
      <c r="DD116" s="4">
        <f t="shared" si="129"/>
        <v>2</v>
      </c>
      <c r="DE116" s="4">
        <f t="shared" si="130"/>
        <v>2</v>
      </c>
      <c r="DF116" s="4">
        <f t="shared" si="131"/>
        <v>10</v>
      </c>
      <c r="DG116" s="4">
        <f t="shared" si="132"/>
        <v>2</v>
      </c>
      <c r="DH116" s="4">
        <f t="shared" si="133"/>
        <v>17</v>
      </c>
      <c r="DI116" s="4">
        <f t="shared" si="134"/>
        <v>6</v>
      </c>
      <c r="DJ116" s="4">
        <f t="shared" si="135"/>
        <v>15</v>
      </c>
      <c r="DK116" s="4">
        <f t="shared" si="136"/>
        <v>19</v>
      </c>
      <c r="DL116" s="4">
        <f t="shared" si="137"/>
        <v>2</v>
      </c>
      <c r="DM116" s="4">
        <f t="shared" si="138"/>
        <v>22</v>
      </c>
      <c r="DN116" s="4">
        <f t="shared" si="139"/>
        <v>23</v>
      </c>
      <c r="DO116" s="3"/>
    </row>
    <row r="117" spans="1:119" x14ac:dyDescent="0.35">
      <c r="A117" s="3" t="str">
        <f t="shared" si="140"/>
        <v/>
      </c>
      <c r="B117" s="6"/>
      <c r="C117" s="3" t="str">
        <f t="shared" si="90"/>
        <v/>
      </c>
      <c r="D117" s="3" t="e" cm="1">
        <f t="array" ref="D117:F117">INDEX(_xlfn.TEXTSPLIT(B117," ",,TRUE),_xlfn.SEQUENCE(1,3))</f>
        <v>#VALUE!</v>
      </c>
      <c r="E117" s="3" t="e">
        <v>#VALUE!</v>
      </c>
      <c r="F117" s="3" t="e">
        <v>#VALUE!</v>
      </c>
      <c r="G117" s="3" t="e" cm="1">
        <f t="array" ref="G117">_xlfn.XLOOKUP(D117,Data!$D$3:$D$36,Data!$E$3:$G$36)</f>
        <v>#VALUE!</v>
      </c>
      <c r="H117" s="3"/>
      <c r="I117" s="3"/>
      <c r="J117" s="3" t="e">
        <f>_xlfn.XMATCH(E117,Data!$L$3:$L$10)</f>
        <v>#VALUE!</v>
      </c>
      <c r="K117" s="3" t="str">
        <f>IF(M117="",IF(I117,Data!$B$4,_xlfn.XLOOKUP(D117,Data!$D$3:$D$36,Data!$E$3:$E$36)),"")</f>
        <v/>
      </c>
      <c r="L117" s="3" t="str">
        <f>IF(M117="",IF(I117,_xlfn.XLOOKUP(G117,Data!$L$3:$L$10,Data!$M$3:$M$10),IF(H117=0,"",IF(H117=1,E117,_xlfn.XLOOKUP(E117,Data!$L$3:$L$10,Data!$M$3:$M$10)))),"")</f>
        <v/>
      </c>
      <c r="M117" s="3" t="str">
        <f>IF(NOT(ISERROR(F117)),Data!$J$3,IF(ISERROR(G117),Data!$J$4,IF(AND(H117=0,NOT(ISERROR(E117))),Data!$J$5,IF(AND(H117=2,ISERROR(J117)),Data!$J$7,IF(AND(H117=1,ISERROR(E117)),Data!$J$6,"")))))</f>
        <v>I don't know that verb.</v>
      </c>
      <c r="N117" s="3" t="e">
        <f>_xlfn.XLOOKUP(K117,Data!$D$3:$D$36,Data!$H$3:$H$36)</f>
        <v>#N/A</v>
      </c>
      <c r="O117" s="3" t="e">
        <f>_xlfn.XLOOKUP(L117,Data!$X$3:$X$29,Data!$W$3:$W$29)</f>
        <v>#N/A</v>
      </c>
      <c r="P117" s="3" t="b">
        <f>OR(_xlfn.XLOOKUP(CK116,Data!$O$3:$O$25,Data!$U$3:$U$25),AND(CL116,OR(DC116=CK116,DC116=1)))</f>
        <v>1</v>
      </c>
      <c r="Q117" s="3" t="e" cm="1">
        <f t="array" ref="Q117">INDEX(CO116:DN116,1,O117)</f>
        <v>#N/A</v>
      </c>
      <c r="R117" s="3" t="e">
        <f t="shared" si="92"/>
        <v>#N/A</v>
      </c>
      <c r="S117" s="3" t="e">
        <f t="shared" si="141"/>
        <v>#N/A</v>
      </c>
      <c r="T117" s="3" t="str">
        <f t="shared" si="142"/>
        <v/>
      </c>
      <c r="U117" s="3" t="str">
        <f>IF(M117&lt;&gt;"",M117,IF(L117="","",IFERROR(IF(T117=0,IF(S117=FALSE,Data!$J$11,Data!$J$8),""),IF(K117=Data!$B$4,"",Data!$J$8))))</f>
        <v>I don't know that verb.</v>
      </c>
      <c r="V117" s="3" t="e" cm="1">
        <f t="array" ref="V117">INDEX(Data!$Q$3:$T$25,CK116,L117)</f>
        <v>#VALUE!</v>
      </c>
      <c r="W117" s="3" t="e">
        <f t="shared" si="93"/>
        <v>#VALUE!</v>
      </c>
      <c r="X117" s="3">
        <f t="shared" si="143"/>
        <v>0</v>
      </c>
      <c r="Y117" s="3" t="str">
        <f>IF(K117&lt;&gt;"Go","",IF(ISNUMBER(V117),IF(V117&gt;0,W117,Data!$J$9),Play!V117))</f>
        <v/>
      </c>
      <c r="Z117" s="3" t="b">
        <f t="shared" si="144"/>
        <v>0</v>
      </c>
      <c r="AA117" s="3" t="str">
        <f t="shared" si="145"/>
        <v/>
      </c>
      <c r="AB117" s="3">
        <f t="shared" si="94"/>
        <v>0</v>
      </c>
      <c r="AE117" s="5" t="str">
        <f t="shared" si="95"/>
        <v/>
      </c>
      <c r="AF117" s="5" t="str">
        <f>IF(AE117&lt;&gt;"",OR(_xlfn.XLOOKUP(AE117,Data!$O$3:$O$25,Data!$U$3:$U$25),AND(CL116,OR(DC116=1,DC116=CK116))),"")</f>
        <v/>
      </c>
      <c r="AG117" s="5" t="e" cm="1">
        <f t="array" ref="AG117">"Exits: " &amp; _xlfn.TEXTJOIN(", ", TRUE, IF(INDEX(Data!$Q$3:$T$25,AE117,0)&gt;0,Data!$Q$2:$T$2,""))&amp;"."</f>
        <v>#VALUE!</v>
      </c>
      <c r="AH117" s="5" t="str" cm="1">
        <f t="array" ref="AH117">_xlfn.TEXTJOIN(", ", TRUE, IF(CO116:DN116=AE117,_xlfn.XLOOKUP($CO$3:$DN$3,Data!$W$3:$W$28,Data!$X$3:$X$28),""))</f>
        <v/>
      </c>
      <c r="AI117" s="5" t="str">
        <f>IF(AF117="","",IF(AF117,_xlfn.XLOOKUP(AE117,Data!$O$3:$O$25,Data!$P$3:$P$25)&amp;" "&amp;AG117&amp;IF(AH117&lt;&gt;""," You see: " &amp;AH117&amp;".",""),Data!$J$10))</f>
        <v/>
      </c>
      <c r="AJ117" s="5" t="str">
        <f t="shared" si="146"/>
        <v/>
      </c>
      <c r="AK117" s="5" t="str">
        <f>IF(AND(K117="Talk",U117=""),_xlfn.XLOOKUP(T117,Data!$W$3:$W$28,Data!$AC$3:$AC$28),"")</f>
        <v/>
      </c>
      <c r="AL117" s="5" t="str">
        <f t="shared" si="147"/>
        <v/>
      </c>
      <c r="AM117" s="5" t="b">
        <f t="shared" si="148"/>
        <v>0</v>
      </c>
      <c r="AN117" s="5" t="str">
        <f>IF(AM117,IF(_xlfn.XLOOKUP(T117,Data!$W$3:$W$28,Data!$AA$3:$AA$28)=FALSE,"You can't take that.",IF(Q117=1,"You already have that.",IF(OR(CK116=CT116,CK116=CY116),"The unholy fiend prevents you!",""))),"")</f>
        <v/>
      </c>
      <c r="AO117" s="5" t="str">
        <f t="shared" si="149"/>
        <v/>
      </c>
      <c r="AP117" s="5" t="str">
        <f t="shared" si="150"/>
        <v/>
      </c>
      <c r="AQ117" s="5" t="b">
        <f t="shared" si="151"/>
        <v>0</v>
      </c>
      <c r="AR117" s="5" t="str">
        <f t="shared" si="152"/>
        <v/>
      </c>
      <c r="AS117" s="5" t="str">
        <f t="shared" si="153"/>
        <v/>
      </c>
      <c r="AT117" s="5" t="str">
        <f t="shared" si="91"/>
        <v/>
      </c>
      <c r="AU117" s="5" t="str">
        <f>IF(AND(K117="Examine",U117=""),_xlfn.XLOOKUP(T117,Data!$W$3:$W$28,Data!$Z$3:$Z$28)&amp;IF(T117=15,IF(CL116,IF(CM116&gt;=14,"burning brightly.",IF(CM116&gt;=9,"burning steadily.",IF(CM116&gt;=4,"burning weakly.","guttering."))),"unlit."),""),"")</f>
        <v/>
      </c>
      <c r="AV117" s="5" t="str" cm="1">
        <f t="array" ref="AV117">_xlfn.TEXTJOIN(", ", TRUE, IF(CO116:DN116=1,CO$1:DN$1,""))</f>
        <v/>
      </c>
      <c r="AW117" s="5" t="str">
        <f t="shared" si="154"/>
        <v/>
      </c>
      <c r="AX117" s="5" t="b">
        <f t="shared" si="155"/>
        <v>0</v>
      </c>
      <c r="AY117" s="5" t="str">
        <f>IF(AX117,IF(NOT(ISBLANK(_xlfn.XLOOKUP(T117,Data!$W$3:$W$28,Data!$AD$3:$AD$28))),IF(CK116=12,"","There's nowhere to pour it away here."),"You can't empty that!"),"")</f>
        <v/>
      </c>
      <c r="AZ117" s="5" t="str">
        <f t="shared" si="156"/>
        <v/>
      </c>
      <c r="BA117" s="5" t="b">
        <f t="shared" si="157"/>
        <v>0</v>
      </c>
      <c r="BB117" s="5" t="e">
        <f>_xlfn.XLOOKUP(T117,Data!$W$3:$W$28,Data!$AD$3:$AD$28)</f>
        <v>#N/A</v>
      </c>
      <c r="BC117" s="5" t="str">
        <f t="shared" si="158"/>
        <v/>
      </c>
      <c r="BD117" s="5" t="str">
        <f t="shared" si="159"/>
        <v/>
      </c>
      <c r="BE117" s="5" t="b">
        <f t="shared" si="160"/>
        <v>0</v>
      </c>
      <c r="BF117" s="5" t="str">
        <f t="shared" si="96"/>
        <v/>
      </c>
      <c r="BG117" s="5" t="str">
        <f t="shared" si="161"/>
        <v/>
      </c>
      <c r="BH117" s="5" t="b">
        <f t="shared" si="162"/>
        <v>0</v>
      </c>
      <c r="BI117" s="5" t="str">
        <f t="shared" si="163"/>
        <v/>
      </c>
      <c r="BJ117" s="5" t="str">
        <f t="shared" si="97"/>
        <v/>
      </c>
      <c r="BK117" s="5" t="str">
        <f>IF(BH117,IF(BI117="","You ring the bell. "&amp;IF(BJ117=0,"Nothing else happens.","The "&amp;_xlfn.XLOOKUP(BJ117,Data!$W$3:$W$28,Data!$X$3:$X$28)&amp;" is transformed!"),BI117),"")</f>
        <v/>
      </c>
      <c r="BL117" s="5" t="b">
        <f t="shared" si="164"/>
        <v>0</v>
      </c>
      <c r="BM117" s="5" t="b">
        <f t="shared" si="165"/>
        <v>0</v>
      </c>
      <c r="BN117" s="5" t="str">
        <f t="shared" si="98"/>
        <v/>
      </c>
      <c r="BO117" s="5" t="str">
        <f t="shared" si="99"/>
        <v/>
      </c>
      <c r="BP117" s="5" t="b">
        <f t="shared" si="166"/>
        <v>0</v>
      </c>
      <c r="BQ117" s="5" t="str">
        <f>IF(BP117,IF(_xlfn.XLOOKUP(T117,Data!$W$3:$W$28,Data!$AB$3:$AB$28),"That's much too precious to give away!",IF(OR(AND(T117=17,CK116=CQ116),AND(T117=21,CK116=CV116)),"","No-one here seems to want that.")),"")</f>
        <v/>
      </c>
      <c r="BR117" s="5" t="str">
        <f>IF(BP117,IF(BQ117&lt;&gt;"",BQ117,IF(T117=21,Data!$B$5,"The priest takes the water and it is transformed by heavenly radiance!")),"")</f>
        <v/>
      </c>
      <c r="BS117" s="5" t="b">
        <f t="shared" si="167"/>
        <v>0</v>
      </c>
      <c r="BT117" s="5" t="str">
        <f t="shared" si="100"/>
        <v/>
      </c>
      <c r="BU117" s="5" t="str">
        <f t="shared" si="168"/>
        <v/>
      </c>
      <c r="BV117" s="5" t="b">
        <f t="shared" si="169"/>
        <v>0</v>
      </c>
      <c r="BW117" s="5" t="str">
        <f t="shared" si="101"/>
        <v/>
      </c>
      <c r="BX117" s="5" t="str">
        <f t="shared" si="170"/>
        <v/>
      </c>
      <c r="BY117" s="5" t="b">
        <f t="shared" si="171"/>
        <v>0</v>
      </c>
      <c r="BZ117" s="5">
        <f t="shared" si="172"/>
        <v>0</v>
      </c>
      <c r="CA117" s="5" t="str">
        <f t="shared" si="102"/>
        <v/>
      </c>
      <c r="CB117" s="5" t="b">
        <f t="shared" si="103"/>
        <v>0</v>
      </c>
      <c r="CC117" s="5" t="str">
        <f t="shared" si="104"/>
        <v/>
      </c>
      <c r="CD117" s="5" t="b">
        <f t="shared" si="105"/>
        <v>0</v>
      </c>
      <c r="CE117" s="5" t="b">
        <f t="shared" si="106"/>
        <v>0</v>
      </c>
      <c r="CF117" s="5" t="b">
        <f t="shared" si="107"/>
        <v>0</v>
      </c>
      <c r="CG117" s="5" t="b">
        <f t="shared" si="108"/>
        <v>0</v>
      </c>
      <c r="CH117" s="5" t="b">
        <f t="shared" si="109"/>
        <v>0</v>
      </c>
      <c r="CI117" s="5">
        <f t="shared" si="110"/>
        <v>0</v>
      </c>
      <c r="CJ117" s="5" t="str">
        <f t="shared" si="111"/>
        <v>I don't know that verb.</v>
      </c>
      <c r="CK117" s="4">
        <f t="shared" si="112"/>
        <v>3</v>
      </c>
      <c r="CL117" s="4" t="b">
        <f t="shared" si="113"/>
        <v>0</v>
      </c>
      <c r="CM117" s="4">
        <f t="shared" si="173"/>
        <v>20</v>
      </c>
      <c r="CN117" s="4" t="b">
        <f t="shared" si="114"/>
        <v>0</v>
      </c>
      <c r="CO117" s="4">
        <f t="shared" si="115"/>
        <v>12</v>
      </c>
      <c r="CP117" s="4">
        <f t="shared" si="116"/>
        <v>10</v>
      </c>
      <c r="CQ117" s="4">
        <f t="shared" si="117"/>
        <v>2</v>
      </c>
      <c r="CR117" s="4">
        <f t="shared" si="118"/>
        <v>20</v>
      </c>
      <c r="CS117" s="4">
        <f t="shared" si="119"/>
        <v>2</v>
      </c>
      <c r="CT117" s="4">
        <f t="shared" si="120"/>
        <v>15</v>
      </c>
      <c r="CU117" s="4">
        <f t="shared" si="121"/>
        <v>16</v>
      </c>
      <c r="CV117" s="4">
        <f t="shared" si="122"/>
        <v>8</v>
      </c>
      <c r="CW117" s="4">
        <f t="shared" si="123"/>
        <v>8</v>
      </c>
      <c r="CX117" s="4">
        <f t="shared" si="124"/>
        <v>14</v>
      </c>
      <c r="CY117" s="4">
        <f t="shared" si="125"/>
        <v>19</v>
      </c>
      <c r="CZ117" s="4">
        <f t="shared" si="126"/>
        <v>9</v>
      </c>
      <c r="DA117" s="4">
        <f t="shared" si="127"/>
        <v>2</v>
      </c>
      <c r="DB117" s="4">
        <f t="shared" si="128"/>
        <v>12</v>
      </c>
      <c r="DC117" s="4">
        <f t="shared" si="174"/>
        <v>2</v>
      </c>
      <c r="DD117" s="4">
        <f t="shared" si="129"/>
        <v>2</v>
      </c>
      <c r="DE117" s="4">
        <f t="shared" si="130"/>
        <v>2</v>
      </c>
      <c r="DF117" s="4">
        <f t="shared" si="131"/>
        <v>10</v>
      </c>
      <c r="DG117" s="4">
        <f t="shared" si="132"/>
        <v>2</v>
      </c>
      <c r="DH117" s="4">
        <f t="shared" si="133"/>
        <v>17</v>
      </c>
      <c r="DI117" s="4">
        <f t="shared" si="134"/>
        <v>6</v>
      </c>
      <c r="DJ117" s="4">
        <f t="shared" si="135"/>
        <v>15</v>
      </c>
      <c r="DK117" s="4">
        <f t="shared" si="136"/>
        <v>19</v>
      </c>
      <c r="DL117" s="4">
        <f t="shared" si="137"/>
        <v>2</v>
      </c>
      <c r="DM117" s="4">
        <f t="shared" si="138"/>
        <v>22</v>
      </c>
      <c r="DN117" s="4">
        <f t="shared" si="139"/>
        <v>23</v>
      </c>
      <c r="DO117" s="3"/>
    </row>
    <row r="118" spans="1:119" x14ac:dyDescent="0.35">
      <c r="A118" s="3" t="str">
        <f t="shared" si="140"/>
        <v/>
      </c>
      <c r="B118" s="6"/>
      <c r="C118" s="3" t="str">
        <f t="shared" si="90"/>
        <v/>
      </c>
      <c r="D118" s="3" t="e" cm="1">
        <f t="array" ref="D118:F118">INDEX(_xlfn.TEXTSPLIT(B118," ",,TRUE),_xlfn.SEQUENCE(1,3))</f>
        <v>#VALUE!</v>
      </c>
      <c r="E118" s="3" t="e">
        <v>#VALUE!</v>
      </c>
      <c r="F118" s="3" t="e">
        <v>#VALUE!</v>
      </c>
      <c r="G118" s="3" t="e" cm="1">
        <f t="array" ref="G118">_xlfn.XLOOKUP(D118,Data!$D$3:$D$36,Data!$E$3:$G$36)</f>
        <v>#VALUE!</v>
      </c>
      <c r="H118" s="3"/>
      <c r="I118" s="3"/>
      <c r="J118" s="3" t="e">
        <f>_xlfn.XMATCH(E118,Data!$L$3:$L$10)</f>
        <v>#VALUE!</v>
      </c>
      <c r="K118" s="3" t="str">
        <f>IF(M118="",IF(I118,Data!$B$4,_xlfn.XLOOKUP(D118,Data!$D$3:$D$36,Data!$E$3:$E$36)),"")</f>
        <v/>
      </c>
      <c r="L118" s="3" t="str">
        <f>IF(M118="",IF(I118,_xlfn.XLOOKUP(G118,Data!$L$3:$L$10,Data!$M$3:$M$10),IF(H118=0,"",IF(H118=1,E118,_xlfn.XLOOKUP(E118,Data!$L$3:$L$10,Data!$M$3:$M$10)))),"")</f>
        <v/>
      </c>
      <c r="M118" s="3" t="str">
        <f>IF(NOT(ISERROR(F118)),Data!$J$3,IF(ISERROR(G118),Data!$J$4,IF(AND(H118=0,NOT(ISERROR(E118))),Data!$J$5,IF(AND(H118=2,ISERROR(J118)),Data!$J$7,IF(AND(H118=1,ISERROR(E118)),Data!$J$6,"")))))</f>
        <v>I don't know that verb.</v>
      </c>
      <c r="N118" s="3" t="e">
        <f>_xlfn.XLOOKUP(K118,Data!$D$3:$D$36,Data!$H$3:$H$36)</f>
        <v>#N/A</v>
      </c>
      <c r="O118" s="3" t="e">
        <f>_xlfn.XLOOKUP(L118,Data!$X$3:$X$29,Data!$W$3:$W$29)</f>
        <v>#N/A</v>
      </c>
      <c r="P118" s="3" t="b">
        <f>OR(_xlfn.XLOOKUP(CK117,Data!$O$3:$O$25,Data!$U$3:$U$25),AND(CL117,OR(DC117=CK117,DC117=1)))</f>
        <v>1</v>
      </c>
      <c r="Q118" s="3" t="e" cm="1">
        <f t="array" ref="Q118">INDEX(CO117:DN117,1,O118)</f>
        <v>#N/A</v>
      </c>
      <c r="R118" s="3" t="e">
        <f t="shared" si="92"/>
        <v>#N/A</v>
      </c>
      <c r="S118" s="3" t="e">
        <f t="shared" si="141"/>
        <v>#N/A</v>
      </c>
      <c r="T118" s="3" t="str">
        <f t="shared" si="142"/>
        <v/>
      </c>
      <c r="U118" s="3" t="str">
        <f>IF(M118&lt;&gt;"",M118,IF(L118="","",IFERROR(IF(T118=0,IF(S118=FALSE,Data!$J$11,Data!$J$8),""),IF(K118=Data!$B$4,"",Data!$J$8))))</f>
        <v>I don't know that verb.</v>
      </c>
      <c r="V118" s="3" t="e" cm="1">
        <f t="array" ref="V118">INDEX(Data!$Q$3:$T$25,CK117,L118)</f>
        <v>#VALUE!</v>
      </c>
      <c r="W118" s="3" t="e">
        <f t="shared" si="93"/>
        <v>#VALUE!</v>
      </c>
      <c r="X118" s="3">
        <f t="shared" si="143"/>
        <v>0</v>
      </c>
      <c r="Y118" s="3" t="str">
        <f>IF(K118&lt;&gt;"Go","",IF(ISNUMBER(V118),IF(V118&gt;0,W118,Data!$J$9),Play!V118))</f>
        <v/>
      </c>
      <c r="Z118" s="3" t="b">
        <f t="shared" si="144"/>
        <v>0</v>
      </c>
      <c r="AA118" s="3" t="str">
        <f t="shared" si="145"/>
        <v/>
      </c>
      <c r="AB118" s="3">
        <f t="shared" si="94"/>
        <v>0</v>
      </c>
      <c r="AE118" s="5" t="str">
        <f t="shared" si="95"/>
        <v/>
      </c>
      <c r="AF118" s="5" t="str">
        <f>IF(AE118&lt;&gt;"",OR(_xlfn.XLOOKUP(AE118,Data!$O$3:$O$25,Data!$U$3:$U$25),AND(CL117,OR(DC117=1,DC117=CK117))),"")</f>
        <v/>
      </c>
      <c r="AG118" s="5" t="e" cm="1">
        <f t="array" ref="AG118">"Exits: " &amp; _xlfn.TEXTJOIN(", ", TRUE, IF(INDEX(Data!$Q$3:$T$25,AE118,0)&gt;0,Data!$Q$2:$T$2,""))&amp;"."</f>
        <v>#VALUE!</v>
      </c>
      <c r="AH118" s="5" t="str" cm="1">
        <f t="array" ref="AH118">_xlfn.TEXTJOIN(", ", TRUE, IF(CO117:DN117=AE118,_xlfn.XLOOKUP($CO$3:$DN$3,Data!$W$3:$W$28,Data!$X$3:$X$28),""))</f>
        <v/>
      </c>
      <c r="AI118" s="5" t="str">
        <f>IF(AF118="","",IF(AF118,_xlfn.XLOOKUP(AE118,Data!$O$3:$O$25,Data!$P$3:$P$25)&amp;" "&amp;AG118&amp;IF(AH118&lt;&gt;""," You see: " &amp;AH118&amp;".",""),Data!$J$10))</f>
        <v/>
      </c>
      <c r="AJ118" s="5" t="str">
        <f t="shared" si="146"/>
        <v/>
      </c>
      <c r="AK118" s="5" t="str">
        <f>IF(AND(K118="Talk",U118=""),_xlfn.XLOOKUP(T118,Data!$W$3:$W$28,Data!$AC$3:$AC$28),"")</f>
        <v/>
      </c>
      <c r="AL118" s="5" t="str">
        <f t="shared" si="147"/>
        <v/>
      </c>
      <c r="AM118" s="5" t="b">
        <f t="shared" si="148"/>
        <v>0</v>
      </c>
      <c r="AN118" s="5" t="str">
        <f>IF(AM118,IF(_xlfn.XLOOKUP(T118,Data!$W$3:$W$28,Data!$AA$3:$AA$28)=FALSE,"You can't take that.",IF(Q118=1,"You already have that.",IF(OR(CK117=CT117,CK117=CY117),"The unholy fiend prevents you!",""))),"")</f>
        <v/>
      </c>
      <c r="AO118" s="5" t="str">
        <f t="shared" si="149"/>
        <v/>
      </c>
      <c r="AP118" s="5" t="str">
        <f t="shared" si="150"/>
        <v/>
      </c>
      <c r="AQ118" s="5" t="b">
        <f t="shared" si="151"/>
        <v>0</v>
      </c>
      <c r="AR118" s="5" t="str">
        <f t="shared" si="152"/>
        <v/>
      </c>
      <c r="AS118" s="5" t="str">
        <f t="shared" si="153"/>
        <v/>
      </c>
      <c r="AT118" s="5" t="str">
        <f t="shared" si="91"/>
        <v/>
      </c>
      <c r="AU118" s="5" t="str">
        <f>IF(AND(K118="Examine",U118=""),_xlfn.XLOOKUP(T118,Data!$W$3:$W$28,Data!$Z$3:$Z$28)&amp;IF(T118=15,IF(CL117,IF(CM117&gt;=14,"burning brightly.",IF(CM117&gt;=9,"burning steadily.",IF(CM117&gt;=4,"burning weakly.","guttering."))),"unlit."),""),"")</f>
        <v/>
      </c>
      <c r="AV118" s="5" t="str" cm="1">
        <f t="array" ref="AV118">_xlfn.TEXTJOIN(", ", TRUE, IF(CO117:DN117=1,CO$1:DN$1,""))</f>
        <v/>
      </c>
      <c r="AW118" s="5" t="str">
        <f t="shared" si="154"/>
        <v/>
      </c>
      <c r="AX118" s="5" t="b">
        <f t="shared" si="155"/>
        <v>0</v>
      </c>
      <c r="AY118" s="5" t="str">
        <f>IF(AX118,IF(NOT(ISBLANK(_xlfn.XLOOKUP(T118,Data!$W$3:$W$28,Data!$AD$3:$AD$28))),IF(CK117=12,"","There's nowhere to pour it away here."),"You can't empty that!"),"")</f>
        <v/>
      </c>
      <c r="AZ118" s="5" t="str">
        <f t="shared" si="156"/>
        <v/>
      </c>
      <c r="BA118" s="5" t="b">
        <f t="shared" si="157"/>
        <v>0</v>
      </c>
      <c r="BB118" s="5" t="e">
        <f>_xlfn.XLOOKUP(T118,Data!$W$3:$W$28,Data!$AD$3:$AD$28)</f>
        <v>#N/A</v>
      </c>
      <c r="BC118" s="5" t="str">
        <f t="shared" si="158"/>
        <v/>
      </c>
      <c r="BD118" s="5" t="str">
        <f t="shared" si="159"/>
        <v/>
      </c>
      <c r="BE118" s="5" t="b">
        <f t="shared" si="160"/>
        <v>0</v>
      </c>
      <c r="BF118" s="5" t="str">
        <f t="shared" si="96"/>
        <v/>
      </c>
      <c r="BG118" s="5" t="str">
        <f t="shared" si="161"/>
        <v/>
      </c>
      <c r="BH118" s="5" t="b">
        <f t="shared" si="162"/>
        <v>0</v>
      </c>
      <c r="BI118" s="5" t="str">
        <f t="shared" si="163"/>
        <v/>
      </c>
      <c r="BJ118" s="5" t="str">
        <f t="shared" si="97"/>
        <v/>
      </c>
      <c r="BK118" s="5" t="str">
        <f>IF(BH118,IF(BI118="","You ring the bell. "&amp;IF(BJ118=0,"Nothing else happens.","The "&amp;_xlfn.XLOOKUP(BJ118,Data!$W$3:$W$28,Data!$X$3:$X$28)&amp;" is transformed!"),BI118),"")</f>
        <v/>
      </c>
      <c r="BL118" s="5" t="b">
        <f t="shared" si="164"/>
        <v>0</v>
      </c>
      <c r="BM118" s="5" t="b">
        <f t="shared" si="165"/>
        <v>0</v>
      </c>
      <c r="BN118" s="5" t="str">
        <f t="shared" si="98"/>
        <v/>
      </c>
      <c r="BO118" s="5" t="str">
        <f t="shared" si="99"/>
        <v/>
      </c>
      <c r="BP118" s="5" t="b">
        <f t="shared" si="166"/>
        <v>0</v>
      </c>
      <c r="BQ118" s="5" t="str">
        <f>IF(BP118,IF(_xlfn.XLOOKUP(T118,Data!$W$3:$W$28,Data!$AB$3:$AB$28),"That's much too precious to give away!",IF(OR(AND(T118=17,CK117=CQ117),AND(T118=21,CK117=CV117)),"","No-one here seems to want that.")),"")</f>
        <v/>
      </c>
      <c r="BR118" s="5" t="str">
        <f>IF(BP118,IF(BQ118&lt;&gt;"",BQ118,IF(T118=21,Data!$B$5,"The priest takes the water and it is transformed by heavenly radiance!")),"")</f>
        <v/>
      </c>
      <c r="BS118" s="5" t="b">
        <f t="shared" si="167"/>
        <v>0</v>
      </c>
      <c r="BT118" s="5" t="str">
        <f t="shared" si="100"/>
        <v/>
      </c>
      <c r="BU118" s="5" t="str">
        <f t="shared" si="168"/>
        <v/>
      </c>
      <c r="BV118" s="5" t="b">
        <f t="shared" si="169"/>
        <v>0</v>
      </c>
      <c r="BW118" s="5" t="str">
        <f t="shared" si="101"/>
        <v/>
      </c>
      <c r="BX118" s="5" t="str">
        <f t="shared" si="170"/>
        <v/>
      </c>
      <c r="BY118" s="5" t="b">
        <f t="shared" si="171"/>
        <v>0</v>
      </c>
      <c r="BZ118" s="5">
        <f t="shared" si="172"/>
        <v>0</v>
      </c>
      <c r="CA118" s="5" t="str">
        <f t="shared" si="102"/>
        <v/>
      </c>
      <c r="CB118" s="5" t="b">
        <f t="shared" si="103"/>
        <v>0</v>
      </c>
      <c r="CC118" s="5" t="str">
        <f t="shared" si="104"/>
        <v/>
      </c>
      <c r="CD118" s="5" t="b">
        <f t="shared" si="105"/>
        <v>0</v>
      </c>
      <c r="CE118" s="5" t="b">
        <f t="shared" si="106"/>
        <v>0</v>
      </c>
      <c r="CF118" s="5" t="b">
        <f t="shared" si="107"/>
        <v>0</v>
      </c>
      <c r="CG118" s="5" t="b">
        <f t="shared" si="108"/>
        <v>0</v>
      </c>
      <c r="CH118" s="5" t="b">
        <f t="shared" si="109"/>
        <v>0</v>
      </c>
      <c r="CI118" s="5">
        <f t="shared" si="110"/>
        <v>0</v>
      </c>
      <c r="CJ118" s="5" t="str">
        <f t="shared" si="111"/>
        <v>I don't know that verb.</v>
      </c>
      <c r="CK118" s="4">
        <f t="shared" si="112"/>
        <v>3</v>
      </c>
      <c r="CL118" s="4" t="b">
        <f t="shared" si="113"/>
        <v>0</v>
      </c>
      <c r="CM118" s="4">
        <f t="shared" si="173"/>
        <v>20</v>
      </c>
      <c r="CN118" s="4" t="b">
        <f t="shared" si="114"/>
        <v>0</v>
      </c>
      <c r="CO118" s="4">
        <f t="shared" si="115"/>
        <v>12</v>
      </c>
      <c r="CP118" s="4">
        <f t="shared" si="116"/>
        <v>10</v>
      </c>
      <c r="CQ118" s="4">
        <f t="shared" si="117"/>
        <v>2</v>
      </c>
      <c r="CR118" s="4">
        <f t="shared" si="118"/>
        <v>20</v>
      </c>
      <c r="CS118" s="4">
        <f t="shared" si="119"/>
        <v>2</v>
      </c>
      <c r="CT118" s="4">
        <f t="shared" si="120"/>
        <v>15</v>
      </c>
      <c r="CU118" s="4">
        <f t="shared" si="121"/>
        <v>16</v>
      </c>
      <c r="CV118" s="4">
        <f t="shared" si="122"/>
        <v>8</v>
      </c>
      <c r="CW118" s="4">
        <f t="shared" si="123"/>
        <v>8</v>
      </c>
      <c r="CX118" s="4">
        <f t="shared" si="124"/>
        <v>14</v>
      </c>
      <c r="CY118" s="4">
        <f t="shared" si="125"/>
        <v>19</v>
      </c>
      <c r="CZ118" s="4">
        <f t="shared" si="126"/>
        <v>9</v>
      </c>
      <c r="DA118" s="4">
        <f t="shared" si="127"/>
        <v>2</v>
      </c>
      <c r="DB118" s="4">
        <f t="shared" si="128"/>
        <v>12</v>
      </c>
      <c r="DC118" s="4">
        <f t="shared" si="174"/>
        <v>2</v>
      </c>
      <c r="DD118" s="4">
        <f t="shared" si="129"/>
        <v>2</v>
      </c>
      <c r="DE118" s="4">
        <f t="shared" si="130"/>
        <v>2</v>
      </c>
      <c r="DF118" s="4">
        <f t="shared" si="131"/>
        <v>10</v>
      </c>
      <c r="DG118" s="4">
        <f t="shared" si="132"/>
        <v>2</v>
      </c>
      <c r="DH118" s="4">
        <f t="shared" si="133"/>
        <v>17</v>
      </c>
      <c r="DI118" s="4">
        <f t="shared" si="134"/>
        <v>6</v>
      </c>
      <c r="DJ118" s="4">
        <f t="shared" si="135"/>
        <v>15</v>
      </c>
      <c r="DK118" s="4">
        <f t="shared" si="136"/>
        <v>19</v>
      </c>
      <c r="DL118" s="4">
        <f t="shared" si="137"/>
        <v>2</v>
      </c>
      <c r="DM118" s="4">
        <f t="shared" si="138"/>
        <v>22</v>
      </c>
      <c r="DN118" s="4">
        <f t="shared" si="139"/>
        <v>23</v>
      </c>
      <c r="DO118" s="3"/>
    </row>
    <row r="119" spans="1:119" x14ac:dyDescent="0.35">
      <c r="A119" s="3" t="str">
        <f t="shared" si="140"/>
        <v/>
      </c>
      <c r="B119" s="6"/>
      <c r="C119" s="3" t="str">
        <f t="shared" si="90"/>
        <v/>
      </c>
      <c r="D119" s="3" t="e" cm="1">
        <f t="array" ref="D119:F119">INDEX(_xlfn.TEXTSPLIT(B119," ",,TRUE),_xlfn.SEQUENCE(1,3))</f>
        <v>#VALUE!</v>
      </c>
      <c r="E119" s="3" t="e">
        <v>#VALUE!</v>
      </c>
      <c r="F119" s="3" t="e">
        <v>#VALUE!</v>
      </c>
      <c r="G119" s="3" t="e" cm="1">
        <f t="array" ref="G119">_xlfn.XLOOKUP(D119,Data!$D$3:$D$36,Data!$E$3:$G$36)</f>
        <v>#VALUE!</v>
      </c>
      <c r="H119" s="3"/>
      <c r="I119" s="3"/>
      <c r="J119" s="3" t="e">
        <f>_xlfn.XMATCH(E119,Data!$L$3:$L$10)</f>
        <v>#VALUE!</v>
      </c>
      <c r="K119" s="3" t="str">
        <f>IF(M119="",IF(I119,Data!$B$4,_xlfn.XLOOKUP(D119,Data!$D$3:$D$36,Data!$E$3:$E$36)),"")</f>
        <v/>
      </c>
      <c r="L119" s="3" t="str">
        <f>IF(M119="",IF(I119,_xlfn.XLOOKUP(G119,Data!$L$3:$L$10,Data!$M$3:$M$10),IF(H119=0,"",IF(H119=1,E119,_xlfn.XLOOKUP(E119,Data!$L$3:$L$10,Data!$M$3:$M$10)))),"")</f>
        <v/>
      </c>
      <c r="M119" s="3" t="str">
        <f>IF(NOT(ISERROR(F119)),Data!$J$3,IF(ISERROR(G119),Data!$J$4,IF(AND(H119=0,NOT(ISERROR(E119))),Data!$J$5,IF(AND(H119=2,ISERROR(J119)),Data!$J$7,IF(AND(H119=1,ISERROR(E119)),Data!$J$6,"")))))</f>
        <v>I don't know that verb.</v>
      </c>
      <c r="N119" s="3" t="e">
        <f>_xlfn.XLOOKUP(K119,Data!$D$3:$D$36,Data!$H$3:$H$36)</f>
        <v>#N/A</v>
      </c>
      <c r="O119" s="3" t="e">
        <f>_xlfn.XLOOKUP(L119,Data!$X$3:$X$29,Data!$W$3:$W$29)</f>
        <v>#N/A</v>
      </c>
      <c r="P119" s="3" t="b">
        <f>OR(_xlfn.XLOOKUP(CK118,Data!$O$3:$O$25,Data!$U$3:$U$25),AND(CL118,OR(DC118=CK118,DC118=1)))</f>
        <v>1</v>
      </c>
      <c r="Q119" s="3" t="e" cm="1">
        <f t="array" ref="Q119">INDEX(CO118:DN118,1,O119)</f>
        <v>#N/A</v>
      </c>
      <c r="R119" s="3" t="e">
        <f t="shared" si="92"/>
        <v>#N/A</v>
      </c>
      <c r="S119" s="3" t="e">
        <f t="shared" si="141"/>
        <v>#N/A</v>
      </c>
      <c r="T119" s="3" t="str">
        <f t="shared" si="142"/>
        <v/>
      </c>
      <c r="U119" s="3" t="str">
        <f>IF(M119&lt;&gt;"",M119,IF(L119="","",IFERROR(IF(T119=0,IF(S119=FALSE,Data!$J$11,Data!$J$8),""),IF(K119=Data!$B$4,"",Data!$J$8))))</f>
        <v>I don't know that verb.</v>
      </c>
      <c r="V119" s="3" t="e" cm="1">
        <f t="array" ref="V119">INDEX(Data!$Q$3:$T$25,CK118,L119)</f>
        <v>#VALUE!</v>
      </c>
      <c r="W119" s="3" t="e">
        <f t="shared" si="93"/>
        <v>#VALUE!</v>
      </c>
      <c r="X119" s="3">
        <f t="shared" si="143"/>
        <v>0</v>
      </c>
      <c r="Y119" s="3" t="str">
        <f>IF(K119&lt;&gt;"Go","",IF(ISNUMBER(V119),IF(V119&gt;0,W119,Data!$J$9),Play!V119))</f>
        <v/>
      </c>
      <c r="Z119" s="3" t="b">
        <f t="shared" si="144"/>
        <v>0</v>
      </c>
      <c r="AA119" s="3" t="str">
        <f t="shared" si="145"/>
        <v/>
      </c>
      <c r="AB119" s="3">
        <f t="shared" si="94"/>
        <v>0</v>
      </c>
      <c r="AE119" s="5" t="str">
        <f t="shared" si="95"/>
        <v/>
      </c>
      <c r="AF119" s="5" t="str">
        <f>IF(AE119&lt;&gt;"",OR(_xlfn.XLOOKUP(AE119,Data!$O$3:$O$25,Data!$U$3:$U$25),AND(CL118,OR(DC118=1,DC118=CK118))),"")</f>
        <v/>
      </c>
      <c r="AG119" s="5" t="e" cm="1">
        <f t="array" ref="AG119">"Exits: " &amp; _xlfn.TEXTJOIN(", ", TRUE, IF(INDEX(Data!$Q$3:$T$25,AE119,0)&gt;0,Data!$Q$2:$T$2,""))&amp;"."</f>
        <v>#VALUE!</v>
      </c>
      <c r="AH119" s="5" t="str" cm="1">
        <f t="array" ref="AH119">_xlfn.TEXTJOIN(", ", TRUE, IF(CO118:DN118=AE119,_xlfn.XLOOKUP($CO$3:$DN$3,Data!$W$3:$W$28,Data!$X$3:$X$28),""))</f>
        <v/>
      </c>
      <c r="AI119" s="5" t="str">
        <f>IF(AF119="","",IF(AF119,_xlfn.XLOOKUP(AE119,Data!$O$3:$O$25,Data!$P$3:$P$25)&amp;" "&amp;AG119&amp;IF(AH119&lt;&gt;""," You see: " &amp;AH119&amp;".",""),Data!$J$10))</f>
        <v/>
      </c>
      <c r="AJ119" s="5" t="str">
        <f t="shared" si="146"/>
        <v/>
      </c>
      <c r="AK119" s="5" t="str">
        <f>IF(AND(K119="Talk",U119=""),_xlfn.XLOOKUP(T119,Data!$W$3:$W$28,Data!$AC$3:$AC$28),"")</f>
        <v/>
      </c>
      <c r="AL119" s="5" t="str">
        <f t="shared" si="147"/>
        <v/>
      </c>
      <c r="AM119" s="5" t="b">
        <f t="shared" si="148"/>
        <v>0</v>
      </c>
      <c r="AN119" s="5" t="str">
        <f>IF(AM119,IF(_xlfn.XLOOKUP(T119,Data!$W$3:$W$28,Data!$AA$3:$AA$28)=FALSE,"You can't take that.",IF(Q119=1,"You already have that.",IF(OR(CK118=CT118,CK118=CY118),"The unholy fiend prevents you!",""))),"")</f>
        <v/>
      </c>
      <c r="AO119" s="5" t="str">
        <f t="shared" si="149"/>
        <v/>
      </c>
      <c r="AP119" s="5" t="str">
        <f t="shared" si="150"/>
        <v/>
      </c>
      <c r="AQ119" s="5" t="b">
        <f t="shared" si="151"/>
        <v>0</v>
      </c>
      <c r="AR119" s="5" t="str">
        <f t="shared" si="152"/>
        <v/>
      </c>
      <c r="AS119" s="5" t="str">
        <f t="shared" si="153"/>
        <v/>
      </c>
      <c r="AT119" s="5" t="str">
        <f t="shared" si="91"/>
        <v/>
      </c>
      <c r="AU119" s="5" t="str">
        <f>IF(AND(K119="Examine",U119=""),_xlfn.XLOOKUP(T119,Data!$W$3:$W$28,Data!$Z$3:$Z$28)&amp;IF(T119=15,IF(CL118,IF(CM118&gt;=14,"burning brightly.",IF(CM118&gt;=9,"burning steadily.",IF(CM118&gt;=4,"burning weakly.","guttering."))),"unlit."),""),"")</f>
        <v/>
      </c>
      <c r="AV119" s="5" t="str" cm="1">
        <f t="array" ref="AV119">_xlfn.TEXTJOIN(", ", TRUE, IF(CO118:DN118=1,CO$1:DN$1,""))</f>
        <v/>
      </c>
      <c r="AW119" s="5" t="str">
        <f t="shared" si="154"/>
        <v/>
      </c>
      <c r="AX119" s="5" t="b">
        <f t="shared" si="155"/>
        <v>0</v>
      </c>
      <c r="AY119" s="5" t="str">
        <f>IF(AX119,IF(NOT(ISBLANK(_xlfn.XLOOKUP(T119,Data!$W$3:$W$28,Data!$AD$3:$AD$28))),IF(CK118=12,"","There's nowhere to pour it away here."),"You can't empty that!"),"")</f>
        <v/>
      </c>
      <c r="AZ119" s="5" t="str">
        <f t="shared" si="156"/>
        <v/>
      </c>
      <c r="BA119" s="5" t="b">
        <f t="shared" si="157"/>
        <v>0</v>
      </c>
      <c r="BB119" s="5" t="e">
        <f>_xlfn.XLOOKUP(T119,Data!$W$3:$W$28,Data!$AD$3:$AD$28)</f>
        <v>#N/A</v>
      </c>
      <c r="BC119" s="5" t="str">
        <f t="shared" si="158"/>
        <v/>
      </c>
      <c r="BD119" s="5" t="str">
        <f t="shared" si="159"/>
        <v/>
      </c>
      <c r="BE119" s="5" t="b">
        <f t="shared" si="160"/>
        <v>0</v>
      </c>
      <c r="BF119" s="5" t="str">
        <f t="shared" si="96"/>
        <v/>
      </c>
      <c r="BG119" s="5" t="str">
        <f t="shared" si="161"/>
        <v/>
      </c>
      <c r="BH119" s="5" t="b">
        <f t="shared" si="162"/>
        <v>0</v>
      </c>
      <c r="BI119" s="5" t="str">
        <f t="shared" si="163"/>
        <v/>
      </c>
      <c r="BJ119" s="5" t="str">
        <f t="shared" si="97"/>
        <v/>
      </c>
      <c r="BK119" s="5" t="str">
        <f>IF(BH119,IF(BI119="","You ring the bell. "&amp;IF(BJ119=0,"Nothing else happens.","The "&amp;_xlfn.XLOOKUP(BJ119,Data!$W$3:$W$28,Data!$X$3:$X$28)&amp;" is transformed!"),BI119),"")</f>
        <v/>
      </c>
      <c r="BL119" s="5" t="b">
        <f t="shared" si="164"/>
        <v>0</v>
      </c>
      <c r="BM119" s="5" t="b">
        <f t="shared" si="165"/>
        <v>0</v>
      </c>
      <c r="BN119" s="5" t="str">
        <f t="shared" si="98"/>
        <v/>
      </c>
      <c r="BO119" s="5" t="str">
        <f t="shared" si="99"/>
        <v/>
      </c>
      <c r="BP119" s="5" t="b">
        <f t="shared" si="166"/>
        <v>0</v>
      </c>
      <c r="BQ119" s="5" t="str">
        <f>IF(BP119,IF(_xlfn.XLOOKUP(T119,Data!$W$3:$W$28,Data!$AB$3:$AB$28),"That's much too precious to give away!",IF(OR(AND(T119=17,CK118=CQ118),AND(T119=21,CK118=CV118)),"","No-one here seems to want that.")),"")</f>
        <v/>
      </c>
      <c r="BR119" s="5" t="str">
        <f>IF(BP119,IF(BQ119&lt;&gt;"",BQ119,IF(T119=21,Data!$B$5,"The priest takes the water and it is transformed by heavenly radiance!")),"")</f>
        <v/>
      </c>
      <c r="BS119" s="5" t="b">
        <f t="shared" si="167"/>
        <v>0</v>
      </c>
      <c r="BT119" s="5" t="str">
        <f t="shared" si="100"/>
        <v/>
      </c>
      <c r="BU119" s="5" t="str">
        <f t="shared" si="168"/>
        <v/>
      </c>
      <c r="BV119" s="5" t="b">
        <f t="shared" si="169"/>
        <v>0</v>
      </c>
      <c r="BW119" s="5" t="str">
        <f t="shared" si="101"/>
        <v/>
      </c>
      <c r="BX119" s="5" t="str">
        <f t="shared" si="170"/>
        <v/>
      </c>
      <c r="BY119" s="5" t="b">
        <f t="shared" si="171"/>
        <v>0</v>
      </c>
      <c r="BZ119" s="5">
        <f t="shared" si="172"/>
        <v>0</v>
      </c>
      <c r="CA119" s="5" t="str">
        <f t="shared" si="102"/>
        <v/>
      </c>
      <c r="CB119" s="5" t="b">
        <f t="shared" si="103"/>
        <v>0</v>
      </c>
      <c r="CC119" s="5" t="str">
        <f t="shared" si="104"/>
        <v/>
      </c>
      <c r="CD119" s="5" t="b">
        <f t="shared" si="105"/>
        <v>0</v>
      </c>
      <c r="CE119" s="5" t="b">
        <f t="shared" si="106"/>
        <v>0</v>
      </c>
      <c r="CF119" s="5" t="b">
        <f t="shared" si="107"/>
        <v>0</v>
      </c>
      <c r="CG119" s="5" t="b">
        <f t="shared" si="108"/>
        <v>0</v>
      </c>
      <c r="CH119" s="5" t="b">
        <f t="shared" si="109"/>
        <v>0</v>
      </c>
      <c r="CI119" s="5">
        <f t="shared" si="110"/>
        <v>0</v>
      </c>
      <c r="CJ119" s="5" t="str">
        <f t="shared" si="111"/>
        <v>I don't know that verb.</v>
      </c>
      <c r="CK119" s="4">
        <f t="shared" si="112"/>
        <v>3</v>
      </c>
      <c r="CL119" s="4" t="b">
        <f t="shared" si="113"/>
        <v>0</v>
      </c>
      <c r="CM119" s="4">
        <f t="shared" si="173"/>
        <v>20</v>
      </c>
      <c r="CN119" s="4" t="b">
        <f t="shared" si="114"/>
        <v>0</v>
      </c>
      <c r="CO119" s="4">
        <f t="shared" si="115"/>
        <v>12</v>
      </c>
      <c r="CP119" s="4">
        <f t="shared" si="116"/>
        <v>10</v>
      </c>
      <c r="CQ119" s="4">
        <f t="shared" si="117"/>
        <v>2</v>
      </c>
      <c r="CR119" s="4">
        <f t="shared" si="118"/>
        <v>20</v>
      </c>
      <c r="CS119" s="4">
        <f t="shared" si="119"/>
        <v>2</v>
      </c>
      <c r="CT119" s="4">
        <f t="shared" si="120"/>
        <v>15</v>
      </c>
      <c r="CU119" s="4">
        <f t="shared" si="121"/>
        <v>16</v>
      </c>
      <c r="CV119" s="4">
        <f t="shared" si="122"/>
        <v>8</v>
      </c>
      <c r="CW119" s="4">
        <f t="shared" si="123"/>
        <v>8</v>
      </c>
      <c r="CX119" s="4">
        <f t="shared" si="124"/>
        <v>14</v>
      </c>
      <c r="CY119" s="4">
        <f t="shared" si="125"/>
        <v>19</v>
      </c>
      <c r="CZ119" s="4">
        <f t="shared" si="126"/>
        <v>9</v>
      </c>
      <c r="DA119" s="4">
        <f t="shared" si="127"/>
        <v>2</v>
      </c>
      <c r="DB119" s="4">
        <f t="shared" si="128"/>
        <v>12</v>
      </c>
      <c r="DC119" s="4">
        <f t="shared" si="174"/>
        <v>2</v>
      </c>
      <c r="DD119" s="4">
        <f t="shared" si="129"/>
        <v>2</v>
      </c>
      <c r="DE119" s="4">
        <f t="shared" si="130"/>
        <v>2</v>
      </c>
      <c r="DF119" s="4">
        <f t="shared" si="131"/>
        <v>10</v>
      </c>
      <c r="DG119" s="4">
        <f t="shared" si="132"/>
        <v>2</v>
      </c>
      <c r="DH119" s="4">
        <f t="shared" si="133"/>
        <v>17</v>
      </c>
      <c r="DI119" s="4">
        <f t="shared" si="134"/>
        <v>6</v>
      </c>
      <c r="DJ119" s="4">
        <f t="shared" si="135"/>
        <v>15</v>
      </c>
      <c r="DK119" s="4">
        <f t="shared" si="136"/>
        <v>19</v>
      </c>
      <c r="DL119" s="4">
        <f t="shared" si="137"/>
        <v>2</v>
      </c>
      <c r="DM119" s="4">
        <f t="shared" si="138"/>
        <v>22</v>
      </c>
      <c r="DN119" s="4">
        <f t="shared" si="139"/>
        <v>23</v>
      </c>
      <c r="DO119" s="3"/>
    </row>
    <row r="120" spans="1:119" x14ac:dyDescent="0.35">
      <c r="A120" s="3" t="str">
        <f t="shared" si="140"/>
        <v/>
      </c>
      <c r="B120" s="6"/>
      <c r="C120" s="3" t="str">
        <f t="shared" si="90"/>
        <v/>
      </c>
      <c r="D120" s="3" t="e" cm="1">
        <f t="array" ref="D120:F120">INDEX(_xlfn.TEXTSPLIT(B120," ",,TRUE),_xlfn.SEQUENCE(1,3))</f>
        <v>#VALUE!</v>
      </c>
      <c r="E120" s="3" t="e">
        <v>#VALUE!</v>
      </c>
      <c r="F120" s="3" t="e">
        <v>#VALUE!</v>
      </c>
      <c r="G120" s="3" t="e" cm="1">
        <f t="array" ref="G120">_xlfn.XLOOKUP(D120,Data!$D$3:$D$36,Data!$E$3:$G$36)</f>
        <v>#VALUE!</v>
      </c>
      <c r="H120" s="3"/>
      <c r="I120" s="3"/>
      <c r="J120" s="3" t="e">
        <f>_xlfn.XMATCH(E120,Data!$L$3:$L$10)</f>
        <v>#VALUE!</v>
      </c>
      <c r="K120" s="3" t="str">
        <f>IF(M120="",IF(I120,Data!$B$4,_xlfn.XLOOKUP(D120,Data!$D$3:$D$36,Data!$E$3:$E$36)),"")</f>
        <v/>
      </c>
      <c r="L120" s="3" t="str">
        <f>IF(M120="",IF(I120,_xlfn.XLOOKUP(G120,Data!$L$3:$L$10,Data!$M$3:$M$10),IF(H120=0,"",IF(H120=1,E120,_xlfn.XLOOKUP(E120,Data!$L$3:$L$10,Data!$M$3:$M$10)))),"")</f>
        <v/>
      </c>
      <c r="M120" s="3" t="str">
        <f>IF(NOT(ISERROR(F120)),Data!$J$3,IF(ISERROR(G120),Data!$J$4,IF(AND(H120=0,NOT(ISERROR(E120))),Data!$J$5,IF(AND(H120=2,ISERROR(J120)),Data!$J$7,IF(AND(H120=1,ISERROR(E120)),Data!$J$6,"")))))</f>
        <v>I don't know that verb.</v>
      </c>
      <c r="N120" s="3" t="e">
        <f>_xlfn.XLOOKUP(K120,Data!$D$3:$D$36,Data!$H$3:$H$36)</f>
        <v>#N/A</v>
      </c>
      <c r="O120" s="3" t="e">
        <f>_xlfn.XLOOKUP(L120,Data!$X$3:$X$29,Data!$W$3:$W$29)</f>
        <v>#N/A</v>
      </c>
      <c r="P120" s="3" t="b">
        <f>OR(_xlfn.XLOOKUP(CK119,Data!$O$3:$O$25,Data!$U$3:$U$25),AND(CL119,OR(DC119=CK119,DC119=1)))</f>
        <v>1</v>
      </c>
      <c r="Q120" s="3" t="e" cm="1">
        <f t="array" ref="Q120">INDEX(CO119:DN119,1,O120)</f>
        <v>#N/A</v>
      </c>
      <c r="R120" s="3" t="e">
        <f t="shared" si="92"/>
        <v>#N/A</v>
      </c>
      <c r="S120" s="3" t="e">
        <f t="shared" si="141"/>
        <v>#N/A</v>
      </c>
      <c r="T120" s="3" t="str">
        <f t="shared" si="142"/>
        <v/>
      </c>
      <c r="U120" s="3" t="str">
        <f>IF(M120&lt;&gt;"",M120,IF(L120="","",IFERROR(IF(T120=0,IF(S120=FALSE,Data!$J$11,Data!$J$8),""),IF(K120=Data!$B$4,"",Data!$J$8))))</f>
        <v>I don't know that verb.</v>
      </c>
      <c r="V120" s="3" t="e" cm="1">
        <f t="array" ref="V120">INDEX(Data!$Q$3:$T$25,CK119,L120)</f>
        <v>#VALUE!</v>
      </c>
      <c r="W120" s="3" t="e">
        <f t="shared" si="93"/>
        <v>#VALUE!</v>
      </c>
      <c r="X120" s="3">
        <f t="shared" si="143"/>
        <v>0</v>
      </c>
      <c r="Y120" s="3" t="str">
        <f>IF(K120&lt;&gt;"Go","",IF(ISNUMBER(V120),IF(V120&gt;0,W120,Data!$J$9),Play!V120))</f>
        <v/>
      </c>
      <c r="Z120" s="3" t="b">
        <f t="shared" si="144"/>
        <v>0</v>
      </c>
      <c r="AA120" s="3" t="str">
        <f t="shared" si="145"/>
        <v/>
      </c>
      <c r="AB120" s="3">
        <f t="shared" si="94"/>
        <v>0</v>
      </c>
      <c r="AE120" s="5" t="str">
        <f t="shared" si="95"/>
        <v/>
      </c>
      <c r="AF120" s="5" t="str">
        <f>IF(AE120&lt;&gt;"",OR(_xlfn.XLOOKUP(AE120,Data!$O$3:$O$25,Data!$U$3:$U$25),AND(CL119,OR(DC119=1,DC119=CK119))),"")</f>
        <v/>
      </c>
      <c r="AG120" s="5" t="e" cm="1">
        <f t="array" ref="AG120">"Exits: " &amp; _xlfn.TEXTJOIN(", ", TRUE, IF(INDEX(Data!$Q$3:$T$25,AE120,0)&gt;0,Data!$Q$2:$T$2,""))&amp;"."</f>
        <v>#VALUE!</v>
      </c>
      <c r="AH120" s="5" t="str" cm="1">
        <f t="array" ref="AH120">_xlfn.TEXTJOIN(", ", TRUE, IF(CO119:DN119=AE120,_xlfn.XLOOKUP($CO$3:$DN$3,Data!$W$3:$W$28,Data!$X$3:$X$28),""))</f>
        <v/>
      </c>
      <c r="AI120" s="5" t="str">
        <f>IF(AF120="","",IF(AF120,_xlfn.XLOOKUP(AE120,Data!$O$3:$O$25,Data!$P$3:$P$25)&amp;" "&amp;AG120&amp;IF(AH120&lt;&gt;""," You see: " &amp;AH120&amp;".",""),Data!$J$10))</f>
        <v/>
      </c>
      <c r="AJ120" s="5" t="str">
        <f t="shared" si="146"/>
        <v/>
      </c>
      <c r="AK120" s="5" t="str">
        <f>IF(AND(K120="Talk",U120=""),_xlfn.XLOOKUP(T120,Data!$W$3:$W$28,Data!$AC$3:$AC$28),"")</f>
        <v/>
      </c>
      <c r="AL120" s="5" t="str">
        <f t="shared" si="147"/>
        <v/>
      </c>
      <c r="AM120" s="5" t="b">
        <f t="shared" si="148"/>
        <v>0</v>
      </c>
      <c r="AN120" s="5" t="str">
        <f>IF(AM120,IF(_xlfn.XLOOKUP(T120,Data!$W$3:$W$28,Data!$AA$3:$AA$28)=FALSE,"You can't take that.",IF(Q120=1,"You already have that.",IF(OR(CK119=CT119,CK119=CY119),"The unholy fiend prevents you!",""))),"")</f>
        <v/>
      </c>
      <c r="AO120" s="5" t="str">
        <f t="shared" si="149"/>
        <v/>
      </c>
      <c r="AP120" s="5" t="str">
        <f t="shared" si="150"/>
        <v/>
      </c>
      <c r="AQ120" s="5" t="b">
        <f t="shared" si="151"/>
        <v>0</v>
      </c>
      <c r="AR120" s="5" t="str">
        <f t="shared" si="152"/>
        <v/>
      </c>
      <c r="AS120" s="5" t="str">
        <f t="shared" si="153"/>
        <v/>
      </c>
      <c r="AT120" s="5" t="str">
        <f t="shared" si="91"/>
        <v/>
      </c>
      <c r="AU120" s="5" t="str">
        <f>IF(AND(K120="Examine",U120=""),_xlfn.XLOOKUP(T120,Data!$W$3:$W$28,Data!$Z$3:$Z$28)&amp;IF(T120=15,IF(CL119,IF(CM119&gt;=14,"burning brightly.",IF(CM119&gt;=9,"burning steadily.",IF(CM119&gt;=4,"burning weakly.","guttering."))),"unlit."),""),"")</f>
        <v/>
      </c>
      <c r="AV120" s="5" t="str" cm="1">
        <f t="array" ref="AV120">_xlfn.TEXTJOIN(", ", TRUE, IF(CO119:DN119=1,CO$1:DN$1,""))</f>
        <v/>
      </c>
      <c r="AW120" s="5" t="str">
        <f t="shared" si="154"/>
        <v/>
      </c>
      <c r="AX120" s="5" t="b">
        <f t="shared" si="155"/>
        <v>0</v>
      </c>
      <c r="AY120" s="5" t="str">
        <f>IF(AX120,IF(NOT(ISBLANK(_xlfn.XLOOKUP(T120,Data!$W$3:$W$28,Data!$AD$3:$AD$28))),IF(CK119=12,"","There's nowhere to pour it away here."),"You can't empty that!"),"")</f>
        <v/>
      </c>
      <c r="AZ120" s="5" t="str">
        <f t="shared" si="156"/>
        <v/>
      </c>
      <c r="BA120" s="5" t="b">
        <f t="shared" si="157"/>
        <v>0</v>
      </c>
      <c r="BB120" s="5" t="e">
        <f>_xlfn.XLOOKUP(T120,Data!$W$3:$W$28,Data!$AD$3:$AD$28)</f>
        <v>#N/A</v>
      </c>
      <c r="BC120" s="5" t="str">
        <f t="shared" si="158"/>
        <v/>
      </c>
      <c r="BD120" s="5" t="str">
        <f t="shared" si="159"/>
        <v/>
      </c>
      <c r="BE120" s="5" t="b">
        <f t="shared" si="160"/>
        <v>0</v>
      </c>
      <c r="BF120" s="5" t="str">
        <f t="shared" si="96"/>
        <v/>
      </c>
      <c r="BG120" s="5" t="str">
        <f t="shared" si="161"/>
        <v/>
      </c>
      <c r="BH120" s="5" t="b">
        <f t="shared" si="162"/>
        <v>0</v>
      </c>
      <c r="BI120" s="5" t="str">
        <f t="shared" si="163"/>
        <v/>
      </c>
      <c r="BJ120" s="5" t="str">
        <f t="shared" si="97"/>
        <v/>
      </c>
      <c r="BK120" s="5" t="str">
        <f>IF(BH120,IF(BI120="","You ring the bell. "&amp;IF(BJ120=0,"Nothing else happens.","The "&amp;_xlfn.XLOOKUP(BJ120,Data!$W$3:$W$28,Data!$X$3:$X$28)&amp;" is transformed!"),BI120),"")</f>
        <v/>
      </c>
      <c r="BL120" s="5" t="b">
        <f t="shared" si="164"/>
        <v>0</v>
      </c>
      <c r="BM120" s="5" t="b">
        <f t="shared" si="165"/>
        <v>0</v>
      </c>
      <c r="BN120" s="5" t="str">
        <f t="shared" si="98"/>
        <v/>
      </c>
      <c r="BO120" s="5" t="str">
        <f t="shared" si="99"/>
        <v/>
      </c>
      <c r="BP120" s="5" t="b">
        <f t="shared" si="166"/>
        <v>0</v>
      </c>
      <c r="BQ120" s="5" t="str">
        <f>IF(BP120,IF(_xlfn.XLOOKUP(T120,Data!$W$3:$W$28,Data!$AB$3:$AB$28),"That's much too precious to give away!",IF(OR(AND(T120=17,CK119=CQ119),AND(T120=21,CK119=CV119)),"","No-one here seems to want that.")),"")</f>
        <v/>
      </c>
      <c r="BR120" s="5" t="str">
        <f>IF(BP120,IF(BQ120&lt;&gt;"",BQ120,IF(T120=21,Data!$B$5,"The priest takes the water and it is transformed by heavenly radiance!")),"")</f>
        <v/>
      </c>
      <c r="BS120" s="5" t="b">
        <f t="shared" si="167"/>
        <v>0</v>
      </c>
      <c r="BT120" s="5" t="str">
        <f t="shared" si="100"/>
        <v/>
      </c>
      <c r="BU120" s="5" t="str">
        <f t="shared" si="168"/>
        <v/>
      </c>
      <c r="BV120" s="5" t="b">
        <f t="shared" si="169"/>
        <v>0</v>
      </c>
      <c r="BW120" s="5" t="str">
        <f t="shared" si="101"/>
        <v/>
      </c>
      <c r="BX120" s="5" t="str">
        <f t="shared" si="170"/>
        <v/>
      </c>
      <c r="BY120" s="5" t="b">
        <f t="shared" si="171"/>
        <v>0</v>
      </c>
      <c r="BZ120" s="5">
        <f t="shared" si="172"/>
        <v>0</v>
      </c>
      <c r="CA120" s="5" t="str">
        <f t="shared" si="102"/>
        <v/>
      </c>
      <c r="CB120" s="5" t="b">
        <f t="shared" si="103"/>
        <v>0</v>
      </c>
      <c r="CC120" s="5" t="str">
        <f t="shared" si="104"/>
        <v/>
      </c>
      <c r="CD120" s="5" t="b">
        <f t="shared" si="105"/>
        <v>0</v>
      </c>
      <c r="CE120" s="5" t="b">
        <f t="shared" si="106"/>
        <v>0</v>
      </c>
      <c r="CF120" s="5" t="b">
        <f t="shared" si="107"/>
        <v>0</v>
      </c>
      <c r="CG120" s="5" t="b">
        <f t="shared" si="108"/>
        <v>0</v>
      </c>
      <c r="CH120" s="5" t="b">
        <f t="shared" si="109"/>
        <v>0</v>
      </c>
      <c r="CI120" s="5">
        <f t="shared" si="110"/>
        <v>0</v>
      </c>
      <c r="CJ120" s="5" t="str">
        <f t="shared" si="111"/>
        <v>I don't know that verb.</v>
      </c>
      <c r="CK120" s="4">
        <f t="shared" si="112"/>
        <v>3</v>
      </c>
      <c r="CL120" s="4" t="b">
        <f t="shared" si="113"/>
        <v>0</v>
      </c>
      <c r="CM120" s="4">
        <f t="shared" si="173"/>
        <v>20</v>
      </c>
      <c r="CN120" s="4" t="b">
        <f t="shared" si="114"/>
        <v>0</v>
      </c>
      <c r="CO120" s="4">
        <f t="shared" si="115"/>
        <v>12</v>
      </c>
      <c r="CP120" s="4">
        <f t="shared" si="116"/>
        <v>10</v>
      </c>
      <c r="CQ120" s="4">
        <f t="shared" si="117"/>
        <v>2</v>
      </c>
      <c r="CR120" s="4">
        <f t="shared" si="118"/>
        <v>20</v>
      </c>
      <c r="CS120" s="4">
        <f t="shared" si="119"/>
        <v>2</v>
      </c>
      <c r="CT120" s="4">
        <f t="shared" si="120"/>
        <v>15</v>
      </c>
      <c r="CU120" s="4">
        <f t="shared" si="121"/>
        <v>16</v>
      </c>
      <c r="CV120" s="4">
        <f t="shared" si="122"/>
        <v>8</v>
      </c>
      <c r="CW120" s="4">
        <f t="shared" si="123"/>
        <v>8</v>
      </c>
      <c r="CX120" s="4">
        <f t="shared" si="124"/>
        <v>14</v>
      </c>
      <c r="CY120" s="4">
        <f t="shared" si="125"/>
        <v>19</v>
      </c>
      <c r="CZ120" s="4">
        <f t="shared" si="126"/>
        <v>9</v>
      </c>
      <c r="DA120" s="4">
        <f t="shared" si="127"/>
        <v>2</v>
      </c>
      <c r="DB120" s="4">
        <f t="shared" si="128"/>
        <v>12</v>
      </c>
      <c r="DC120" s="4">
        <f t="shared" si="174"/>
        <v>2</v>
      </c>
      <c r="DD120" s="4">
        <f t="shared" si="129"/>
        <v>2</v>
      </c>
      <c r="DE120" s="4">
        <f t="shared" si="130"/>
        <v>2</v>
      </c>
      <c r="DF120" s="4">
        <f t="shared" si="131"/>
        <v>10</v>
      </c>
      <c r="DG120" s="4">
        <f t="shared" si="132"/>
        <v>2</v>
      </c>
      <c r="DH120" s="4">
        <f t="shared" si="133"/>
        <v>17</v>
      </c>
      <c r="DI120" s="4">
        <f t="shared" si="134"/>
        <v>6</v>
      </c>
      <c r="DJ120" s="4">
        <f t="shared" si="135"/>
        <v>15</v>
      </c>
      <c r="DK120" s="4">
        <f t="shared" si="136"/>
        <v>19</v>
      </c>
      <c r="DL120" s="4">
        <f t="shared" si="137"/>
        <v>2</v>
      </c>
      <c r="DM120" s="4">
        <f t="shared" si="138"/>
        <v>22</v>
      </c>
      <c r="DN120" s="4">
        <f t="shared" si="139"/>
        <v>23</v>
      </c>
      <c r="DO120" s="3"/>
    </row>
    <row r="121" spans="1:119" x14ac:dyDescent="0.35">
      <c r="A121" s="3" t="str">
        <f t="shared" si="140"/>
        <v/>
      </c>
      <c r="B121" s="6"/>
      <c r="C121" s="3" t="str">
        <f t="shared" si="90"/>
        <v/>
      </c>
      <c r="D121" s="3" t="e" cm="1">
        <f t="array" ref="D121:F121">INDEX(_xlfn.TEXTSPLIT(B121," ",,TRUE),_xlfn.SEQUENCE(1,3))</f>
        <v>#VALUE!</v>
      </c>
      <c r="E121" s="3" t="e">
        <v>#VALUE!</v>
      </c>
      <c r="F121" s="3" t="e">
        <v>#VALUE!</v>
      </c>
      <c r="G121" s="3" t="e" cm="1">
        <f t="array" ref="G121">_xlfn.XLOOKUP(D121,Data!$D$3:$D$36,Data!$E$3:$G$36)</f>
        <v>#VALUE!</v>
      </c>
      <c r="H121" s="3"/>
      <c r="I121" s="3"/>
      <c r="J121" s="3" t="e">
        <f>_xlfn.XMATCH(E121,Data!$L$3:$L$10)</f>
        <v>#VALUE!</v>
      </c>
      <c r="K121" s="3" t="str">
        <f>IF(M121="",IF(I121,Data!$B$4,_xlfn.XLOOKUP(D121,Data!$D$3:$D$36,Data!$E$3:$E$36)),"")</f>
        <v/>
      </c>
      <c r="L121" s="3" t="str">
        <f>IF(M121="",IF(I121,_xlfn.XLOOKUP(G121,Data!$L$3:$L$10,Data!$M$3:$M$10),IF(H121=0,"",IF(H121=1,E121,_xlfn.XLOOKUP(E121,Data!$L$3:$L$10,Data!$M$3:$M$10)))),"")</f>
        <v/>
      </c>
      <c r="M121" s="3" t="str">
        <f>IF(NOT(ISERROR(F121)),Data!$J$3,IF(ISERROR(G121),Data!$J$4,IF(AND(H121=0,NOT(ISERROR(E121))),Data!$J$5,IF(AND(H121=2,ISERROR(J121)),Data!$J$7,IF(AND(H121=1,ISERROR(E121)),Data!$J$6,"")))))</f>
        <v>I don't know that verb.</v>
      </c>
      <c r="N121" s="3" t="e">
        <f>_xlfn.XLOOKUP(K121,Data!$D$3:$D$36,Data!$H$3:$H$36)</f>
        <v>#N/A</v>
      </c>
      <c r="O121" s="3" t="e">
        <f>_xlfn.XLOOKUP(L121,Data!$X$3:$X$29,Data!$W$3:$W$29)</f>
        <v>#N/A</v>
      </c>
      <c r="P121" s="3" t="b">
        <f>OR(_xlfn.XLOOKUP(CK120,Data!$O$3:$O$25,Data!$U$3:$U$25),AND(CL120,OR(DC120=CK120,DC120=1)))</f>
        <v>1</v>
      </c>
      <c r="Q121" s="3" t="e" cm="1">
        <f t="array" ref="Q121">INDEX(CO120:DN120,1,O121)</f>
        <v>#N/A</v>
      </c>
      <c r="R121" s="3" t="e">
        <f t="shared" si="92"/>
        <v>#N/A</v>
      </c>
      <c r="S121" s="3" t="e">
        <f t="shared" si="141"/>
        <v>#N/A</v>
      </c>
      <c r="T121" s="3" t="str">
        <f t="shared" si="142"/>
        <v/>
      </c>
      <c r="U121" s="3" t="str">
        <f>IF(M121&lt;&gt;"",M121,IF(L121="","",IFERROR(IF(T121=0,IF(S121=FALSE,Data!$J$11,Data!$J$8),""),IF(K121=Data!$B$4,"",Data!$J$8))))</f>
        <v>I don't know that verb.</v>
      </c>
      <c r="V121" s="3" t="e" cm="1">
        <f t="array" ref="V121">INDEX(Data!$Q$3:$T$25,CK120,L121)</f>
        <v>#VALUE!</v>
      </c>
      <c r="W121" s="3" t="e">
        <f t="shared" si="93"/>
        <v>#VALUE!</v>
      </c>
      <c r="X121" s="3">
        <f t="shared" si="143"/>
        <v>0</v>
      </c>
      <c r="Y121" s="3" t="str">
        <f>IF(K121&lt;&gt;"Go","",IF(ISNUMBER(V121),IF(V121&gt;0,W121,Data!$J$9),Play!V121))</f>
        <v/>
      </c>
      <c r="Z121" s="3" t="b">
        <f t="shared" si="144"/>
        <v>0</v>
      </c>
      <c r="AA121" s="3" t="str">
        <f t="shared" si="145"/>
        <v/>
      </c>
      <c r="AB121" s="3">
        <f t="shared" si="94"/>
        <v>0</v>
      </c>
      <c r="AE121" s="5" t="str">
        <f t="shared" si="95"/>
        <v/>
      </c>
      <c r="AF121" s="5" t="str">
        <f>IF(AE121&lt;&gt;"",OR(_xlfn.XLOOKUP(AE121,Data!$O$3:$O$25,Data!$U$3:$U$25),AND(CL120,OR(DC120=1,DC120=CK120))),"")</f>
        <v/>
      </c>
      <c r="AG121" s="5" t="e" cm="1">
        <f t="array" ref="AG121">"Exits: " &amp; _xlfn.TEXTJOIN(", ", TRUE, IF(INDEX(Data!$Q$3:$T$25,AE121,0)&gt;0,Data!$Q$2:$T$2,""))&amp;"."</f>
        <v>#VALUE!</v>
      </c>
      <c r="AH121" s="5" t="str" cm="1">
        <f t="array" ref="AH121">_xlfn.TEXTJOIN(", ", TRUE, IF(CO120:DN120=AE121,_xlfn.XLOOKUP($CO$3:$DN$3,Data!$W$3:$W$28,Data!$X$3:$X$28),""))</f>
        <v/>
      </c>
      <c r="AI121" s="5" t="str">
        <f>IF(AF121="","",IF(AF121,_xlfn.XLOOKUP(AE121,Data!$O$3:$O$25,Data!$P$3:$P$25)&amp;" "&amp;AG121&amp;IF(AH121&lt;&gt;""," You see: " &amp;AH121&amp;".",""),Data!$J$10))</f>
        <v/>
      </c>
      <c r="AJ121" s="5" t="str">
        <f t="shared" si="146"/>
        <v/>
      </c>
      <c r="AK121" s="5" t="str">
        <f>IF(AND(K121="Talk",U121=""),_xlfn.XLOOKUP(T121,Data!$W$3:$W$28,Data!$AC$3:$AC$28),"")</f>
        <v/>
      </c>
      <c r="AL121" s="5" t="str">
        <f t="shared" si="147"/>
        <v/>
      </c>
      <c r="AM121" s="5" t="b">
        <f t="shared" si="148"/>
        <v>0</v>
      </c>
      <c r="AN121" s="5" t="str">
        <f>IF(AM121,IF(_xlfn.XLOOKUP(T121,Data!$W$3:$W$28,Data!$AA$3:$AA$28)=FALSE,"You can't take that.",IF(Q121=1,"You already have that.",IF(OR(CK120=CT120,CK120=CY120),"The unholy fiend prevents you!",""))),"")</f>
        <v/>
      </c>
      <c r="AO121" s="5" t="str">
        <f t="shared" si="149"/>
        <v/>
      </c>
      <c r="AP121" s="5" t="str">
        <f t="shared" si="150"/>
        <v/>
      </c>
      <c r="AQ121" s="5" t="b">
        <f t="shared" si="151"/>
        <v>0</v>
      </c>
      <c r="AR121" s="5" t="str">
        <f t="shared" si="152"/>
        <v/>
      </c>
      <c r="AS121" s="5" t="str">
        <f t="shared" si="153"/>
        <v/>
      </c>
      <c r="AT121" s="5" t="str">
        <f t="shared" si="91"/>
        <v/>
      </c>
      <c r="AU121" s="5" t="str">
        <f>IF(AND(K121="Examine",U121=""),_xlfn.XLOOKUP(T121,Data!$W$3:$W$28,Data!$Z$3:$Z$28)&amp;IF(T121=15,IF(CL120,IF(CM120&gt;=14,"burning brightly.",IF(CM120&gt;=9,"burning steadily.",IF(CM120&gt;=4,"burning weakly.","guttering."))),"unlit."),""),"")</f>
        <v/>
      </c>
      <c r="AV121" s="5" t="str" cm="1">
        <f t="array" ref="AV121">_xlfn.TEXTJOIN(", ", TRUE, IF(CO120:DN120=1,CO$1:DN$1,""))</f>
        <v/>
      </c>
      <c r="AW121" s="5" t="str">
        <f t="shared" si="154"/>
        <v/>
      </c>
      <c r="AX121" s="5" t="b">
        <f t="shared" si="155"/>
        <v>0</v>
      </c>
      <c r="AY121" s="5" t="str">
        <f>IF(AX121,IF(NOT(ISBLANK(_xlfn.XLOOKUP(T121,Data!$W$3:$W$28,Data!$AD$3:$AD$28))),IF(CK120=12,"","There's nowhere to pour it away here."),"You can't empty that!"),"")</f>
        <v/>
      </c>
      <c r="AZ121" s="5" t="str">
        <f t="shared" si="156"/>
        <v/>
      </c>
      <c r="BA121" s="5" t="b">
        <f t="shared" si="157"/>
        <v>0</v>
      </c>
      <c r="BB121" s="5" t="e">
        <f>_xlfn.XLOOKUP(T121,Data!$W$3:$W$28,Data!$AD$3:$AD$28)</f>
        <v>#N/A</v>
      </c>
      <c r="BC121" s="5" t="str">
        <f t="shared" si="158"/>
        <v/>
      </c>
      <c r="BD121" s="5" t="str">
        <f t="shared" si="159"/>
        <v/>
      </c>
      <c r="BE121" s="5" t="b">
        <f t="shared" si="160"/>
        <v>0</v>
      </c>
      <c r="BF121" s="5" t="str">
        <f t="shared" si="96"/>
        <v/>
      </c>
      <c r="BG121" s="5" t="str">
        <f t="shared" si="161"/>
        <v/>
      </c>
      <c r="BH121" s="5" t="b">
        <f t="shared" si="162"/>
        <v>0</v>
      </c>
      <c r="BI121" s="5" t="str">
        <f t="shared" si="163"/>
        <v/>
      </c>
      <c r="BJ121" s="5" t="str">
        <f t="shared" si="97"/>
        <v/>
      </c>
      <c r="BK121" s="5" t="str">
        <f>IF(BH121,IF(BI121="","You ring the bell. "&amp;IF(BJ121=0,"Nothing else happens.","The "&amp;_xlfn.XLOOKUP(BJ121,Data!$W$3:$W$28,Data!$X$3:$X$28)&amp;" is transformed!"),BI121),"")</f>
        <v/>
      </c>
      <c r="BL121" s="5" t="b">
        <f t="shared" si="164"/>
        <v>0</v>
      </c>
      <c r="BM121" s="5" t="b">
        <f t="shared" si="165"/>
        <v>0</v>
      </c>
      <c r="BN121" s="5" t="str">
        <f t="shared" si="98"/>
        <v/>
      </c>
      <c r="BO121" s="5" t="str">
        <f t="shared" si="99"/>
        <v/>
      </c>
      <c r="BP121" s="5" t="b">
        <f t="shared" si="166"/>
        <v>0</v>
      </c>
      <c r="BQ121" s="5" t="str">
        <f>IF(BP121,IF(_xlfn.XLOOKUP(T121,Data!$W$3:$W$28,Data!$AB$3:$AB$28),"That's much too precious to give away!",IF(OR(AND(T121=17,CK120=CQ120),AND(T121=21,CK120=CV120)),"","No-one here seems to want that.")),"")</f>
        <v/>
      </c>
      <c r="BR121" s="5" t="str">
        <f>IF(BP121,IF(BQ121&lt;&gt;"",BQ121,IF(T121=21,Data!$B$5,"The priest takes the water and it is transformed by heavenly radiance!")),"")</f>
        <v/>
      </c>
      <c r="BS121" s="5" t="b">
        <f t="shared" si="167"/>
        <v>0</v>
      </c>
      <c r="BT121" s="5" t="str">
        <f t="shared" si="100"/>
        <v/>
      </c>
      <c r="BU121" s="5" t="str">
        <f t="shared" si="168"/>
        <v/>
      </c>
      <c r="BV121" s="5" t="b">
        <f t="shared" si="169"/>
        <v>0</v>
      </c>
      <c r="BW121" s="5" t="str">
        <f t="shared" si="101"/>
        <v/>
      </c>
      <c r="BX121" s="5" t="str">
        <f t="shared" si="170"/>
        <v/>
      </c>
      <c r="BY121" s="5" t="b">
        <f t="shared" si="171"/>
        <v>0</v>
      </c>
      <c r="BZ121" s="5">
        <f t="shared" si="172"/>
        <v>0</v>
      </c>
      <c r="CA121" s="5" t="str">
        <f t="shared" si="102"/>
        <v/>
      </c>
      <c r="CB121" s="5" t="b">
        <f t="shared" si="103"/>
        <v>0</v>
      </c>
      <c r="CC121" s="5" t="str">
        <f t="shared" si="104"/>
        <v/>
      </c>
      <c r="CD121" s="5" t="b">
        <f t="shared" si="105"/>
        <v>0</v>
      </c>
      <c r="CE121" s="5" t="b">
        <f t="shared" si="106"/>
        <v>0</v>
      </c>
      <c r="CF121" s="5" t="b">
        <f t="shared" si="107"/>
        <v>0</v>
      </c>
      <c r="CG121" s="5" t="b">
        <f t="shared" si="108"/>
        <v>0</v>
      </c>
      <c r="CH121" s="5" t="b">
        <f t="shared" si="109"/>
        <v>0</v>
      </c>
      <c r="CI121" s="5">
        <f t="shared" si="110"/>
        <v>0</v>
      </c>
      <c r="CJ121" s="5" t="str">
        <f t="shared" si="111"/>
        <v>I don't know that verb.</v>
      </c>
      <c r="CK121" s="4">
        <f t="shared" si="112"/>
        <v>3</v>
      </c>
      <c r="CL121" s="4" t="b">
        <f t="shared" si="113"/>
        <v>0</v>
      </c>
      <c r="CM121" s="4">
        <f t="shared" si="173"/>
        <v>20</v>
      </c>
      <c r="CN121" s="4" t="b">
        <f t="shared" si="114"/>
        <v>0</v>
      </c>
      <c r="CO121" s="4">
        <f t="shared" si="115"/>
        <v>12</v>
      </c>
      <c r="CP121" s="4">
        <f t="shared" si="116"/>
        <v>10</v>
      </c>
      <c r="CQ121" s="4">
        <f t="shared" si="117"/>
        <v>2</v>
      </c>
      <c r="CR121" s="4">
        <f t="shared" si="118"/>
        <v>20</v>
      </c>
      <c r="CS121" s="4">
        <f t="shared" si="119"/>
        <v>2</v>
      </c>
      <c r="CT121" s="4">
        <f t="shared" si="120"/>
        <v>15</v>
      </c>
      <c r="CU121" s="4">
        <f t="shared" si="121"/>
        <v>16</v>
      </c>
      <c r="CV121" s="4">
        <f t="shared" si="122"/>
        <v>8</v>
      </c>
      <c r="CW121" s="4">
        <f t="shared" si="123"/>
        <v>8</v>
      </c>
      <c r="CX121" s="4">
        <f t="shared" si="124"/>
        <v>14</v>
      </c>
      <c r="CY121" s="4">
        <f t="shared" si="125"/>
        <v>19</v>
      </c>
      <c r="CZ121" s="4">
        <f t="shared" si="126"/>
        <v>9</v>
      </c>
      <c r="DA121" s="4">
        <f t="shared" si="127"/>
        <v>2</v>
      </c>
      <c r="DB121" s="4">
        <f t="shared" si="128"/>
        <v>12</v>
      </c>
      <c r="DC121" s="4">
        <f t="shared" si="174"/>
        <v>2</v>
      </c>
      <c r="DD121" s="4">
        <f t="shared" si="129"/>
        <v>2</v>
      </c>
      <c r="DE121" s="4">
        <f t="shared" si="130"/>
        <v>2</v>
      </c>
      <c r="DF121" s="4">
        <f t="shared" si="131"/>
        <v>10</v>
      </c>
      <c r="DG121" s="4">
        <f t="shared" si="132"/>
        <v>2</v>
      </c>
      <c r="DH121" s="4">
        <f t="shared" si="133"/>
        <v>17</v>
      </c>
      <c r="DI121" s="4">
        <f t="shared" si="134"/>
        <v>6</v>
      </c>
      <c r="DJ121" s="4">
        <f t="shared" si="135"/>
        <v>15</v>
      </c>
      <c r="DK121" s="4">
        <f t="shared" si="136"/>
        <v>19</v>
      </c>
      <c r="DL121" s="4">
        <f t="shared" si="137"/>
        <v>2</v>
      </c>
      <c r="DM121" s="4">
        <f t="shared" si="138"/>
        <v>22</v>
      </c>
      <c r="DN121" s="4">
        <f t="shared" si="139"/>
        <v>23</v>
      </c>
      <c r="DO121" s="3"/>
    </row>
    <row r="122" spans="1:119" x14ac:dyDescent="0.35">
      <c r="A122" s="3" t="str">
        <f t="shared" si="140"/>
        <v/>
      </c>
      <c r="B122" s="6"/>
      <c r="C122" s="3" t="str">
        <f t="shared" si="90"/>
        <v/>
      </c>
      <c r="D122" s="3" t="e" cm="1">
        <f t="array" ref="D122:F122">INDEX(_xlfn.TEXTSPLIT(B122," ",,TRUE),_xlfn.SEQUENCE(1,3))</f>
        <v>#VALUE!</v>
      </c>
      <c r="E122" s="3" t="e">
        <v>#VALUE!</v>
      </c>
      <c r="F122" s="3" t="e">
        <v>#VALUE!</v>
      </c>
      <c r="G122" s="3" t="e" cm="1">
        <f t="array" ref="G122">_xlfn.XLOOKUP(D122,Data!$D$3:$D$36,Data!$E$3:$G$36)</f>
        <v>#VALUE!</v>
      </c>
      <c r="H122" s="3"/>
      <c r="I122" s="3"/>
      <c r="J122" s="3" t="e">
        <f>_xlfn.XMATCH(E122,Data!$L$3:$L$10)</f>
        <v>#VALUE!</v>
      </c>
      <c r="K122" s="3" t="str">
        <f>IF(M122="",IF(I122,Data!$B$4,_xlfn.XLOOKUP(D122,Data!$D$3:$D$36,Data!$E$3:$E$36)),"")</f>
        <v/>
      </c>
      <c r="L122" s="3" t="str">
        <f>IF(M122="",IF(I122,_xlfn.XLOOKUP(G122,Data!$L$3:$L$10,Data!$M$3:$M$10),IF(H122=0,"",IF(H122=1,E122,_xlfn.XLOOKUP(E122,Data!$L$3:$L$10,Data!$M$3:$M$10)))),"")</f>
        <v/>
      </c>
      <c r="M122" s="3" t="str">
        <f>IF(NOT(ISERROR(F122)),Data!$J$3,IF(ISERROR(G122),Data!$J$4,IF(AND(H122=0,NOT(ISERROR(E122))),Data!$J$5,IF(AND(H122=2,ISERROR(J122)),Data!$J$7,IF(AND(H122=1,ISERROR(E122)),Data!$J$6,"")))))</f>
        <v>I don't know that verb.</v>
      </c>
      <c r="N122" s="3" t="e">
        <f>_xlfn.XLOOKUP(K122,Data!$D$3:$D$36,Data!$H$3:$H$36)</f>
        <v>#N/A</v>
      </c>
      <c r="O122" s="3" t="e">
        <f>_xlfn.XLOOKUP(L122,Data!$X$3:$X$29,Data!$W$3:$W$29)</f>
        <v>#N/A</v>
      </c>
      <c r="P122" s="3" t="b">
        <f>OR(_xlfn.XLOOKUP(CK121,Data!$O$3:$O$25,Data!$U$3:$U$25),AND(CL121,OR(DC121=CK121,DC121=1)))</f>
        <v>1</v>
      </c>
      <c r="Q122" s="3" t="e" cm="1">
        <f t="array" ref="Q122">INDEX(CO121:DN121,1,O122)</f>
        <v>#N/A</v>
      </c>
      <c r="R122" s="3" t="e">
        <f t="shared" si="92"/>
        <v>#N/A</v>
      </c>
      <c r="S122" s="3" t="e">
        <f t="shared" si="141"/>
        <v>#N/A</v>
      </c>
      <c r="T122" s="3" t="str">
        <f t="shared" si="142"/>
        <v/>
      </c>
      <c r="U122" s="3" t="str">
        <f>IF(M122&lt;&gt;"",M122,IF(L122="","",IFERROR(IF(T122=0,IF(S122=FALSE,Data!$J$11,Data!$J$8),""),IF(K122=Data!$B$4,"",Data!$J$8))))</f>
        <v>I don't know that verb.</v>
      </c>
      <c r="V122" s="3" t="e" cm="1">
        <f t="array" ref="V122">INDEX(Data!$Q$3:$T$25,CK121,L122)</f>
        <v>#VALUE!</v>
      </c>
      <c r="W122" s="3" t="e">
        <f t="shared" si="93"/>
        <v>#VALUE!</v>
      </c>
      <c r="X122" s="3">
        <f t="shared" si="143"/>
        <v>0</v>
      </c>
      <c r="Y122" s="3" t="str">
        <f>IF(K122&lt;&gt;"Go","",IF(ISNUMBER(V122),IF(V122&gt;0,W122,Data!$J$9),Play!V122))</f>
        <v/>
      </c>
      <c r="Z122" s="3" t="b">
        <f t="shared" si="144"/>
        <v>0</v>
      </c>
      <c r="AA122" s="3" t="str">
        <f t="shared" si="145"/>
        <v/>
      </c>
      <c r="AB122" s="3">
        <f t="shared" si="94"/>
        <v>0</v>
      </c>
      <c r="AE122" s="5" t="str">
        <f t="shared" si="95"/>
        <v/>
      </c>
      <c r="AF122" s="5" t="str">
        <f>IF(AE122&lt;&gt;"",OR(_xlfn.XLOOKUP(AE122,Data!$O$3:$O$25,Data!$U$3:$U$25),AND(CL121,OR(DC121=1,DC121=CK121))),"")</f>
        <v/>
      </c>
      <c r="AG122" s="5" t="e" cm="1">
        <f t="array" ref="AG122">"Exits: " &amp; _xlfn.TEXTJOIN(", ", TRUE, IF(INDEX(Data!$Q$3:$T$25,AE122,0)&gt;0,Data!$Q$2:$T$2,""))&amp;"."</f>
        <v>#VALUE!</v>
      </c>
      <c r="AH122" s="5" t="str" cm="1">
        <f t="array" ref="AH122">_xlfn.TEXTJOIN(", ", TRUE, IF(CO121:DN121=AE122,_xlfn.XLOOKUP($CO$3:$DN$3,Data!$W$3:$W$28,Data!$X$3:$X$28),""))</f>
        <v/>
      </c>
      <c r="AI122" s="5" t="str">
        <f>IF(AF122="","",IF(AF122,_xlfn.XLOOKUP(AE122,Data!$O$3:$O$25,Data!$P$3:$P$25)&amp;" "&amp;AG122&amp;IF(AH122&lt;&gt;""," You see: " &amp;AH122&amp;".",""),Data!$J$10))</f>
        <v/>
      </c>
      <c r="AJ122" s="5" t="str">
        <f t="shared" si="146"/>
        <v/>
      </c>
      <c r="AK122" s="5" t="str">
        <f>IF(AND(K122="Talk",U122=""),_xlfn.XLOOKUP(T122,Data!$W$3:$W$28,Data!$AC$3:$AC$28),"")</f>
        <v/>
      </c>
      <c r="AL122" s="5" t="str">
        <f t="shared" si="147"/>
        <v/>
      </c>
      <c r="AM122" s="5" t="b">
        <f t="shared" si="148"/>
        <v>0</v>
      </c>
      <c r="AN122" s="5" t="str">
        <f>IF(AM122,IF(_xlfn.XLOOKUP(T122,Data!$W$3:$W$28,Data!$AA$3:$AA$28)=FALSE,"You can't take that.",IF(Q122=1,"You already have that.",IF(OR(CK121=CT121,CK121=CY121),"The unholy fiend prevents you!",""))),"")</f>
        <v/>
      </c>
      <c r="AO122" s="5" t="str">
        <f t="shared" si="149"/>
        <v/>
      </c>
      <c r="AP122" s="5" t="str">
        <f t="shared" si="150"/>
        <v/>
      </c>
      <c r="AQ122" s="5" t="b">
        <f t="shared" si="151"/>
        <v>0</v>
      </c>
      <c r="AR122" s="5" t="str">
        <f t="shared" si="152"/>
        <v/>
      </c>
      <c r="AS122" s="5" t="str">
        <f t="shared" si="153"/>
        <v/>
      </c>
      <c r="AT122" s="5" t="str">
        <f t="shared" si="91"/>
        <v/>
      </c>
      <c r="AU122" s="5" t="str">
        <f>IF(AND(K122="Examine",U122=""),_xlfn.XLOOKUP(T122,Data!$W$3:$W$28,Data!$Z$3:$Z$28)&amp;IF(T122=15,IF(CL121,IF(CM121&gt;=14,"burning brightly.",IF(CM121&gt;=9,"burning steadily.",IF(CM121&gt;=4,"burning weakly.","guttering."))),"unlit."),""),"")</f>
        <v/>
      </c>
      <c r="AV122" s="5" t="str" cm="1">
        <f t="array" ref="AV122">_xlfn.TEXTJOIN(", ", TRUE, IF(CO121:DN121=1,CO$1:DN$1,""))</f>
        <v/>
      </c>
      <c r="AW122" s="5" t="str">
        <f t="shared" si="154"/>
        <v/>
      </c>
      <c r="AX122" s="5" t="b">
        <f t="shared" si="155"/>
        <v>0</v>
      </c>
      <c r="AY122" s="5" t="str">
        <f>IF(AX122,IF(NOT(ISBLANK(_xlfn.XLOOKUP(T122,Data!$W$3:$W$28,Data!$AD$3:$AD$28))),IF(CK121=12,"","There's nowhere to pour it away here."),"You can't empty that!"),"")</f>
        <v/>
      </c>
      <c r="AZ122" s="5" t="str">
        <f t="shared" si="156"/>
        <v/>
      </c>
      <c r="BA122" s="5" t="b">
        <f t="shared" si="157"/>
        <v>0</v>
      </c>
      <c r="BB122" s="5" t="e">
        <f>_xlfn.XLOOKUP(T122,Data!$W$3:$W$28,Data!$AD$3:$AD$28)</f>
        <v>#N/A</v>
      </c>
      <c r="BC122" s="5" t="str">
        <f t="shared" si="158"/>
        <v/>
      </c>
      <c r="BD122" s="5" t="str">
        <f t="shared" si="159"/>
        <v/>
      </c>
      <c r="BE122" s="5" t="b">
        <f t="shared" si="160"/>
        <v>0</v>
      </c>
      <c r="BF122" s="5" t="str">
        <f t="shared" si="96"/>
        <v/>
      </c>
      <c r="BG122" s="5" t="str">
        <f t="shared" si="161"/>
        <v/>
      </c>
      <c r="BH122" s="5" t="b">
        <f t="shared" si="162"/>
        <v>0</v>
      </c>
      <c r="BI122" s="5" t="str">
        <f t="shared" si="163"/>
        <v/>
      </c>
      <c r="BJ122" s="5" t="str">
        <f t="shared" si="97"/>
        <v/>
      </c>
      <c r="BK122" s="5" t="str">
        <f>IF(BH122,IF(BI122="","You ring the bell. "&amp;IF(BJ122=0,"Nothing else happens.","The "&amp;_xlfn.XLOOKUP(BJ122,Data!$W$3:$W$28,Data!$X$3:$X$28)&amp;" is transformed!"),BI122),"")</f>
        <v/>
      </c>
      <c r="BL122" s="5" t="b">
        <f t="shared" si="164"/>
        <v>0</v>
      </c>
      <c r="BM122" s="5" t="b">
        <f t="shared" si="165"/>
        <v>0</v>
      </c>
      <c r="BN122" s="5" t="str">
        <f t="shared" si="98"/>
        <v/>
      </c>
      <c r="BO122" s="5" t="str">
        <f t="shared" si="99"/>
        <v/>
      </c>
      <c r="BP122" s="5" t="b">
        <f t="shared" si="166"/>
        <v>0</v>
      </c>
      <c r="BQ122" s="5" t="str">
        <f>IF(BP122,IF(_xlfn.XLOOKUP(T122,Data!$W$3:$W$28,Data!$AB$3:$AB$28),"That's much too precious to give away!",IF(OR(AND(T122=17,CK121=CQ121),AND(T122=21,CK121=CV121)),"","No-one here seems to want that.")),"")</f>
        <v/>
      </c>
      <c r="BR122" s="5" t="str">
        <f>IF(BP122,IF(BQ122&lt;&gt;"",BQ122,IF(T122=21,Data!$B$5,"The priest takes the water and it is transformed by heavenly radiance!")),"")</f>
        <v/>
      </c>
      <c r="BS122" s="5" t="b">
        <f t="shared" si="167"/>
        <v>0</v>
      </c>
      <c r="BT122" s="5" t="str">
        <f t="shared" si="100"/>
        <v/>
      </c>
      <c r="BU122" s="5" t="str">
        <f t="shared" si="168"/>
        <v/>
      </c>
      <c r="BV122" s="5" t="b">
        <f t="shared" si="169"/>
        <v>0</v>
      </c>
      <c r="BW122" s="5" t="str">
        <f t="shared" si="101"/>
        <v/>
      </c>
      <c r="BX122" s="5" t="str">
        <f t="shared" si="170"/>
        <v/>
      </c>
      <c r="BY122" s="5" t="b">
        <f t="shared" si="171"/>
        <v>0</v>
      </c>
      <c r="BZ122" s="5">
        <f t="shared" si="172"/>
        <v>0</v>
      </c>
      <c r="CA122" s="5" t="str">
        <f t="shared" si="102"/>
        <v/>
      </c>
      <c r="CB122" s="5" t="b">
        <f t="shared" si="103"/>
        <v>0</v>
      </c>
      <c r="CC122" s="5" t="str">
        <f t="shared" si="104"/>
        <v/>
      </c>
      <c r="CD122" s="5" t="b">
        <f t="shared" si="105"/>
        <v>0</v>
      </c>
      <c r="CE122" s="5" t="b">
        <f t="shared" si="106"/>
        <v>0</v>
      </c>
      <c r="CF122" s="5" t="b">
        <f t="shared" si="107"/>
        <v>0</v>
      </c>
      <c r="CG122" s="5" t="b">
        <f t="shared" si="108"/>
        <v>0</v>
      </c>
      <c r="CH122" s="5" t="b">
        <f t="shared" si="109"/>
        <v>0</v>
      </c>
      <c r="CI122" s="5">
        <f t="shared" si="110"/>
        <v>0</v>
      </c>
      <c r="CJ122" s="5" t="str">
        <f t="shared" si="111"/>
        <v>I don't know that verb.</v>
      </c>
      <c r="CK122" s="4">
        <f t="shared" si="112"/>
        <v>3</v>
      </c>
      <c r="CL122" s="4" t="b">
        <f t="shared" si="113"/>
        <v>0</v>
      </c>
      <c r="CM122" s="4">
        <f t="shared" si="173"/>
        <v>20</v>
      </c>
      <c r="CN122" s="4" t="b">
        <f t="shared" si="114"/>
        <v>0</v>
      </c>
      <c r="CO122" s="4">
        <f t="shared" si="115"/>
        <v>12</v>
      </c>
      <c r="CP122" s="4">
        <f t="shared" si="116"/>
        <v>10</v>
      </c>
      <c r="CQ122" s="4">
        <f t="shared" si="117"/>
        <v>2</v>
      </c>
      <c r="CR122" s="4">
        <f t="shared" si="118"/>
        <v>20</v>
      </c>
      <c r="CS122" s="4">
        <f t="shared" si="119"/>
        <v>2</v>
      </c>
      <c r="CT122" s="4">
        <f t="shared" si="120"/>
        <v>15</v>
      </c>
      <c r="CU122" s="4">
        <f t="shared" si="121"/>
        <v>16</v>
      </c>
      <c r="CV122" s="4">
        <f t="shared" si="122"/>
        <v>8</v>
      </c>
      <c r="CW122" s="4">
        <f t="shared" si="123"/>
        <v>8</v>
      </c>
      <c r="CX122" s="4">
        <f t="shared" si="124"/>
        <v>14</v>
      </c>
      <c r="CY122" s="4">
        <f t="shared" si="125"/>
        <v>19</v>
      </c>
      <c r="CZ122" s="4">
        <f t="shared" si="126"/>
        <v>9</v>
      </c>
      <c r="DA122" s="4">
        <f t="shared" si="127"/>
        <v>2</v>
      </c>
      <c r="DB122" s="4">
        <f t="shared" si="128"/>
        <v>12</v>
      </c>
      <c r="DC122" s="4">
        <f t="shared" si="174"/>
        <v>2</v>
      </c>
      <c r="DD122" s="4">
        <f t="shared" si="129"/>
        <v>2</v>
      </c>
      <c r="DE122" s="4">
        <f t="shared" si="130"/>
        <v>2</v>
      </c>
      <c r="DF122" s="4">
        <f t="shared" si="131"/>
        <v>10</v>
      </c>
      <c r="DG122" s="4">
        <f t="shared" si="132"/>
        <v>2</v>
      </c>
      <c r="DH122" s="4">
        <f t="shared" si="133"/>
        <v>17</v>
      </c>
      <c r="DI122" s="4">
        <f t="shared" si="134"/>
        <v>6</v>
      </c>
      <c r="DJ122" s="4">
        <f t="shared" si="135"/>
        <v>15</v>
      </c>
      <c r="DK122" s="4">
        <f t="shared" si="136"/>
        <v>19</v>
      </c>
      <c r="DL122" s="4">
        <f t="shared" si="137"/>
        <v>2</v>
      </c>
      <c r="DM122" s="4">
        <f t="shared" si="138"/>
        <v>22</v>
      </c>
      <c r="DN122" s="4">
        <f t="shared" si="139"/>
        <v>23</v>
      </c>
      <c r="DO122" s="3"/>
    </row>
    <row r="123" spans="1:119" x14ac:dyDescent="0.35">
      <c r="A123" s="3" t="str">
        <f t="shared" si="140"/>
        <v/>
      </c>
      <c r="B123" s="6"/>
      <c r="C123" s="3" t="str">
        <f t="shared" si="90"/>
        <v/>
      </c>
      <c r="D123" s="3" t="e" cm="1">
        <f t="array" ref="D123:F123">INDEX(_xlfn.TEXTSPLIT(B123," ",,TRUE),_xlfn.SEQUENCE(1,3))</f>
        <v>#VALUE!</v>
      </c>
      <c r="E123" s="3" t="e">
        <v>#VALUE!</v>
      </c>
      <c r="F123" s="3" t="e">
        <v>#VALUE!</v>
      </c>
      <c r="G123" s="3" t="e" cm="1">
        <f t="array" ref="G123">_xlfn.XLOOKUP(D123,Data!$D$3:$D$36,Data!$E$3:$G$36)</f>
        <v>#VALUE!</v>
      </c>
      <c r="H123" s="3"/>
      <c r="I123" s="3"/>
      <c r="J123" s="3" t="e">
        <f>_xlfn.XMATCH(E123,Data!$L$3:$L$10)</f>
        <v>#VALUE!</v>
      </c>
      <c r="K123" s="3" t="str">
        <f>IF(M123="",IF(I123,Data!$B$4,_xlfn.XLOOKUP(D123,Data!$D$3:$D$36,Data!$E$3:$E$36)),"")</f>
        <v/>
      </c>
      <c r="L123" s="3" t="str">
        <f>IF(M123="",IF(I123,_xlfn.XLOOKUP(G123,Data!$L$3:$L$10,Data!$M$3:$M$10),IF(H123=0,"",IF(H123=1,E123,_xlfn.XLOOKUP(E123,Data!$L$3:$L$10,Data!$M$3:$M$10)))),"")</f>
        <v/>
      </c>
      <c r="M123" s="3" t="str">
        <f>IF(NOT(ISERROR(F123)),Data!$J$3,IF(ISERROR(G123),Data!$J$4,IF(AND(H123=0,NOT(ISERROR(E123))),Data!$J$5,IF(AND(H123=2,ISERROR(J123)),Data!$J$7,IF(AND(H123=1,ISERROR(E123)),Data!$J$6,"")))))</f>
        <v>I don't know that verb.</v>
      </c>
      <c r="N123" s="3" t="e">
        <f>_xlfn.XLOOKUP(K123,Data!$D$3:$D$36,Data!$H$3:$H$36)</f>
        <v>#N/A</v>
      </c>
      <c r="O123" s="3" t="e">
        <f>_xlfn.XLOOKUP(L123,Data!$X$3:$X$29,Data!$W$3:$W$29)</f>
        <v>#N/A</v>
      </c>
      <c r="P123" s="3" t="b">
        <f>OR(_xlfn.XLOOKUP(CK122,Data!$O$3:$O$25,Data!$U$3:$U$25),AND(CL122,OR(DC122=CK122,DC122=1)))</f>
        <v>1</v>
      </c>
      <c r="Q123" s="3" t="e" cm="1">
        <f t="array" ref="Q123">INDEX(CO122:DN122,1,O123)</f>
        <v>#N/A</v>
      </c>
      <c r="R123" s="3" t="e">
        <f t="shared" si="92"/>
        <v>#N/A</v>
      </c>
      <c r="S123" s="3" t="e">
        <f t="shared" si="141"/>
        <v>#N/A</v>
      </c>
      <c r="T123" s="3" t="str">
        <f t="shared" si="142"/>
        <v/>
      </c>
      <c r="U123" s="3" t="str">
        <f>IF(M123&lt;&gt;"",M123,IF(L123="","",IFERROR(IF(T123=0,IF(S123=FALSE,Data!$J$11,Data!$J$8),""),IF(K123=Data!$B$4,"",Data!$J$8))))</f>
        <v>I don't know that verb.</v>
      </c>
      <c r="V123" s="3" t="e" cm="1">
        <f t="array" ref="V123">INDEX(Data!$Q$3:$T$25,CK122,L123)</f>
        <v>#VALUE!</v>
      </c>
      <c r="W123" s="3" t="e">
        <f t="shared" si="93"/>
        <v>#VALUE!</v>
      </c>
      <c r="X123" s="3">
        <f t="shared" si="143"/>
        <v>0</v>
      </c>
      <c r="Y123" s="3" t="str">
        <f>IF(K123&lt;&gt;"Go","",IF(ISNUMBER(V123),IF(V123&gt;0,W123,Data!$J$9),Play!V123))</f>
        <v/>
      </c>
      <c r="Z123" s="3" t="b">
        <f t="shared" si="144"/>
        <v>0</v>
      </c>
      <c r="AA123" s="3" t="str">
        <f t="shared" si="145"/>
        <v/>
      </c>
      <c r="AB123" s="3">
        <f t="shared" si="94"/>
        <v>0</v>
      </c>
      <c r="AE123" s="5" t="str">
        <f t="shared" si="95"/>
        <v/>
      </c>
      <c r="AF123" s="5" t="str">
        <f>IF(AE123&lt;&gt;"",OR(_xlfn.XLOOKUP(AE123,Data!$O$3:$O$25,Data!$U$3:$U$25),AND(CL122,OR(DC122=1,DC122=CK122))),"")</f>
        <v/>
      </c>
      <c r="AG123" s="5" t="e" cm="1">
        <f t="array" ref="AG123">"Exits: " &amp; _xlfn.TEXTJOIN(", ", TRUE, IF(INDEX(Data!$Q$3:$T$25,AE123,0)&gt;0,Data!$Q$2:$T$2,""))&amp;"."</f>
        <v>#VALUE!</v>
      </c>
      <c r="AH123" s="5" t="str" cm="1">
        <f t="array" ref="AH123">_xlfn.TEXTJOIN(", ", TRUE, IF(CO122:DN122=AE123,_xlfn.XLOOKUP($CO$3:$DN$3,Data!$W$3:$W$28,Data!$X$3:$X$28),""))</f>
        <v/>
      </c>
      <c r="AI123" s="5" t="str">
        <f>IF(AF123="","",IF(AF123,_xlfn.XLOOKUP(AE123,Data!$O$3:$O$25,Data!$P$3:$P$25)&amp;" "&amp;AG123&amp;IF(AH123&lt;&gt;""," You see: " &amp;AH123&amp;".",""),Data!$J$10))</f>
        <v/>
      </c>
      <c r="AJ123" s="5" t="str">
        <f t="shared" si="146"/>
        <v/>
      </c>
      <c r="AK123" s="5" t="str">
        <f>IF(AND(K123="Talk",U123=""),_xlfn.XLOOKUP(T123,Data!$W$3:$W$28,Data!$AC$3:$AC$28),"")</f>
        <v/>
      </c>
      <c r="AL123" s="5" t="str">
        <f t="shared" si="147"/>
        <v/>
      </c>
      <c r="AM123" s="5" t="b">
        <f t="shared" si="148"/>
        <v>0</v>
      </c>
      <c r="AN123" s="5" t="str">
        <f>IF(AM123,IF(_xlfn.XLOOKUP(T123,Data!$W$3:$W$28,Data!$AA$3:$AA$28)=FALSE,"You can't take that.",IF(Q123=1,"You already have that.",IF(OR(CK122=CT122,CK122=CY122),"The unholy fiend prevents you!",""))),"")</f>
        <v/>
      </c>
      <c r="AO123" s="5" t="str">
        <f t="shared" si="149"/>
        <v/>
      </c>
      <c r="AP123" s="5" t="str">
        <f t="shared" si="150"/>
        <v/>
      </c>
      <c r="AQ123" s="5" t="b">
        <f t="shared" si="151"/>
        <v>0</v>
      </c>
      <c r="AR123" s="5" t="str">
        <f t="shared" si="152"/>
        <v/>
      </c>
      <c r="AS123" s="5" t="str">
        <f t="shared" si="153"/>
        <v/>
      </c>
      <c r="AT123" s="5" t="str">
        <f t="shared" si="91"/>
        <v/>
      </c>
      <c r="AU123" s="5" t="str">
        <f>IF(AND(K123="Examine",U123=""),_xlfn.XLOOKUP(T123,Data!$W$3:$W$28,Data!$Z$3:$Z$28)&amp;IF(T123=15,IF(CL122,IF(CM122&gt;=14,"burning brightly.",IF(CM122&gt;=9,"burning steadily.",IF(CM122&gt;=4,"burning weakly.","guttering."))),"unlit."),""),"")</f>
        <v/>
      </c>
      <c r="AV123" s="5" t="str" cm="1">
        <f t="array" ref="AV123">_xlfn.TEXTJOIN(", ", TRUE, IF(CO122:DN122=1,CO$1:DN$1,""))</f>
        <v/>
      </c>
      <c r="AW123" s="5" t="str">
        <f t="shared" si="154"/>
        <v/>
      </c>
      <c r="AX123" s="5" t="b">
        <f t="shared" si="155"/>
        <v>0</v>
      </c>
      <c r="AY123" s="5" t="str">
        <f>IF(AX123,IF(NOT(ISBLANK(_xlfn.XLOOKUP(T123,Data!$W$3:$W$28,Data!$AD$3:$AD$28))),IF(CK122=12,"","There's nowhere to pour it away here."),"You can't empty that!"),"")</f>
        <v/>
      </c>
      <c r="AZ123" s="5" t="str">
        <f t="shared" si="156"/>
        <v/>
      </c>
      <c r="BA123" s="5" t="b">
        <f t="shared" si="157"/>
        <v>0</v>
      </c>
      <c r="BB123" s="5" t="e">
        <f>_xlfn.XLOOKUP(T123,Data!$W$3:$W$28,Data!$AD$3:$AD$28)</f>
        <v>#N/A</v>
      </c>
      <c r="BC123" s="5" t="str">
        <f t="shared" si="158"/>
        <v/>
      </c>
      <c r="BD123" s="5" t="str">
        <f t="shared" si="159"/>
        <v/>
      </c>
      <c r="BE123" s="5" t="b">
        <f t="shared" si="160"/>
        <v>0</v>
      </c>
      <c r="BF123" s="5" t="str">
        <f t="shared" si="96"/>
        <v/>
      </c>
      <c r="BG123" s="5" t="str">
        <f t="shared" si="161"/>
        <v/>
      </c>
      <c r="BH123" s="5" t="b">
        <f t="shared" si="162"/>
        <v>0</v>
      </c>
      <c r="BI123" s="5" t="str">
        <f t="shared" si="163"/>
        <v/>
      </c>
      <c r="BJ123" s="5" t="str">
        <f t="shared" si="97"/>
        <v/>
      </c>
      <c r="BK123" s="5" t="str">
        <f>IF(BH123,IF(BI123="","You ring the bell. "&amp;IF(BJ123=0,"Nothing else happens.","The "&amp;_xlfn.XLOOKUP(BJ123,Data!$W$3:$W$28,Data!$X$3:$X$28)&amp;" is transformed!"),BI123),"")</f>
        <v/>
      </c>
      <c r="BL123" s="5" t="b">
        <f t="shared" si="164"/>
        <v>0</v>
      </c>
      <c r="BM123" s="5" t="b">
        <f t="shared" si="165"/>
        <v>0</v>
      </c>
      <c r="BN123" s="5" t="str">
        <f t="shared" si="98"/>
        <v/>
      </c>
      <c r="BO123" s="5" t="str">
        <f t="shared" si="99"/>
        <v/>
      </c>
      <c r="BP123" s="5" t="b">
        <f t="shared" si="166"/>
        <v>0</v>
      </c>
      <c r="BQ123" s="5" t="str">
        <f>IF(BP123,IF(_xlfn.XLOOKUP(T123,Data!$W$3:$W$28,Data!$AB$3:$AB$28),"That's much too precious to give away!",IF(OR(AND(T123=17,CK122=CQ122),AND(T123=21,CK122=CV122)),"","No-one here seems to want that.")),"")</f>
        <v/>
      </c>
      <c r="BR123" s="5" t="str">
        <f>IF(BP123,IF(BQ123&lt;&gt;"",BQ123,IF(T123=21,Data!$B$5,"The priest takes the water and it is transformed by heavenly radiance!")),"")</f>
        <v/>
      </c>
      <c r="BS123" s="5" t="b">
        <f t="shared" si="167"/>
        <v>0</v>
      </c>
      <c r="BT123" s="5" t="str">
        <f t="shared" si="100"/>
        <v/>
      </c>
      <c r="BU123" s="5" t="str">
        <f t="shared" si="168"/>
        <v/>
      </c>
      <c r="BV123" s="5" t="b">
        <f t="shared" si="169"/>
        <v>0</v>
      </c>
      <c r="BW123" s="5" t="str">
        <f t="shared" si="101"/>
        <v/>
      </c>
      <c r="BX123" s="5" t="str">
        <f t="shared" si="170"/>
        <v/>
      </c>
      <c r="BY123" s="5" t="b">
        <f t="shared" si="171"/>
        <v>0</v>
      </c>
      <c r="BZ123" s="5">
        <f t="shared" si="172"/>
        <v>0</v>
      </c>
      <c r="CA123" s="5" t="str">
        <f t="shared" si="102"/>
        <v/>
      </c>
      <c r="CB123" s="5" t="b">
        <f t="shared" si="103"/>
        <v>0</v>
      </c>
      <c r="CC123" s="5" t="str">
        <f t="shared" si="104"/>
        <v/>
      </c>
      <c r="CD123" s="5" t="b">
        <f t="shared" si="105"/>
        <v>0</v>
      </c>
      <c r="CE123" s="5" t="b">
        <f t="shared" si="106"/>
        <v>0</v>
      </c>
      <c r="CF123" s="5" t="b">
        <f t="shared" si="107"/>
        <v>0</v>
      </c>
      <c r="CG123" s="5" t="b">
        <f t="shared" si="108"/>
        <v>0</v>
      </c>
      <c r="CH123" s="5" t="b">
        <f t="shared" si="109"/>
        <v>0</v>
      </c>
      <c r="CI123" s="5">
        <f t="shared" si="110"/>
        <v>0</v>
      </c>
      <c r="CJ123" s="5" t="str">
        <f t="shared" si="111"/>
        <v>I don't know that verb.</v>
      </c>
      <c r="CK123" s="4">
        <f t="shared" si="112"/>
        <v>3</v>
      </c>
      <c r="CL123" s="4" t="b">
        <f t="shared" si="113"/>
        <v>0</v>
      </c>
      <c r="CM123" s="4">
        <f t="shared" si="173"/>
        <v>20</v>
      </c>
      <c r="CN123" s="4" t="b">
        <f t="shared" si="114"/>
        <v>0</v>
      </c>
      <c r="CO123" s="4">
        <f t="shared" si="115"/>
        <v>12</v>
      </c>
      <c r="CP123" s="4">
        <f t="shared" si="116"/>
        <v>10</v>
      </c>
      <c r="CQ123" s="4">
        <f t="shared" si="117"/>
        <v>2</v>
      </c>
      <c r="CR123" s="4">
        <f t="shared" si="118"/>
        <v>20</v>
      </c>
      <c r="CS123" s="4">
        <f t="shared" si="119"/>
        <v>2</v>
      </c>
      <c r="CT123" s="4">
        <f t="shared" si="120"/>
        <v>15</v>
      </c>
      <c r="CU123" s="4">
        <f t="shared" si="121"/>
        <v>16</v>
      </c>
      <c r="CV123" s="4">
        <f t="shared" si="122"/>
        <v>8</v>
      </c>
      <c r="CW123" s="4">
        <f t="shared" si="123"/>
        <v>8</v>
      </c>
      <c r="CX123" s="4">
        <f t="shared" si="124"/>
        <v>14</v>
      </c>
      <c r="CY123" s="4">
        <f t="shared" si="125"/>
        <v>19</v>
      </c>
      <c r="CZ123" s="4">
        <f t="shared" si="126"/>
        <v>9</v>
      </c>
      <c r="DA123" s="4">
        <f t="shared" si="127"/>
        <v>2</v>
      </c>
      <c r="DB123" s="4">
        <f t="shared" si="128"/>
        <v>12</v>
      </c>
      <c r="DC123" s="4">
        <f t="shared" si="174"/>
        <v>2</v>
      </c>
      <c r="DD123" s="4">
        <f t="shared" si="129"/>
        <v>2</v>
      </c>
      <c r="DE123" s="4">
        <f t="shared" si="130"/>
        <v>2</v>
      </c>
      <c r="DF123" s="4">
        <f t="shared" si="131"/>
        <v>10</v>
      </c>
      <c r="DG123" s="4">
        <f t="shared" si="132"/>
        <v>2</v>
      </c>
      <c r="DH123" s="4">
        <f t="shared" si="133"/>
        <v>17</v>
      </c>
      <c r="DI123" s="4">
        <f t="shared" si="134"/>
        <v>6</v>
      </c>
      <c r="DJ123" s="4">
        <f t="shared" si="135"/>
        <v>15</v>
      </c>
      <c r="DK123" s="4">
        <f t="shared" si="136"/>
        <v>19</v>
      </c>
      <c r="DL123" s="4">
        <f t="shared" si="137"/>
        <v>2</v>
      </c>
      <c r="DM123" s="4">
        <f t="shared" si="138"/>
        <v>22</v>
      </c>
      <c r="DN123" s="4">
        <f t="shared" si="139"/>
        <v>23</v>
      </c>
      <c r="DO123" s="3"/>
    </row>
    <row r="124" spans="1:119" x14ac:dyDescent="0.35">
      <c r="A124" s="3" t="str">
        <f t="shared" si="140"/>
        <v/>
      </c>
      <c r="B124" s="6"/>
      <c r="C124" s="3" t="str">
        <f t="shared" si="90"/>
        <v/>
      </c>
      <c r="D124" s="3" t="e" cm="1">
        <f t="array" ref="D124:F124">INDEX(_xlfn.TEXTSPLIT(B124," ",,TRUE),_xlfn.SEQUENCE(1,3))</f>
        <v>#VALUE!</v>
      </c>
      <c r="E124" s="3" t="e">
        <v>#VALUE!</v>
      </c>
      <c r="F124" s="3" t="e">
        <v>#VALUE!</v>
      </c>
      <c r="G124" s="3" t="e" cm="1">
        <f t="array" ref="G124">_xlfn.XLOOKUP(D124,Data!$D$3:$D$36,Data!$E$3:$G$36)</f>
        <v>#VALUE!</v>
      </c>
      <c r="H124" s="3"/>
      <c r="I124" s="3"/>
      <c r="J124" s="3" t="e">
        <f>_xlfn.XMATCH(E124,Data!$L$3:$L$10)</f>
        <v>#VALUE!</v>
      </c>
      <c r="K124" s="3" t="str">
        <f>IF(M124="",IF(I124,Data!$B$4,_xlfn.XLOOKUP(D124,Data!$D$3:$D$36,Data!$E$3:$E$36)),"")</f>
        <v/>
      </c>
      <c r="L124" s="3" t="str">
        <f>IF(M124="",IF(I124,_xlfn.XLOOKUP(G124,Data!$L$3:$L$10,Data!$M$3:$M$10),IF(H124=0,"",IF(H124=1,E124,_xlfn.XLOOKUP(E124,Data!$L$3:$L$10,Data!$M$3:$M$10)))),"")</f>
        <v/>
      </c>
      <c r="M124" s="3" t="str">
        <f>IF(NOT(ISERROR(F124)),Data!$J$3,IF(ISERROR(G124),Data!$J$4,IF(AND(H124=0,NOT(ISERROR(E124))),Data!$J$5,IF(AND(H124=2,ISERROR(J124)),Data!$J$7,IF(AND(H124=1,ISERROR(E124)),Data!$J$6,"")))))</f>
        <v>I don't know that verb.</v>
      </c>
      <c r="N124" s="3" t="e">
        <f>_xlfn.XLOOKUP(K124,Data!$D$3:$D$36,Data!$H$3:$H$36)</f>
        <v>#N/A</v>
      </c>
      <c r="O124" s="3" t="e">
        <f>_xlfn.XLOOKUP(L124,Data!$X$3:$X$29,Data!$W$3:$W$29)</f>
        <v>#N/A</v>
      </c>
      <c r="P124" s="3" t="b">
        <f>OR(_xlfn.XLOOKUP(CK123,Data!$O$3:$O$25,Data!$U$3:$U$25),AND(CL123,OR(DC123=CK123,DC123=1)))</f>
        <v>1</v>
      </c>
      <c r="Q124" s="3" t="e" cm="1">
        <f t="array" ref="Q124">INDEX(CO123:DN123,1,O124)</f>
        <v>#N/A</v>
      </c>
      <c r="R124" s="3" t="e">
        <f t="shared" si="92"/>
        <v>#N/A</v>
      </c>
      <c r="S124" s="3" t="e">
        <f t="shared" si="141"/>
        <v>#N/A</v>
      </c>
      <c r="T124" s="3" t="str">
        <f t="shared" si="142"/>
        <v/>
      </c>
      <c r="U124" s="3" t="str">
        <f>IF(M124&lt;&gt;"",M124,IF(L124="","",IFERROR(IF(T124=0,IF(S124=FALSE,Data!$J$11,Data!$J$8),""),IF(K124=Data!$B$4,"",Data!$J$8))))</f>
        <v>I don't know that verb.</v>
      </c>
      <c r="V124" s="3" t="e" cm="1">
        <f t="array" ref="V124">INDEX(Data!$Q$3:$T$25,CK123,L124)</f>
        <v>#VALUE!</v>
      </c>
      <c r="W124" s="3" t="e">
        <f t="shared" si="93"/>
        <v>#VALUE!</v>
      </c>
      <c r="X124" s="3">
        <f t="shared" si="143"/>
        <v>0</v>
      </c>
      <c r="Y124" s="3" t="str">
        <f>IF(K124&lt;&gt;"Go","",IF(ISNUMBER(V124),IF(V124&gt;0,W124,Data!$J$9),Play!V124))</f>
        <v/>
      </c>
      <c r="Z124" s="3" t="b">
        <f t="shared" si="144"/>
        <v>0</v>
      </c>
      <c r="AA124" s="3" t="str">
        <f t="shared" si="145"/>
        <v/>
      </c>
      <c r="AB124" s="3">
        <f t="shared" si="94"/>
        <v>0</v>
      </c>
      <c r="AE124" s="5" t="str">
        <f t="shared" si="95"/>
        <v/>
      </c>
      <c r="AF124" s="5" t="str">
        <f>IF(AE124&lt;&gt;"",OR(_xlfn.XLOOKUP(AE124,Data!$O$3:$O$25,Data!$U$3:$U$25),AND(CL123,OR(DC123=1,DC123=CK123))),"")</f>
        <v/>
      </c>
      <c r="AG124" s="5" t="e" cm="1">
        <f t="array" ref="AG124">"Exits: " &amp; _xlfn.TEXTJOIN(", ", TRUE, IF(INDEX(Data!$Q$3:$T$25,AE124,0)&gt;0,Data!$Q$2:$T$2,""))&amp;"."</f>
        <v>#VALUE!</v>
      </c>
      <c r="AH124" s="5" t="str" cm="1">
        <f t="array" ref="AH124">_xlfn.TEXTJOIN(", ", TRUE, IF(CO123:DN123=AE124,_xlfn.XLOOKUP($CO$3:$DN$3,Data!$W$3:$W$28,Data!$X$3:$X$28),""))</f>
        <v/>
      </c>
      <c r="AI124" s="5" t="str">
        <f>IF(AF124="","",IF(AF124,_xlfn.XLOOKUP(AE124,Data!$O$3:$O$25,Data!$P$3:$P$25)&amp;" "&amp;AG124&amp;IF(AH124&lt;&gt;""," You see: " &amp;AH124&amp;".",""),Data!$J$10))</f>
        <v/>
      </c>
      <c r="AJ124" s="5" t="str">
        <f t="shared" si="146"/>
        <v/>
      </c>
      <c r="AK124" s="5" t="str">
        <f>IF(AND(K124="Talk",U124=""),_xlfn.XLOOKUP(T124,Data!$W$3:$W$28,Data!$AC$3:$AC$28),"")</f>
        <v/>
      </c>
      <c r="AL124" s="5" t="str">
        <f t="shared" si="147"/>
        <v/>
      </c>
      <c r="AM124" s="5" t="b">
        <f t="shared" si="148"/>
        <v>0</v>
      </c>
      <c r="AN124" s="5" t="str">
        <f>IF(AM124,IF(_xlfn.XLOOKUP(T124,Data!$W$3:$W$28,Data!$AA$3:$AA$28)=FALSE,"You can't take that.",IF(Q124=1,"You already have that.",IF(OR(CK123=CT123,CK123=CY123),"The unholy fiend prevents you!",""))),"")</f>
        <v/>
      </c>
      <c r="AO124" s="5" t="str">
        <f t="shared" si="149"/>
        <v/>
      </c>
      <c r="AP124" s="5" t="str">
        <f t="shared" si="150"/>
        <v/>
      </c>
      <c r="AQ124" s="5" t="b">
        <f t="shared" si="151"/>
        <v>0</v>
      </c>
      <c r="AR124" s="5" t="str">
        <f t="shared" si="152"/>
        <v/>
      </c>
      <c r="AS124" s="5" t="str">
        <f t="shared" si="153"/>
        <v/>
      </c>
      <c r="AT124" s="5" t="str">
        <f t="shared" si="91"/>
        <v/>
      </c>
      <c r="AU124" s="5" t="str">
        <f>IF(AND(K124="Examine",U124=""),_xlfn.XLOOKUP(T124,Data!$W$3:$W$28,Data!$Z$3:$Z$28)&amp;IF(T124=15,IF(CL123,IF(CM123&gt;=14,"burning brightly.",IF(CM123&gt;=9,"burning steadily.",IF(CM123&gt;=4,"burning weakly.","guttering."))),"unlit."),""),"")</f>
        <v/>
      </c>
      <c r="AV124" s="5" t="str" cm="1">
        <f t="array" ref="AV124">_xlfn.TEXTJOIN(", ", TRUE, IF(CO123:DN123=1,CO$1:DN$1,""))</f>
        <v/>
      </c>
      <c r="AW124" s="5" t="str">
        <f t="shared" si="154"/>
        <v/>
      </c>
      <c r="AX124" s="5" t="b">
        <f t="shared" si="155"/>
        <v>0</v>
      </c>
      <c r="AY124" s="5" t="str">
        <f>IF(AX124,IF(NOT(ISBLANK(_xlfn.XLOOKUP(T124,Data!$W$3:$W$28,Data!$AD$3:$AD$28))),IF(CK123=12,"","There's nowhere to pour it away here."),"You can't empty that!"),"")</f>
        <v/>
      </c>
      <c r="AZ124" s="5" t="str">
        <f t="shared" si="156"/>
        <v/>
      </c>
      <c r="BA124" s="5" t="b">
        <f t="shared" si="157"/>
        <v>0</v>
      </c>
      <c r="BB124" s="5" t="e">
        <f>_xlfn.XLOOKUP(T124,Data!$W$3:$W$28,Data!$AD$3:$AD$28)</f>
        <v>#N/A</v>
      </c>
      <c r="BC124" s="5" t="str">
        <f t="shared" si="158"/>
        <v/>
      </c>
      <c r="BD124" s="5" t="str">
        <f t="shared" si="159"/>
        <v/>
      </c>
      <c r="BE124" s="5" t="b">
        <f t="shared" si="160"/>
        <v>0</v>
      </c>
      <c r="BF124" s="5" t="str">
        <f t="shared" si="96"/>
        <v/>
      </c>
      <c r="BG124" s="5" t="str">
        <f t="shared" si="161"/>
        <v/>
      </c>
      <c r="BH124" s="5" t="b">
        <f t="shared" si="162"/>
        <v>0</v>
      </c>
      <c r="BI124" s="5" t="str">
        <f t="shared" si="163"/>
        <v/>
      </c>
      <c r="BJ124" s="5" t="str">
        <f t="shared" si="97"/>
        <v/>
      </c>
      <c r="BK124" s="5" t="str">
        <f>IF(BH124,IF(BI124="","You ring the bell. "&amp;IF(BJ124=0,"Nothing else happens.","The "&amp;_xlfn.XLOOKUP(BJ124,Data!$W$3:$W$28,Data!$X$3:$X$28)&amp;" is transformed!"),BI124),"")</f>
        <v/>
      </c>
      <c r="BL124" s="5" t="b">
        <f t="shared" si="164"/>
        <v>0</v>
      </c>
      <c r="BM124" s="5" t="b">
        <f t="shared" si="165"/>
        <v>0</v>
      </c>
      <c r="BN124" s="5" t="str">
        <f t="shared" si="98"/>
        <v/>
      </c>
      <c r="BO124" s="5" t="str">
        <f t="shared" si="99"/>
        <v/>
      </c>
      <c r="BP124" s="5" t="b">
        <f t="shared" si="166"/>
        <v>0</v>
      </c>
      <c r="BQ124" s="5" t="str">
        <f>IF(BP124,IF(_xlfn.XLOOKUP(T124,Data!$W$3:$W$28,Data!$AB$3:$AB$28),"That's much too precious to give away!",IF(OR(AND(T124=17,CK123=CQ123),AND(T124=21,CK123=CV123)),"","No-one here seems to want that.")),"")</f>
        <v/>
      </c>
      <c r="BR124" s="5" t="str">
        <f>IF(BP124,IF(BQ124&lt;&gt;"",BQ124,IF(T124=21,Data!$B$5,"The priest takes the water and it is transformed by heavenly radiance!")),"")</f>
        <v/>
      </c>
      <c r="BS124" s="5" t="b">
        <f t="shared" si="167"/>
        <v>0</v>
      </c>
      <c r="BT124" s="5" t="str">
        <f t="shared" si="100"/>
        <v/>
      </c>
      <c r="BU124" s="5" t="str">
        <f t="shared" si="168"/>
        <v/>
      </c>
      <c r="BV124" s="5" t="b">
        <f t="shared" si="169"/>
        <v>0</v>
      </c>
      <c r="BW124" s="5" t="str">
        <f t="shared" si="101"/>
        <v/>
      </c>
      <c r="BX124" s="5" t="str">
        <f t="shared" si="170"/>
        <v/>
      </c>
      <c r="BY124" s="5" t="b">
        <f t="shared" si="171"/>
        <v>0</v>
      </c>
      <c r="BZ124" s="5">
        <f t="shared" si="172"/>
        <v>0</v>
      </c>
      <c r="CA124" s="5" t="str">
        <f t="shared" si="102"/>
        <v/>
      </c>
      <c r="CB124" s="5" t="b">
        <f t="shared" si="103"/>
        <v>0</v>
      </c>
      <c r="CC124" s="5" t="str">
        <f t="shared" si="104"/>
        <v/>
      </c>
      <c r="CD124" s="5" t="b">
        <f t="shared" si="105"/>
        <v>0</v>
      </c>
      <c r="CE124" s="5" t="b">
        <f t="shared" si="106"/>
        <v>0</v>
      </c>
      <c r="CF124" s="5" t="b">
        <f t="shared" si="107"/>
        <v>0</v>
      </c>
      <c r="CG124" s="5" t="b">
        <f t="shared" si="108"/>
        <v>0</v>
      </c>
      <c r="CH124" s="5" t="b">
        <f t="shared" si="109"/>
        <v>0</v>
      </c>
      <c r="CI124" s="5">
        <f t="shared" si="110"/>
        <v>0</v>
      </c>
      <c r="CJ124" s="5" t="str">
        <f t="shared" si="111"/>
        <v>I don't know that verb.</v>
      </c>
      <c r="CK124" s="4">
        <f t="shared" si="112"/>
        <v>3</v>
      </c>
      <c r="CL124" s="4" t="b">
        <f t="shared" si="113"/>
        <v>0</v>
      </c>
      <c r="CM124" s="4">
        <f t="shared" si="173"/>
        <v>20</v>
      </c>
      <c r="CN124" s="4" t="b">
        <f t="shared" si="114"/>
        <v>0</v>
      </c>
      <c r="CO124" s="4">
        <f t="shared" si="115"/>
        <v>12</v>
      </c>
      <c r="CP124" s="4">
        <f t="shared" si="116"/>
        <v>10</v>
      </c>
      <c r="CQ124" s="4">
        <f t="shared" si="117"/>
        <v>2</v>
      </c>
      <c r="CR124" s="4">
        <f t="shared" si="118"/>
        <v>20</v>
      </c>
      <c r="CS124" s="4">
        <f t="shared" si="119"/>
        <v>2</v>
      </c>
      <c r="CT124" s="4">
        <f t="shared" si="120"/>
        <v>15</v>
      </c>
      <c r="CU124" s="4">
        <f t="shared" si="121"/>
        <v>16</v>
      </c>
      <c r="CV124" s="4">
        <f t="shared" si="122"/>
        <v>8</v>
      </c>
      <c r="CW124" s="4">
        <f t="shared" si="123"/>
        <v>8</v>
      </c>
      <c r="CX124" s="4">
        <f t="shared" si="124"/>
        <v>14</v>
      </c>
      <c r="CY124" s="4">
        <f t="shared" si="125"/>
        <v>19</v>
      </c>
      <c r="CZ124" s="4">
        <f t="shared" si="126"/>
        <v>9</v>
      </c>
      <c r="DA124" s="4">
        <f t="shared" si="127"/>
        <v>2</v>
      </c>
      <c r="DB124" s="4">
        <f t="shared" si="128"/>
        <v>12</v>
      </c>
      <c r="DC124" s="4">
        <f t="shared" si="174"/>
        <v>2</v>
      </c>
      <c r="DD124" s="4">
        <f t="shared" si="129"/>
        <v>2</v>
      </c>
      <c r="DE124" s="4">
        <f t="shared" si="130"/>
        <v>2</v>
      </c>
      <c r="DF124" s="4">
        <f t="shared" si="131"/>
        <v>10</v>
      </c>
      <c r="DG124" s="4">
        <f t="shared" si="132"/>
        <v>2</v>
      </c>
      <c r="DH124" s="4">
        <f t="shared" si="133"/>
        <v>17</v>
      </c>
      <c r="DI124" s="4">
        <f t="shared" si="134"/>
        <v>6</v>
      </c>
      <c r="DJ124" s="4">
        <f t="shared" si="135"/>
        <v>15</v>
      </c>
      <c r="DK124" s="4">
        <f t="shared" si="136"/>
        <v>19</v>
      </c>
      <c r="DL124" s="4">
        <f t="shared" si="137"/>
        <v>2</v>
      </c>
      <c r="DM124" s="4">
        <f t="shared" si="138"/>
        <v>22</v>
      </c>
      <c r="DN124" s="4">
        <f t="shared" si="139"/>
        <v>23</v>
      </c>
      <c r="DO124" s="3"/>
    </row>
    <row r="125" spans="1:119" x14ac:dyDescent="0.35">
      <c r="A125" s="3" t="str">
        <f t="shared" si="140"/>
        <v/>
      </c>
      <c r="B125" s="6"/>
      <c r="C125" s="3" t="str">
        <f t="shared" si="90"/>
        <v/>
      </c>
      <c r="D125" s="3" t="e" cm="1">
        <f t="array" ref="D125:F125">INDEX(_xlfn.TEXTSPLIT(B125," ",,TRUE),_xlfn.SEQUENCE(1,3))</f>
        <v>#VALUE!</v>
      </c>
      <c r="E125" s="3" t="e">
        <v>#VALUE!</v>
      </c>
      <c r="F125" s="3" t="e">
        <v>#VALUE!</v>
      </c>
      <c r="G125" s="3" t="e" cm="1">
        <f t="array" ref="G125">_xlfn.XLOOKUP(D125,Data!$D$3:$D$36,Data!$E$3:$G$36)</f>
        <v>#VALUE!</v>
      </c>
      <c r="H125" s="3"/>
      <c r="I125" s="3"/>
      <c r="J125" s="3" t="e">
        <f>_xlfn.XMATCH(E125,Data!$L$3:$L$10)</f>
        <v>#VALUE!</v>
      </c>
      <c r="K125" s="3" t="str">
        <f>IF(M125="",IF(I125,Data!$B$4,_xlfn.XLOOKUP(D125,Data!$D$3:$D$36,Data!$E$3:$E$36)),"")</f>
        <v/>
      </c>
      <c r="L125" s="3" t="str">
        <f>IF(M125="",IF(I125,_xlfn.XLOOKUP(G125,Data!$L$3:$L$10,Data!$M$3:$M$10),IF(H125=0,"",IF(H125=1,E125,_xlfn.XLOOKUP(E125,Data!$L$3:$L$10,Data!$M$3:$M$10)))),"")</f>
        <v/>
      </c>
      <c r="M125" s="3" t="str">
        <f>IF(NOT(ISERROR(F125)),Data!$J$3,IF(ISERROR(G125),Data!$J$4,IF(AND(H125=0,NOT(ISERROR(E125))),Data!$J$5,IF(AND(H125=2,ISERROR(J125)),Data!$J$7,IF(AND(H125=1,ISERROR(E125)),Data!$J$6,"")))))</f>
        <v>I don't know that verb.</v>
      </c>
      <c r="N125" s="3" t="e">
        <f>_xlfn.XLOOKUP(K125,Data!$D$3:$D$36,Data!$H$3:$H$36)</f>
        <v>#N/A</v>
      </c>
      <c r="O125" s="3" t="e">
        <f>_xlfn.XLOOKUP(L125,Data!$X$3:$X$29,Data!$W$3:$W$29)</f>
        <v>#N/A</v>
      </c>
      <c r="P125" s="3" t="b">
        <f>OR(_xlfn.XLOOKUP(CK124,Data!$O$3:$O$25,Data!$U$3:$U$25),AND(CL124,OR(DC124=CK124,DC124=1)))</f>
        <v>1</v>
      </c>
      <c r="Q125" s="3" t="e" cm="1">
        <f t="array" ref="Q125">INDEX(CO124:DN124,1,O125)</f>
        <v>#N/A</v>
      </c>
      <c r="R125" s="3" t="e">
        <f t="shared" si="92"/>
        <v>#N/A</v>
      </c>
      <c r="S125" s="3" t="e">
        <f t="shared" si="141"/>
        <v>#N/A</v>
      </c>
      <c r="T125" s="3" t="str">
        <f t="shared" si="142"/>
        <v/>
      </c>
      <c r="U125" s="3" t="str">
        <f>IF(M125&lt;&gt;"",M125,IF(L125="","",IFERROR(IF(T125=0,IF(S125=FALSE,Data!$J$11,Data!$J$8),""),IF(K125=Data!$B$4,"",Data!$J$8))))</f>
        <v>I don't know that verb.</v>
      </c>
      <c r="V125" s="3" t="e" cm="1">
        <f t="array" ref="V125">INDEX(Data!$Q$3:$T$25,CK124,L125)</f>
        <v>#VALUE!</v>
      </c>
      <c r="W125" s="3" t="e">
        <f t="shared" si="93"/>
        <v>#VALUE!</v>
      </c>
      <c r="X125" s="3">
        <f t="shared" si="143"/>
        <v>0</v>
      </c>
      <c r="Y125" s="3" t="str">
        <f>IF(K125&lt;&gt;"Go","",IF(ISNUMBER(V125),IF(V125&gt;0,W125,Data!$J$9),Play!V125))</f>
        <v/>
      </c>
      <c r="Z125" s="3" t="b">
        <f t="shared" si="144"/>
        <v>0</v>
      </c>
      <c r="AA125" s="3" t="str">
        <f t="shared" si="145"/>
        <v/>
      </c>
      <c r="AB125" s="3">
        <f t="shared" si="94"/>
        <v>0</v>
      </c>
      <c r="AE125" s="5" t="str">
        <f t="shared" si="95"/>
        <v/>
      </c>
      <c r="AF125" s="5" t="str">
        <f>IF(AE125&lt;&gt;"",OR(_xlfn.XLOOKUP(AE125,Data!$O$3:$O$25,Data!$U$3:$U$25),AND(CL124,OR(DC124=1,DC124=CK124))),"")</f>
        <v/>
      </c>
      <c r="AG125" s="5" t="e" cm="1">
        <f t="array" ref="AG125">"Exits: " &amp; _xlfn.TEXTJOIN(", ", TRUE, IF(INDEX(Data!$Q$3:$T$25,AE125,0)&gt;0,Data!$Q$2:$T$2,""))&amp;"."</f>
        <v>#VALUE!</v>
      </c>
      <c r="AH125" s="5" t="str" cm="1">
        <f t="array" ref="AH125">_xlfn.TEXTJOIN(", ", TRUE, IF(CO124:DN124=AE125,_xlfn.XLOOKUP($CO$3:$DN$3,Data!$W$3:$W$28,Data!$X$3:$X$28),""))</f>
        <v/>
      </c>
      <c r="AI125" s="5" t="str">
        <f>IF(AF125="","",IF(AF125,_xlfn.XLOOKUP(AE125,Data!$O$3:$O$25,Data!$P$3:$P$25)&amp;" "&amp;AG125&amp;IF(AH125&lt;&gt;""," You see: " &amp;AH125&amp;".",""),Data!$J$10))</f>
        <v/>
      </c>
      <c r="AJ125" s="5" t="str">
        <f t="shared" si="146"/>
        <v/>
      </c>
      <c r="AK125" s="5" t="str">
        <f>IF(AND(K125="Talk",U125=""),_xlfn.XLOOKUP(T125,Data!$W$3:$W$28,Data!$AC$3:$AC$28),"")</f>
        <v/>
      </c>
      <c r="AL125" s="5" t="str">
        <f t="shared" si="147"/>
        <v/>
      </c>
      <c r="AM125" s="5" t="b">
        <f t="shared" si="148"/>
        <v>0</v>
      </c>
      <c r="AN125" s="5" t="str">
        <f>IF(AM125,IF(_xlfn.XLOOKUP(T125,Data!$W$3:$W$28,Data!$AA$3:$AA$28)=FALSE,"You can't take that.",IF(Q125=1,"You already have that.",IF(OR(CK124=CT124,CK124=CY124),"The unholy fiend prevents you!",""))),"")</f>
        <v/>
      </c>
      <c r="AO125" s="5" t="str">
        <f t="shared" si="149"/>
        <v/>
      </c>
      <c r="AP125" s="5" t="str">
        <f t="shared" si="150"/>
        <v/>
      </c>
      <c r="AQ125" s="5" t="b">
        <f t="shared" si="151"/>
        <v>0</v>
      </c>
      <c r="AR125" s="5" t="str">
        <f t="shared" si="152"/>
        <v/>
      </c>
      <c r="AS125" s="5" t="str">
        <f t="shared" si="153"/>
        <v/>
      </c>
      <c r="AT125" s="5" t="str">
        <f t="shared" si="91"/>
        <v/>
      </c>
      <c r="AU125" s="5" t="str">
        <f>IF(AND(K125="Examine",U125=""),_xlfn.XLOOKUP(T125,Data!$W$3:$W$28,Data!$Z$3:$Z$28)&amp;IF(T125=15,IF(CL124,IF(CM124&gt;=14,"burning brightly.",IF(CM124&gt;=9,"burning steadily.",IF(CM124&gt;=4,"burning weakly.","guttering."))),"unlit."),""),"")</f>
        <v/>
      </c>
      <c r="AV125" s="5" t="str" cm="1">
        <f t="array" ref="AV125">_xlfn.TEXTJOIN(", ", TRUE, IF(CO124:DN124=1,CO$1:DN$1,""))</f>
        <v/>
      </c>
      <c r="AW125" s="5" t="str">
        <f t="shared" si="154"/>
        <v/>
      </c>
      <c r="AX125" s="5" t="b">
        <f t="shared" si="155"/>
        <v>0</v>
      </c>
      <c r="AY125" s="5" t="str">
        <f>IF(AX125,IF(NOT(ISBLANK(_xlfn.XLOOKUP(T125,Data!$W$3:$W$28,Data!$AD$3:$AD$28))),IF(CK124=12,"","There's nowhere to pour it away here."),"You can't empty that!"),"")</f>
        <v/>
      </c>
      <c r="AZ125" s="5" t="str">
        <f t="shared" si="156"/>
        <v/>
      </c>
      <c r="BA125" s="5" t="b">
        <f t="shared" si="157"/>
        <v>0</v>
      </c>
      <c r="BB125" s="5" t="e">
        <f>_xlfn.XLOOKUP(T125,Data!$W$3:$W$28,Data!$AD$3:$AD$28)</f>
        <v>#N/A</v>
      </c>
      <c r="BC125" s="5" t="str">
        <f t="shared" si="158"/>
        <v/>
      </c>
      <c r="BD125" s="5" t="str">
        <f t="shared" si="159"/>
        <v/>
      </c>
      <c r="BE125" s="5" t="b">
        <f t="shared" si="160"/>
        <v>0</v>
      </c>
      <c r="BF125" s="5" t="str">
        <f t="shared" si="96"/>
        <v/>
      </c>
      <c r="BG125" s="5" t="str">
        <f t="shared" si="161"/>
        <v/>
      </c>
      <c r="BH125" s="5" t="b">
        <f t="shared" si="162"/>
        <v>0</v>
      </c>
      <c r="BI125" s="5" t="str">
        <f t="shared" si="163"/>
        <v/>
      </c>
      <c r="BJ125" s="5" t="str">
        <f t="shared" si="97"/>
        <v/>
      </c>
      <c r="BK125" s="5" t="str">
        <f>IF(BH125,IF(BI125="","You ring the bell. "&amp;IF(BJ125=0,"Nothing else happens.","The "&amp;_xlfn.XLOOKUP(BJ125,Data!$W$3:$W$28,Data!$X$3:$X$28)&amp;" is transformed!"),BI125),"")</f>
        <v/>
      </c>
      <c r="BL125" s="5" t="b">
        <f t="shared" si="164"/>
        <v>0</v>
      </c>
      <c r="BM125" s="5" t="b">
        <f t="shared" si="165"/>
        <v>0</v>
      </c>
      <c r="BN125" s="5" t="str">
        <f t="shared" si="98"/>
        <v/>
      </c>
      <c r="BO125" s="5" t="str">
        <f t="shared" si="99"/>
        <v/>
      </c>
      <c r="BP125" s="5" t="b">
        <f t="shared" si="166"/>
        <v>0</v>
      </c>
      <c r="BQ125" s="5" t="str">
        <f>IF(BP125,IF(_xlfn.XLOOKUP(T125,Data!$W$3:$W$28,Data!$AB$3:$AB$28),"That's much too precious to give away!",IF(OR(AND(T125=17,CK124=CQ124),AND(T125=21,CK124=CV124)),"","No-one here seems to want that.")),"")</f>
        <v/>
      </c>
      <c r="BR125" s="5" t="str">
        <f>IF(BP125,IF(BQ125&lt;&gt;"",BQ125,IF(T125=21,Data!$B$5,"The priest takes the water and it is transformed by heavenly radiance!")),"")</f>
        <v/>
      </c>
      <c r="BS125" s="5" t="b">
        <f t="shared" si="167"/>
        <v>0</v>
      </c>
      <c r="BT125" s="5" t="str">
        <f t="shared" si="100"/>
        <v/>
      </c>
      <c r="BU125" s="5" t="str">
        <f t="shared" si="168"/>
        <v/>
      </c>
      <c r="BV125" s="5" t="b">
        <f t="shared" si="169"/>
        <v>0</v>
      </c>
      <c r="BW125" s="5" t="str">
        <f t="shared" si="101"/>
        <v/>
      </c>
      <c r="BX125" s="5" t="str">
        <f t="shared" si="170"/>
        <v/>
      </c>
      <c r="BY125" s="5" t="b">
        <f t="shared" si="171"/>
        <v>0</v>
      </c>
      <c r="BZ125" s="5">
        <f t="shared" si="172"/>
        <v>0</v>
      </c>
      <c r="CA125" s="5" t="str">
        <f t="shared" si="102"/>
        <v/>
      </c>
      <c r="CB125" s="5" t="b">
        <f t="shared" si="103"/>
        <v>0</v>
      </c>
      <c r="CC125" s="5" t="str">
        <f t="shared" si="104"/>
        <v/>
      </c>
      <c r="CD125" s="5" t="b">
        <f t="shared" si="105"/>
        <v>0</v>
      </c>
      <c r="CE125" s="5" t="b">
        <f t="shared" si="106"/>
        <v>0</v>
      </c>
      <c r="CF125" s="5" t="b">
        <f t="shared" si="107"/>
        <v>0</v>
      </c>
      <c r="CG125" s="5" t="b">
        <f t="shared" si="108"/>
        <v>0</v>
      </c>
      <c r="CH125" s="5" t="b">
        <f t="shared" si="109"/>
        <v>0</v>
      </c>
      <c r="CI125" s="5">
        <f t="shared" si="110"/>
        <v>0</v>
      </c>
      <c r="CJ125" s="5" t="str">
        <f t="shared" si="111"/>
        <v>I don't know that verb.</v>
      </c>
      <c r="CK125" s="4">
        <f t="shared" si="112"/>
        <v>3</v>
      </c>
      <c r="CL125" s="4" t="b">
        <f t="shared" si="113"/>
        <v>0</v>
      </c>
      <c r="CM125" s="4">
        <f t="shared" si="173"/>
        <v>20</v>
      </c>
      <c r="CN125" s="4" t="b">
        <f t="shared" si="114"/>
        <v>0</v>
      </c>
      <c r="CO125" s="4">
        <f t="shared" si="115"/>
        <v>12</v>
      </c>
      <c r="CP125" s="4">
        <f t="shared" si="116"/>
        <v>10</v>
      </c>
      <c r="CQ125" s="4">
        <f t="shared" si="117"/>
        <v>2</v>
      </c>
      <c r="CR125" s="4">
        <f t="shared" si="118"/>
        <v>20</v>
      </c>
      <c r="CS125" s="4">
        <f t="shared" si="119"/>
        <v>2</v>
      </c>
      <c r="CT125" s="4">
        <f t="shared" si="120"/>
        <v>15</v>
      </c>
      <c r="CU125" s="4">
        <f t="shared" si="121"/>
        <v>16</v>
      </c>
      <c r="CV125" s="4">
        <f t="shared" si="122"/>
        <v>8</v>
      </c>
      <c r="CW125" s="4">
        <f t="shared" si="123"/>
        <v>8</v>
      </c>
      <c r="CX125" s="4">
        <f t="shared" si="124"/>
        <v>14</v>
      </c>
      <c r="CY125" s="4">
        <f t="shared" si="125"/>
        <v>19</v>
      </c>
      <c r="CZ125" s="4">
        <f t="shared" si="126"/>
        <v>9</v>
      </c>
      <c r="DA125" s="4">
        <f t="shared" si="127"/>
        <v>2</v>
      </c>
      <c r="DB125" s="4">
        <f t="shared" si="128"/>
        <v>12</v>
      </c>
      <c r="DC125" s="4">
        <f t="shared" si="174"/>
        <v>2</v>
      </c>
      <c r="DD125" s="4">
        <f t="shared" si="129"/>
        <v>2</v>
      </c>
      <c r="DE125" s="4">
        <f t="shared" si="130"/>
        <v>2</v>
      </c>
      <c r="DF125" s="4">
        <f t="shared" si="131"/>
        <v>10</v>
      </c>
      <c r="DG125" s="4">
        <f t="shared" si="132"/>
        <v>2</v>
      </c>
      <c r="DH125" s="4">
        <f t="shared" si="133"/>
        <v>17</v>
      </c>
      <c r="DI125" s="4">
        <f t="shared" si="134"/>
        <v>6</v>
      </c>
      <c r="DJ125" s="4">
        <f t="shared" si="135"/>
        <v>15</v>
      </c>
      <c r="DK125" s="4">
        <f t="shared" si="136"/>
        <v>19</v>
      </c>
      <c r="DL125" s="4">
        <f t="shared" si="137"/>
        <v>2</v>
      </c>
      <c r="DM125" s="4">
        <f t="shared" si="138"/>
        <v>22</v>
      </c>
      <c r="DN125" s="4">
        <f t="shared" si="139"/>
        <v>23</v>
      </c>
      <c r="DO125" s="3"/>
    </row>
    <row r="126" spans="1:119" x14ac:dyDescent="0.35">
      <c r="A126" s="3" t="str">
        <f t="shared" si="140"/>
        <v/>
      </c>
      <c r="B126" s="6"/>
      <c r="C126" s="3" t="str">
        <f t="shared" si="90"/>
        <v/>
      </c>
      <c r="D126" s="3" t="e" cm="1">
        <f t="array" ref="D126:F126">INDEX(_xlfn.TEXTSPLIT(B126," ",,TRUE),_xlfn.SEQUENCE(1,3))</f>
        <v>#VALUE!</v>
      </c>
      <c r="E126" s="3" t="e">
        <v>#VALUE!</v>
      </c>
      <c r="F126" s="3" t="e">
        <v>#VALUE!</v>
      </c>
      <c r="G126" s="3" t="e" cm="1">
        <f t="array" ref="G126">_xlfn.XLOOKUP(D126,Data!$D$3:$D$36,Data!$E$3:$G$36)</f>
        <v>#VALUE!</v>
      </c>
      <c r="H126" s="3"/>
      <c r="I126" s="3"/>
      <c r="J126" s="3" t="e">
        <f>_xlfn.XMATCH(E126,Data!$L$3:$L$10)</f>
        <v>#VALUE!</v>
      </c>
      <c r="K126" s="3" t="str">
        <f>IF(M126="",IF(I126,Data!$B$4,_xlfn.XLOOKUP(D126,Data!$D$3:$D$36,Data!$E$3:$E$36)),"")</f>
        <v/>
      </c>
      <c r="L126" s="3" t="str">
        <f>IF(M126="",IF(I126,_xlfn.XLOOKUP(G126,Data!$L$3:$L$10,Data!$M$3:$M$10),IF(H126=0,"",IF(H126=1,E126,_xlfn.XLOOKUP(E126,Data!$L$3:$L$10,Data!$M$3:$M$10)))),"")</f>
        <v/>
      </c>
      <c r="M126" s="3" t="str">
        <f>IF(NOT(ISERROR(F126)),Data!$J$3,IF(ISERROR(G126),Data!$J$4,IF(AND(H126=0,NOT(ISERROR(E126))),Data!$J$5,IF(AND(H126=2,ISERROR(J126)),Data!$J$7,IF(AND(H126=1,ISERROR(E126)),Data!$J$6,"")))))</f>
        <v>I don't know that verb.</v>
      </c>
      <c r="N126" s="3" t="e">
        <f>_xlfn.XLOOKUP(K126,Data!$D$3:$D$36,Data!$H$3:$H$36)</f>
        <v>#N/A</v>
      </c>
      <c r="O126" s="3" t="e">
        <f>_xlfn.XLOOKUP(L126,Data!$X$3:$X$29,Data!$W$3:$W$29)</f>
        <v>#N/A</v>
      </c>
      <c r="P126" s="3" t="b">
        <f>OR(_xlfn.XLOOKUP(CK125,Data!$O$3:$O$25,Data!$U$3:$U$25),AND(CL125,OR(DC125=CK125,DC125=1)))</f>
        <v>1</v>
      </c>
      <c r="Q126" s="3" t="e" cm="1">
        <f t="array" ref="Q126">INDEX(CO125:DN125,1,O126)</f>
        <v>#N/A</v>
      </c>
      <c r="R126" s="3" t="e">
        <f t="shared" si="92"/>
        <v>#N/A</v>
      </c>
      <c r="S126" s="3" t="e">
        <f t="shared" si="141"/>
        <v>#N/A</v>
      </c>
      <c r="T126" s="3" t="str">
        <f t="shared" si="142"/>
        <v/>
      </c>
      <c r="U126" s="3" t="str">
        <f>IF(M126&lt;&gt;"",M126,IF(L126="","",IFERROR(IF(T126=0,IF(S126=FALSE,Data!$J$11,Data!$J$8),""),IF(K126=Data!$B$4,"",Data!$J$8))))</f>
        <v>I don't know that verb.</v>
      </c>
      <c r="V126" s="3" t="e" cm="1">
        <f t="array" ref="V126">INDEX(Data!$Q$3:$T$25,CK125,L126)</f>
        <v>#VALUE!</v>
      </c>
      <c r="W126" s="3" t="e">
        <f t="shared" si="93"/>
        <v>#VALUE!</v>
      </c>
      <c r="X126" s="3">
        <f t="shared" si="143"/>
        <v>0</v>
      </c>
      <c r="Y126" s="3" t="str">
        <f>IF(K126&lt;&gt;"Go","",IF(ISNUMBER(V126),IF(V126&gt;0,W126,Data!$J$9),Play!V126))</f>
        <v/>
      </c>
      <c r="Z126" s="3" t="b">
        <f t="shared" si="144"/>
        <v>0</v>
      </c>
      <c r="AA126" s="3" t="str">
        <f t="shared" si="145"/>
        <v/>
      </c>
      <c r="AB126" s="3">
        <f t="shared" si="94"/>
        <v>0</v>
      </c>
      <c r="AE126" s="5" t="str">
        <f t="shared" si="95"/>
        <v/>
      </c>
      <c r="AF126" s="5" t="str">
        <f>IF(AE126&lt;&gt;"",OR(_xlfn.XLOOKUP(AE126,Data!$O$3:$O$25,Data!$U$3:$U$25),AND(CL125,OR(DC125=1,DC125=CK125))),"")</f>
        <v/>
      </c>
      <c r="AG126" s="5" t="e" cm="1">
        <f t="array" ref="AG126">"Exits: " &amp; _xlfn.TEXTJOIN(", ", TRUE, IF(INDEX(Data!$Q$3:$T$25,AE126,0)&gt;0,Data!$Q$2:$T$2,""))&amp;"."</f>
        <v>#VALUE!</v>
      </c>
      <c r="AH126" s="5" t="str" cm="1">
        <f t="array" ref="AH126">_xlfn.TEXTJOIN(", ", TRUE, IF(CO125:DN125=AE126,_xlfn.XLOOKUP($CO$3:$DN$3,Data!$W$3:$W$28,Data!$X$3:$X$28),""))</f>
        <v/>
      </c>
      <c r="AI126" s="5" t="str">
        <f>IF(AF126="","",IF(AF126,_xlfn.XLOOKUP(AE126,Data!$O$3:$O$25,Data!$P$3:$P$25)&amp;" "&amp;AG126&amp;IF(AH126&lt;&gt;""," You see: " &amp;AH126&amp;".",""),Data!$J$10))</f>
        <v/>
      </c>
      <c r="AJ126" s="5" t="str">
        <f t="shared" si="146"/>
        <v/>
      </c>
      <c r="AK126" s="5" t="str">
        <f>IF(AND(K126="Talk",U126=""),_xlfn.XLOOKUP(T126,Data!$W$3:$W$28,Data!$AC$3:$AC$28),"")</f>
        <v/>
      </c>
      <c r="AL126" s="5" t="str">
        <f t="shared" si="147"/>
        <v/>
      </c>
      <c r="AM126" s="5" t="b">
        <f t="shared" si="148"/>
        <v>0</v>
      </c>
      <c r="AN126" s="5" t="str">
        <f>IF(AM126,IF(_xlfn.XLOOKUP(T126,Data!$W$3:$W$28,Data!$AA$3:$AA$28)=FALSE,"You can't take that.",IF(Q126=1,"You already have that.",IF(OR(CK125=CT125,CK125=CY125),"The unholy fiend prevents you!",""))),"")</f>
        <v/>
      </c>
      <c r="AO126" s="5" t="str">
        <f t="shared" si="149"/>
        <v/>
      </c>
      <c r="AP126" s="5" t="str">
        <f t="shared" si="150"/>
        <v/>
      </c>
      <c r="AQ126" s="5" t="b">
        <f t="shared" si="151"/>
        <v>0</v>
      </c>
      <c r="AR126" s="5" t="str">
        <f t="shared" si="152"/>
        <v/>
      </c>
      <c r="AS126" s="5" t="str">
        <f t="shared" si="153"/>
        <v/>
      </c>
      <c r="AT126" s="5" t="str">
        <f t="shared" si="91"/>
        <v/>
      </c>
      <c r="AU126" s="5" t="str">
        <f>IF(AND(K126="Examine",U126=""),_xlfn.XLOOKUP(T126,Data!$W$3:$W$28,Data!$Z$3:$Z$28)&amp;IF(T126=15,IF(CL125,IF(CM125&gt;=14,"burning brightly.",IF(CM125&gt;=9,"burning steadily.",IF(CM125&gt;=4,"burning weakly.","guttering."))),"unlit."),""),"")</f>
        <v/>
      </c>
      <c r="AV126" s="5" t="str" cm="1">
        <f t="array" ref="AV126">_xlfn.TEXTJOIN(", ", TRUE, IF(CO125:DN125=1,CO$1:DN$1,""))</f>
        <v/>
      </c>
      <c r="AW126" s="5" t="str">
        <f t="shared" si="154"/>
        <v/>
      </c>
      <c r="AX126" s="5" t="b">
        <f t="shared" si="155"/>
        <v>0</v>
      </c>
      <c r="AY126" s="5" t="str">
        <f>IF(AX126,IF(NOT(ISBLANK(_xlfn.XLOOKUP(T126,Data!$W$3:$W$28,Data!$AD$3:$AD$28))),IF(CK125=12,"","There's nowhere to pour it away here."),"You can't empty that!"),"")</f>
        <v/>
      </c>
      <c r="AZ126" s="5" t="str">
        <f t="shared" si="156"/>
        <v/>
      </c>
      <c r="BA126" s="5" t="b">
        <f t="shared" si="157"/>
        <v>0</v>
      </c>
      <c r="BB126" s="5" t="e">
        <f>_xlfn.XLOOKUP(T126,Data!$W$3:$W$28,Data!$AD$3:$AD$28)</f>
        <v>#N/A</v>
      </c>
      <c r="BC126" s="5" t="str">
        <f t="shared" si="158"/>
        <v/>
      </c>
      <c r="BD126" s="5" t="str">
        <f t="shared" si="159"/>
        <v/>
      </c>
      <c r="BE126" s="5" t="b">
        <f t="shared" si="160"/>
        <v>0</v>
      </c>
      <c r="BF126" s="5" t="str">
        <f t="shared" si="96"/>
        <v/>
      </c>
      <c r="BG126" s="5" t="str">
        <f t="shared" si="161"/>
        <v/>
      </c>
      <c r="BH126" s="5" t="b">
        <f t="shared" si="162"/>
        <v>0</v>
      </c>
      <c r="BI126" s="5" t="str">
        <f t="shared" si="163"/>
        <v/>
      </c>
      <c r="BJ126" s="5" t="str">
        <f t="shared" si="97"/>
        <v/>
      </c>
      <c r="BK126" s="5" t="str">
        <f>IF(BH126,IF(BI126="","You ring the bell. "&amp;IF(BJ126=0,"Nothing else happens.","The "&amp;_xlfn.XLOOKUP(BJ126,Data!$W$3:$W$28,Data!$X$3:$X$28)&amp;" is transformed!"),BI126),"")</f>
        <v/>
      </c>
      <c r="BL126" s="5" t="b">
        <f t="shared" si="164"/>
        <v>0</v>
      </c>
      <c r="BM126" s="5" t="b">
        <f t="shared" si="165"/>
        <v>0</v>
      </c>
      <c r="BN126" s="5" t="str">
        <f t="shared" si="98"/>
        <v/>
      </c>
      <c r="BO126" s="5" t="str">
        <f t="shared" si="99"/>
        <v/>
      </c>
      <c r="BP126" s="5" t="b">
        <f t="shared" si="166"/>
        <v>0</v>
      </c>
      <c r="BQ126" s="5" t="str">
        <f>IF(BP126,IF(_xlfn.XLOOKUP(T126,Data!$W$3:$W$28,Data!$AB$3:$AB$28),"That's much too precious to give away!",IF(OR(AND(T126=17,CK125=CQ125),AND(T126=21,CK125=CV125)),"","No-one here seems to want that.")),"")</f>
        <v/>
      </c>
      <c r="BR126" s="5" t="str">
        <f>IF(BP126,IF(BQ126&lt;&gt;"",BQ126,IF(T126=21,Data!$B$5,"The priest takes the water and it is transformed by heavenly radiance!")),"")</f>
        <v/>
      </c>
      <c r="BS126" s="5" t="b">
        <f t="shared" si="167"/>
        <v>0</v>
      </c>
      <c r="BT126" s="5" t="str">
        <f t="shared" si="100"/>
        <v/>
      </c>
      <c r="BU126" s="5" t="str">
        <f t="shared" si="168"/>
        <v/>
      </c>
      <c r="BV126" s="5" t="b">
        <f t="shared" si="169"/>
        <v>0</v>
      </c>
      <c r="BW126" s="5" t="str">
        <f t="shared" si="101"/>
        <v/>
      </c>
      <c r="BX126" s="5" t="str">
        <f t="shared" si="170"/>
        <v/>
      </c>
      <c r="BY126" s="5" t="b">
        <f t="shared" si="171"/>
        <v>0</v>
      </c>
      <c r="BZ126" s="5">
        <f t="shared" si="172"/>
        <v>0</v>
      </c>
      <c r="CA126" s="5" t="str">
        <f t="shared" si="102"/>
        <v/>
      </c>
      <c r="CB126" s="5" t="b">
        <f t="shared" si="103"/>
        <v>0</v>
      </c>
      <c r="CC126" s="5" t="str">
        <f t="shared" si="104"/>
        <v/>
      </c>
      <c r="CD126" s="5" t="b">
        <f t="shared" si="105"/>
        <v>0</v>
      </c>
      <c r="CE126" s="5" t="b">
        <f t="shared" si="106"/>
        <v>0</v>
      </c>
      <c r="CF126" s="5" t="b">
        <f t="shared" si="107"/>
        <v>0</v>
      </c>
      <c r="CG126" s="5" t="b">
        <f t="shared" si="108"/>
        <v>0</v>
      </c>
      <c r="CH126" s="5" t="b">
        <f t="shared" si="109"/>
        <v>0</v>
      </c>
      <c r="CI126" s="5">
        <f t="shared" si="110"/>
        <v>0</v>
      </c>
      <c r="CJ126" s="5" t="str">
        <f t="shared" si="111"/>
        <v>I don't know that verb.</v>
      </c>
      <c r="CK126" s="4">
        <f t="shared" si="112"/>
        <v>3</v>
      </c>
      <c r="CL126" s="4" t="b">
        <f t="shared" si="113"/>
        <v>0</v>
      </c>
      <c r="CM126" s="4">
        <f t="shared" si="173"/>
        <v>20</v>
      </c>
      <c r="CN126" s="4" t="b">
        <f t="shared" si="114"/>
        <v>0</v>
      </c>
      <c r="CO126" s="4">
        <f t="shared" si="115"/>
        <v>12</v>
      </c>
      <c r="CP126" s="4">
        <f t="shared" si="116"/>
        <v>10</v>
      </c>
      <c r="CQ126" s="4">
        <f t="shared" si="117"/>
        <v>2</v>
      </c>
      <c r="CR126" s="4">
        <f t="shared" si="118"/>
        <v>20</v>
      </c>
      <c r="CS126" s="4">
        <f t="shared" si="119"/>
        <v>2</v>
      </c>
      <c r="CT126" s="4">
        <f t="shared" si="120"/>
        <v>15</v>
      </c>
      <c r="CU126" s="4">
        <f t="shared" si="121"/>
        <v>16</v>
      </c>
      <c r="CV126" s="4">
        <f t="shared" si="122"/>
        <v>8</v>
      </c>
      <c r="CW126" s="4">
        <f t="shared" si="123"/>
        <v>8</v>
      </c>
      <c r="CX126" s="4">
        <f t="shared" si="124"/>
        <v>14</v>
      </c>
      <c r="CY126" s="4">
        <f t="shared" si="125"/>
        <v>19</v>
      </c>
      <c r="CZ126" s="4">
        <f t="shared" si="126"/>
        <v>9</v>
      </c>
      <c r="DA126" s="4">
        <f t="shared" si="127"/>
        <v>2</v>
      </c>
      <c r="DB126" s="4">
        <f t="shared" si="128"/>
        <v>12</v>
      </c>
      <c r="DC126" s="4">
        <f t="shared" si="174"/>
        <v>2</v>
      </c>
      <c r="DD126" s="4">
        <f t="shared" si="129"/>
        <v>2</v>
      </c>
      <c r="DE126" s="4">
        <f t="shared" si="130"/>
        <v>2</v>
      </c>
      <c r="DF126" s="4">
        <f t="shared" si="131"/>
        <v>10</v>
      </c>
      <c r="DG126" s="4">
        <f t="shared" si="132"/>
        <v>2</v>
      </c>
      <c r="DH126" s="4">
        <f t="shared" si="133"/>
        <v>17</v>
      </c>
      <c r="DI126" s="4">
        <f t="shared" si="134"/>
        <v>6</v>
      </c>
      <c r="DJ126" s="4">
        <f t="shared" si="135"/>
        <v>15</v>
      </c>
      <c r="DK126" s="4">
        <f t="shared" si="136"/>
        <v>19</v>
      </c>
      <c r="DL126" s="4">
        <f t="shared" si="137"/>
        <v>2</v>
      </c>
      <c r="DM126" s="4">
        <f t="shared" si="138"/>
        <v>22</v>
      </c>
      <c r="DN126" s="4">
        <f t="shared" si="139"/>
        <v>23</v>
      </c>
      <c r="DO126" s="3"/>
    </row>
    <row r="127" spans="1:119" x14ac:dyDescent="0.35">
      <c r="A127" s="3" t="str">
        <f t="shared" si="140"/>
        <v/>
      </c>
      <c r="B127" s="6"/>
      <c r="C127" s="3" t="str">
        <f t="shared" si="90"/>
        <v/>
      </c>
      <c r="D127" s="3" t="e" cm="1">
        <f t="array" ref="D127:F127">INDEX(_xlfn.TEXTSPLIT(B127," ",,TRUE),_xlfn.SEQUENCE(1,3))</f>
        <v>#VALUE!</v>
      </c>
      <c r="E127" s="3" t="e">
        <v>#VALUE!</v>
      </c>
      <c r="F127" s="3" t="e">
        <v>#VALUE!</v>
      </c>
      <c r="G127" s="3" t="e" cm="1">
        <f t="array" ref="G127">_xlfn.XLOOKUP(D127,Data!$D$3:$D$36,Data!$E$3:$G$36)</f>
        <v>#VALUE!</v>
      </c>
      <c r="H127" s="3"/>
      <c r="I127" s="3"/>
      <c r="J127" s="3" t="e">
        <f>_xlfn.XMATCH(E127,Data!$L$3:$L$10)</f>
        <v>#VALUE!</v>
      </c>
      <c r="K127" s="3" t="str">
        <f>IF(M127="",IF(I127,Data!$B$4,_xlfn.XLOOKUP(D127,Data!$D$3:$D$36,Data!$E$3:$E$36)),"")</f>
        <v/>
      </c>
      <c r="L127" s="3" t="str">
        <f>IF(M127="",IF(I127,_xlfn.XLOOKUP(G127,Data!$L$3:$L$10,Data!$M$3:$M$10),IF(H127=0,"",IF(H127=1,E127,_xlfn.XLOOKUP(E127,Data!$L$3:$L$10,Data!$M$3:$M$10)))),"")</f>
        <v/>
      </c>
      <c r="M127" s="3" t="str">
        <f>IF(NOT(ISERROR(F127)),Data!$J$3,IF(ISERROR(G127),Data!$J$4,IF(AND(H127=0,NOT(ISERROR(E127))),Data!$J$5,IF(AND(H127=2,ISERROR(J127)),Data!$J$7,IF(AND(H127=1,ISERROR(E127)),Data!$J$6,"")))))</f>
        <v>I don't know that verb.</v>
      </c>
      <c r="N127" s="3" t="e">
        <f>_xlfn.XLOOKUP(K127,Data!$D$3:$D$36,Data!$H$3:$H$36)</f>
        <v>#N/A</v>
      </c>
      <c r="O127" s="3" t="e">
        <f>_xlfn.XLOOKUP(L127,Data!$X$3:$X$29,Data!$W$3:$W$29)</f>
        <v>#N/A</v>
      </c>
      <c r="P127" s="3" t="b">
        <f>OR(_xlfn.XLOOKUP(CK126,Data!$O$3:$O$25,Data!$U$3:$U$25),AND(CL126,OR(DC126=CK126,DC126=1)))</f>
        <v>1</v>
      </c>
      <c r="Q127" s="3" t="e" cm="1">
        <f t="array" ref="Q127">INDEX(CO126:DN126,1,O127)</f>
        <v>#N/A</v>
      </c>
      <c r="R127" s="3" t="e">
        <f t="shared" si="92"/>
        <v>#N/A</v>
      </c>
      <c r="S127" s="3" t="e">
        <f t="shared" si="141"/>
        <v>#N/A</v>
      </c>
      <c r="T127" s="3" t="str">
        <f t="shared" si="142"/>
        <v/>
      </c>
      <c r="U127" s="3" t="str">
        <f>IF(M127&lt;&gt;"",M127,IF(L127="","",IFERROR(IF(T127=0,IF(S127=FALSE,Data!$J$11,Data!$J$8),""),IF(K127=Data!$B$4,"",Data!$J$8))))</f>
        <v>I don't know that verb.</v>
      </c>
      <c r="V127" s="3" t="e" cm="1">
        <f t="array" ref="V127">INDEX(Data!$Q$3:$T$25,CK126,L127)</f>
        <v>#VALUE!</v>
      </c>
      <c r="W127" s="3" t="e">
        <f t="shared" si="93"/>
        <v>#VALUE!</v>
      </c>
      <c r="X127" s="3">
        <f t="shared" si="143"/>
        <v>0</v>
      </c>
      <c r="Y127" s="3" t="str">
        <f>IF(K127&lt;&gt;"Go","",IF(ISNUMBER(V127),IF(V127&gt;0,W127,Data!$J$9),Play!V127))</f>
        <v/>
      </c>
      <c r="Z127" s="3" t="b">
        <f t="shared" si="144"/>
        <v>0</v>
      </c>
      <c r="AA127" s="3" t="str">
        <f t="shared" si="145"/>
        <v/>
      </c>
      <c r="AB127" s="3">
        <f t="shared" si="94"/>
        <v>0</v>
      </c>
      <c r="AE127" s="5" t="str">
        <f t="shared" si="95"/>
        <v/>
      </c>
      <c r="AF127" s="5" t="str">
        <f>IF(AE127&lt;&gt;"",OR(_xlfn.XLOOKUP(AE127,Data!$O$3:$O$25,Data!$U$3:$U$25),AND(CL126,OR(DC126=1,DC126=CK126))),"")</f>
        <v/>
      </c>
      <c r="AG127" s="5" t="e" cm="1">
        <f t="array" ref="AG127">"Exits: " &amp; _xlfn.TEXTJOIN(", ", TRUE, IF(INDEX(Data!$Q$3:$T$25,AE127,0)&gt;0,Data!$Q$2:$T$2,""))&amp;"."</f>
        <v>#VALUE!</v>
      </c>
      <c r="AH127" s="5" t="str" cm="1">
        <f t="array" ref="AH127">_xlfn.TEXTJOIN(", ", TRUE, IF(CO126:DN126=AE127,_xlfn.XLOOKUP($CO$3:$DN$3,Data!$W$3:$W$28,Data!$X$3:$X$28),""))</f>
        <v/>
      </c>
      <c r="AI127" s="5" t="str">
        <f>IF(AF127="","",IF(AF127,_xlfn.XLOOKUP(AE127,Data!$O$3:$O$25,Data!$P$3:$P$25)&amp;" "&amp;AG127&amp;IF(AH127&lt;&gt;""," You see: " &amp;AH127&amp;".",""),Data!$J$10))</f>
        <v/>
      </c>
      <c r="AJ127" s="5" t="str">
        <f t="shared" si="146"/>
        <v/>
      </c>
      <c r="AK127" s="5" t="str">
        <f>IF(AND(K127="Talk",U127=""),_xlfn.XLOOKUP(T127,Data!$W$3:$W$28,Data!$AC$3:$AC$28),"")</f>
        <v/>
      </c>
      <c r="AL127" s="5" t="str">
        <f t="shared" si="147"/>
        <v/>
      </c>
      <c r="AM127" s="5" t="b">
        <f t="shared" si="148"/>
        <v>0</v>
      </c>
      <c r="AN127" s="5" t="str">
        <f>IF(AM127,IF(_xlfn.XLOOKUP(T127,Data!$W$3:$W$28,Data!$AA$3:$AA$28)=FALSE,"You can't take that.",IF(Q127=1,"You already have that.",IF(OR(CK126=CT126,CK126=CY126),"The unholy fiend prevents you!",""))),"")</f>
        <v/>
      </c>
      <c r="AO127" s="5" t="str">
        <f t="shared" si="149"/>
        <v/>
      </c>
      <c r="AP127" s="5" t="str">
        <f t="shared" si="150"/>
        <v/>
      </c>
      <c r="AQ127" s="5" t="b">
        <f t="shared" si="151"/>
        <v>0</v>
      </c>
      <c r="AR127" s="5" t="str">
        <f t="shared" si="152"/>
        <v/>
      </c>
      <c r="AS127" s="5" t="str">
        <f t="shared" si="153"/>
        <v/>
      </c>
      <c r="AT127" s="5" t="str">
        <f t="shared" si="91"/>
        <v/>
      </c>
      <c r="AU127" s="5" t="str">
        <f>IF(AND(K127="Examine",U127=""),_xlfn.XLOOKUP(T127,Data!$W$3:$W$28,Data!$Z$3:$Z$28)&amp;IF(T127=15,IF(CL126,IF(CM126&gt;=14,"burning brightly.",IF(CM126&gt;=9,"burning steadily.",IF(CM126&gt;=4,"burning weakly.","guttering."))),"unlit."),""),"")</f>
        <v/>
      </c>
      <c r="AV127" s="5" t="str" cm="1">
        <f t="array" ref="AV127">_xlfn.TEXTJOIN(", ", TRUE, IF(CO126:DN126=1,CO$1:DN$1,""))</f>
        <v/>
      </c>
      <c r="AW127" s="5" t="str">
        <f t="shared" si="154"/>
        <v/>
      </c>
      <c r="AX127" s="5" t="b">
        <f t="shared" si="155"/>
        <v>0</v>
      </c>
      <c r="AY127" s="5" t="str">
        <f>IF(AX127,IF(NOT(ISBLANK(_xlfn.XLOOKUP(T127,Data!$W$3:$W$28,Data!$AD$3:$AD$28))),IF(CK126=12,"","There's nowhere to pour it away here."),"You can't empty that!"),"")</f>
        <v/>
      </c>
      <c r="AZ127" s="5" t="str">
        <f t="shared" si="156"/>
        <v/>
      </c>
      <c r="BA127" s="5" t="b">
        <f t="shared" si="157"/>
        <v>0</v>
      </c>
      <c r="BB127" s="5" t="e">
        <f>_xlfn.XLOOKUP(T127,Data!$W$3:$W$28,Data!$AD$3:$AD$28)</f>
        <v>#N/A</v>
      </c>
      <c r="BC127" s="5" t="str">
        <f t="shared" si="158"/>
        <v/>
      </c>
      <c r="BD127" s="5" t="str">
        <f t="shared" si="159"/>
        <v/>
      </c>
      <c r="BE127" s="5" t="b">
        <f t="shared" si="160"/>
        <v>0</v>
      </c>
      <c r="BF127" s="5" t="str">
        <f t="shared" si="96"/>
        <v/>
      </c>
      <c r="BG127" s="5" t="str">
        <f t="shared" si="161"/>
        <v/>
      </c>
      <c r="BH127" s="5" t="b">
        <f t="shared" si="162"/>
        <v>0</v>
      </c>
      <c r="BI127" s="5" t="str">
        <f t="shared" si="163"/>
        <v/>
      </c>
      <c r="BJ127" s="5" t="str">
        <f t="shared" si="97"/>
        <v/>
      </c>
      <c r="BK127" s="5" t="str">
        <f>IF(BH127,IF(BI127="","You ring the bell. "&amp;IF(BJ127=0,"Nothing else happens.","The "&amp;_xlfn.XLOOKUP(BJ127,Data!$W$3:$W$28,Data!$X$3:$X$28)&amp;" is transformed!"),BI127),"")</f>
        <v/>
      </c>
      <c r="BL127" s="5" t="b">
        <f t="shared" si="164"/>
        <v>0</v>
      </c>
      <c r="BM127" s="5" t="b">
        <f t="shared" si="165"/>
        <v>0</v>
      </c>
      <c r="BN127" s="5" t="str">
        <f t="shared" si="98"/>
        <v/>
      </c>
      <c r="BO127" s="5" t="str">
        <f t="shared" si="99"/>
        <v/>
      </c>
      <c r="BP127" s="5" t="b">
        <f t="shared" si="166"/>
        <v>0</v>
      </c>
      <c r="BQ127" s="5" t="str">
        <f>IF(BP127,IF(_xlfn.XLOOKUP(T127,Data!$W$3:$W$28,Data!$AB$3:$AB$28),"That's much too precious to give away!",IF(OR(AND(T127=17,CK126=CQ126),AND(T127=21,CK126=CV126)),"","No-one here seems to want that.")),"")</f>
        <v/>
      </c>
      <c r="BR127" s="5" t="str">
        <f>IF(BP127,IF(BQ127&lt;&gt;"",BQ127,IF(T127=21,Data!$B$5,"The priest takes the water and it is transformed by heavenly radiance!")),"")</f>
        <v/>
      </c>
      <c r="BS127" s="5" t="b">
        <f t="shared" si="167"/>
        <v>0</v>
      </c>
      <c r="BT127" s="5" t="str">
        <f t="shared" si="100"/>
        <v/>
      </c>
      <c r="BU127" s="5" t="str">
        <f t="shared" si="168"/>
        <v/>
      </c>
      <c r="BV127" s="5" t="b">
        <f t="shared" si="169"/>
        <v>0</v>
      </c>
      <c r="BW127" s="5" t="str">
        <f t="shared" si="101"/>
        <v/>
      </c>
      <c r="BX127" s="5" t="str">
        <f t="shared" si="170"/>
        <v/>
      </c>
      <c r="BY127" s="5" t="b">
        <f t="shared" si="171"/>
        <v>0</v>
      </c>
      <c r="BZ127" s="5">
        <f t="shared" si="172"/>
        <v>0</v>
      </c>
      <c r="CA127" s="5" t="str">
        <f t="shared" si="102"/>
        <v/>
      </c>
      <c r="CB127" s="5" t="b">
        <f t="shared" si="103"/>
        <v>0</v>
      </c>
      <c r="CC127" s="5" t="str">
        <f t="shared" si="104"/>
        <v/>
      </c>
      <c r="CD127" s="5" t="b">
        <f t="shared" si="105"/>
        <v>0</v>
      </c>
      <c r="CE127" s="5" t="b">
        <f t="shared" si="106"/>
        <v>0</v>
      </c>
      <c r="CF127" s="5" t="b">
        <f t="shared" si="107"/>
        <v>0</v>
      </c>
      <c r="CG127" s="5" t="b">
        <f t="shared" si="108"/>
        <v>0</v>
      </c>
      <c r="CH127" s="5" t="b">
        <f t="shared" si="109"/>
        <v>0</v>
      </c>
      <c r="CI127" s="5">
        <f t="shared" si="110"/>
        <v>0</v>
      </c>
      <c r="CJ127" s="5" t="str">
        <f t="shared" si="111"/>
        <v>I don't know that verb.</v>
      </c>
      <c r="CK127" s="4">
        <f t="shared" si="112"/>
        <v>3</v>
      </c>
      <c r="CL127" s="4" t="b">
        <f t="shared" si="113"/>
        <v>0</v>
      </c>
      <c r="CM127" s="4">
        <f t="shared" si="173"/>
        <v>20</v>
      </c>
      <c r="CN127" s="4" t="b">
        <f t="shared" si="114"/>
        <v>0</v>
      </c>
      <c r="CO127" s="4">
        <f t="shared" si="115"/>
        <v>12</v>
      </c>
      <c r="CP127" s="4">
        <f t="shared" si="116"/>
        <v>10</v>
      </c>
      <c r="CQ127" s="4">
        <f t="shared" si="117"/>
        <v>2</v>
      </c>
      <c r="CR127" s="4">
        <f t="shared" si="118"/>
        <v>20</v>
      </c>
      <c r="CS127" s="4">
        <f t="shared" si="119"/>
        <v>2</v>
      </c>
      <c r="CT127" s="4">
        <f t="shared" si="120"/>
        <v>15</v>
      </c>
      <c r="CU127" s="4">
        <f t="shared" si="121"/>
        <v>16</v>
      </c>
      <c r="CV127" s="4">
        <f t="shared" si="122"/>
        <v>8</v>
      </c>
      <c r="CW127" s="4">
        <f t="shared" si="123"/>
        <v>8</v>
      </c>
      <c r="CX127" s="4">
        <f t="shared" si="124"/>
        <v>14</v>
      </c>
      <c r="CY127" s="4">
        <f t="shared" si="125"/>
        <v>19</v>
      </c>
      <c r="CZ127" s="4">
        <f t="shared" si="126"/>
        <v>9</v>
      </c>
      <c r="DA127" s="4">
        <f t="shared" si="127"/>
        <v>2</v>
      </c>
      <c r="DB127" s="4">
        <f t="shared" si="128"/>
        <v>12</v>
      </c>
      <c r="DC127" s="4">
        <f t="shared" si="174"/>
        <v>2</v>
      </c>
      <c r="DD127" s="4">
        <f t="shared" si="129"/>
        <v>2</v>
      </c>
      <c r="DE127" s="4">
        <f t="shared" si="130"/>
        <v>2</v>
      </c>
      <c r="DF127" s="4">
        <f t="shared" si="131"/>
        <v>10</v>
      </c>
      <c r="DG127" s="4">
        <f t="shared" si="132"/>
        <v>2</v>
      </c>
      <c r="DH127" s="4">
        <f t="shared" si="133"/>
        <v>17</v>
      </c>
      <c r="DI127" s="4">
        <f t="shared" si="134"/>
        <v>6</v>
      </c>
      <c r="DJ127" s="4">
        <f t="shared" si="135"/>
        <v>15</v>
      </c>
      <c r="DK127" s="4">
        <f t="shared" si="136"/>
        <v>19</v>
      </c>
      <c r="DL127" s="4">
        <f t="shared" si="137"/>
        <v>2</v>
      </c>
      <c r="DM127" s="4">
        <f t="shared" si="138"/>
        <v>22</v>
      </c>
      <c r="DN127" s="4">
        <f t="shared" si="139"/>
        <v>23</v>
      </c>
      <c r="DO127" s="3"/>
    </row>
    <row r="128" spans="1:119" x14ac:dyDescent="0.35">
      <c r="A128" s="3" t="str">
        <f t="shared" si="140"/>
        <v/>
      </c>
      <c r="B128" s="6"/>
      <c r="C128" s="3" t="str">
        <f t="shared" si="90"/>
        <v/>
      </c>
      <c r="D128" s="3" t="e" cm="1">
        <f t="array" ref="D128:F128">INDEX(_xlfn.TEXTSPLIT(B128," ",,TRUE),_xlfn.SEQUENCE(1,3))</f>
        <v>#VALUE!</v>
      </c>
      <c r="E128" s="3" t="e">
        <v>#VALUE!</v>
      </c>
      <c r="F128" s="3" t="e">
        <v>#VALUE!</v>
      </c>
      <c r="G128" s="3" t="e" cm="1">
        <f t="array" ref="G128">_xlfn.XLOOKUP(D128,Data!$D$3:$D$36,Data!$E$3:$G$36)</f>
        <v>#VALUE!</v>
      </c>
      <c r="H128" s="3"/>
      <c r="I128" s="3"/>
      <c r="J128" s="3" t="e">
        <f>_xlfn.XMATCH(E128,Data!$L$3:$L$10)</f>
        <v>#VALUE!</v>
      </c>
      <c r="K128" s="3" t="str">
        <f>IF(M128="",IF(I128,Data!$B$4,_xlfn.XLOOKUP(D128,Data!$D$3:$D$36,Data!$E$3:$E$36)),"")</f>
        <v/>
      </c>
      <c r="L128" s="3" t="str">
        <f>IF(M128="",IF(I128,_xlfn.XLOOKUP(G128,Data!$L$3:$L$10,Data!$M$3:$M$10),IF(H128=0,"",IF(H128=1,E128,_xlfn.XLOOKUP(E128,Data!$L$3:$L$10,Data!$M$3:$M$10)))),"")</f>
        <v/>
      </c>
      <c r="M128" s="3" t="str">
        <f>IF(NOT(ISERROR(F128)),Data!$J$3,IF(ISERROR(G128),Data!$J$4,IF(AND(H128=0,NOT(ISERROR(E128))),Data!$J$5,IF(AND(H128=2,ISERROR(J128)),Data!$J$7,IF(AND(H128=1,ISERROR(E128)),Data!$J$6,"")))))</f>
        <v>I don't know that verb.</v>
      </c>
      <c r="N128" s="3" t="e">
        <f>_xlfn.XLOOKUP(K128,Data!$D$3:$D$36,Data!$H$3:$H$36)</f>
        <v>#N/A</v>
      </c>
      <c r="O128" s="3" t="e">
        <f>_xlfn.XLOOKUP(L128,Data!$X$3:$X$29,Data!$W$3:$W$29)</f>
        <v>#N/A</v>
      </c>
      <c r="P128" s="3" t="b">
        <f>OR(_xlfn.XLOOKUP(CK127,Data!$O$3:$O$25,Data!$U$3:$U$25),AND(CL127,OR(DC127=CK127,DC127=1)))</f>
        <v>1</v>
      </c>
      <c r="Q128" s="3" t="e" cm="1">
        <f t="array" ref="Q128">INDEX(CO127:DN127,1,O128)</f>
        <v>#N/A</v>
      </c>
      <c r="R128" s="3" t="e">
        <f t="shared" si="92"/>
        <v>#N/A</v>
      </c>
      <c r="S128" s="3" t="e">
        <f t="shared" si="141"/>
        <v>#N/A</v>
      </c>
      <c r="T128" s="3" t="str">
        <f t="shared" si="142"/>
        <v/>
      </c>
      <c r="U128" s="3" t="str">
        <f>IF(M128&lt;&gt;"",M128,IF(L128="","",IFERROR(IF(T128=0,IF(S128=FALSE,Data!$J$11,Data!$J$8),""),IF(K128=Data!$B$4,"",Data!$J$8))))</f>
        <v>I don't know that verb.</v>
      </c>
      <c r="V128" s="3" t="e" cm="1">
        <f t="array" ref="V128">INDEX(Data!$Q$3:$T$25,CK127,L128)</f>
        <v>#VALUE!</v>
      </c>
      <c r="W128" s="3" t="e">
        <f t="shared" si="93"/>
        <v>#VALUE!</v>
      </c>
      <c r="X128" s="3">
        <f t="shared" si="143"/>
        <v>0</v>
      </c>
      <c r="Y128" s="3" t="str">
        <f>IF(K128&lt;&gt;"Go","",IF(ISNUMBER(V128),IF(V128&gt;0,W128,Data!$J$9),Play!V128))</f>
        <v/>
      </c>
      <c r="Z128" s="3" t="b">
        <f t="shared" si="144"/>
        <v>0</v>
      </c>
      <c r="AA128" s="3" t="str">
        <f t="shared" si="145"/>
        <v/>
      </c>
      <c r="AB128" s="3">
        <f t="shared" si="94"/>
        <v>0</v>
      </c>
      <c r="AE128" s="5" t="str">
        <f t="shared" si="95"/>
        <v/>
      </c>
      <c r="AF128" s="5" t="str">
        <f>IF(AE128&lt;&gt;"",OR(_xlfn.XLOOKUP(AE128,Data!$O$3:$O$25,Data!$U$3:$U$25),AND(CL127,OR(DC127=1,DC127=CK127))),"")</f>
        <v/>
      </c>
      <c r="AG128" s="5" t="e" cm="1">
        <f t="array" ref="AG128">"Exits: " &amp; _xlfn.TEXTJOIN(", ", TRUE, IF(INDEX(Data!$Q$3:$T$25,AE128,0)&gt;0,Data!$Q$2:$T$2,""))&amp;"."</f>
        <v>#VALUE!</v>
      </c>
      <c r="AH128" s="5" t="str" cm="1">
        <f t="array" ref="AH128">_xlfn.TEXTJOIN(", ", TRUE, IF(CO127:DN127=AE128,_xlfn.XLOOKUP($CO$3:$DN$3,Data!$W$3:$W$28,Data!$X$3:$X$28),""))</f>
        <v/>
      </c>
      <c r="AI128" s="5" t="str">
        <f>IF(AF128="","",IF(AF128,_xlfn.XLOOKUP(AE128,Data!$O$3:$O$25,Data!$P$3:$P$25)&amp;" "&amp;AG128&amp;IF(AH128&lt;&gt;""," You see: " &amp;AH128&amp;".",""),Data!$J$10))</f>
        <v/>
      </c>
      <c r="AJ128" s="5" t="str">
        <f t="shared" si="146"/>
        <v/>
      </c>
      <c r="AK128" s="5" t="str">
        <f>IF(AND(K128="Talk",U128=""),_xlfn.XLOOKUP(T128,Data!$W$3:$W$28,Data!$AC$3:$AC$28),"")</f>
        <v/>
      </c>
      <c r="AL128" s="5" t="str">
        <f t="shared" si="147"/>
        <v/>
      </c>
      <c r="AM128" s="5" t="b">
        <f t="shared" si="148"/>
        <v>0</v>
      </c>
      <c r="AN128" s="5" t="str">
        <f>IF(AM128,IF(_xlfn.XLOOKUP(T128,Data!$W$3:$W$28,Data!$AA$3:$AA$28)=FALSE,"You can't take that.",IF(Q128=1,"You already have that.",IF(OR(CK127=CT127,CK127=CY127),"The unholy fiend prevents you!",""))),"")</f>
        <v/>
      </c>
      <c r="AO128" s="5" t="str">
        <f t="shared" si="149"/>
        <v/>
      </c>
      <c r="AP128" s="5" t="str">
        <f t="shared" si="150"/>
        <v/>
      </c>
      <c r="AQ128" s="5" t="b">
        <f t="shared" si="151"/>
        <v>0</v>
      </c>
      <c r="AR128" s="5" t="str">
        <f t="shared" si="152"/>
        <v/>
      </c>
      <c r="AS128" s="5" t="str">
        <f t="shared" si="153"/>
        <v/>
      </c>
      <c r="AT128" s="5" t="str">
        <f t="shared" si="91"/>
        <v/>
      </c>
      <c r="AU128" s="5" t="str">
        <f>IF(AND(K128="Examine",U128=""),_xlfn.XLOOKUP(T128,Data!$W$3:$W$28,Data!$Z$3:$Z$28)&amp;IF(T128=15,IF(CL127,IF(CM127&gt;=14,"burning brightly.",IF(CM127&gt;=9,"burning steadily.",IF(CM127&gt;=4,"burning weakly.","guttering."))),"unlit."),""),"")</f>
        <v/>
      </c>
      <c r="AV128" s="5" t="str" cm="1">
        <f t="array" ref="AV128">_xlfn.TEXTJOIN(", ", TRUE, IF(CO127:DN127=1,CO$1:DN$1,""))</f>
        <v/>
      </c>
      <c r="AW128" s="5" t="str">
        <f t="shared" si="154"/>
        <v/>
      </c>
      <c r="AX128" s="5" t="b">
        <f t="shared" si="155"/>
        <v>0</v>
      </c>
      <c r="AY128" s="5" t="str">
        <f>IF(AX128,IF(NOT(ISBLANK(_xlfn.XLOOKUP(T128,Data!$W$3:$W$28,Data!$AD$3:$AD$28))),IF(CK127=12,"","There's nowhere to pour it away here."),"You can't empty that!"),"")</f>
        <v/>
      </c>
      <c r="AZ128" s="5" t="str">
        <f t="shared" si="156"/>
        <v/>
      </c>
      <c r="BA128" s="5" t="b">
        <f t="shared" si="157"/>
        <v>0</v>
      </c>
      <c r="BB128" s="5" t="e">
        <f>_xlfn.XLOOKUP(T128,Data!$W$3:$W$28,Data!$AD$3:$AD$28)</f>
        <v>#N/A</v>
      </c>
      <c r="BC128" s="5" t="str">
        <f t="shared" si="158"/>
        <v/>
      </c>
      <c r="BD128" s="5" t="str">
        <f t="shared" si="159"/>
        <v/>
      </c>
      <c r="BE128" s="5" t="b">
        <f t="shared" si="160"/>
        <v>0</v>
      </c>
      <c r="BF128" s="5" t="str">
        <f t="shared" si="96"/>
        <v/>
      </c>
      <c r="BG128" s="5" t="str">
        <f t="shared" si="161"/>
        <v/>
      </c>
      <c r="BH128" s="5" t="b">
        <f t="shared" si="162"/>
        <v>0</v>
      </c>
      <c r="BI128" s="5" t="str">
        <f t="shared" si="163"/>
        <v/>
      </c>
      <c r="BJ128" s="5" t="str">
        <f t="shared" si="97"/>
        <v/>
      </c>
      <c r="BK128" s="5" t="str">
        <f>IF(BH128,IF(BI128="","You ring the bell. "&amp;IF(BJ128=0,"Nothing else happens.","The "&amp;_xlfn.XLOOKUP(BJ128,Data!$W$3:$W$28,Data!$X$3:$X$28)&amp;" is transformed!"),BI128),"")</f>
        <v/>
      </c>
      <c r="BL128" s="5" t="b">
        <f t="shared" si="164"/>
        <v>0</v>
      </c>
      <c r="BM128" s="5" t="b">
        <f t="shared" si="165"/>
        <v>0</v>
      </c>
      <c r="BN128" s="5" t="str">
        <f t="shared" si="98"/>
        <v/>
      </c>
      <c r="BO128" s="5" t="str">
        <f t="shared" si="99"/>
        <v/>
      </c>
      <c r="BP128" s="5" t="b">
        <f t="shared" si="166"/>
        <v>0</v>
      </c>
      <c r="BQ128" s="5" t="str">
        <f>IF(BP128,IF(_xlfn.XLOOKUP(T128,Data!$W$3:$W$28,Data!$AB$3:$AB$28),"That's much too precious to give away!",IF(OR(AND(T128=17,CK127=CQ127),AND(T128=21,CK127=CV127)),"","No-one here seems to want that.")),"")</f>
        <v/>
      </c>
      <c r="BR128" s="5" t="str">
        <f>IF(BP128,IF(BQ128&lt;&gt;"",BQ128,IF(T128=21,Data!$B$5,"The priest takes the water and it is transformed by heavenly radiance!")),"")</f>
        <v/>
      </c>
      <c r="BS128" s="5" t="b">
        <f t="shared" si="167"/>
        <v>0</v>
      </c>
      <c r="BT128" s="5" t="str">
        <f t="shared" si="100"/>
        <v/>
      </c>
      <c r="BU128" s="5" t="str">
        <f t="shared" si="168"/>
        <v/>
      </c>
      <c r="BV128" s="5" t="b">
        <f t="shared" si="169"/>
        <v>0</v>
      </c>
      <c r="BW128" s="5" t="str">
        <f t="shared" si="101"/>
        <v/>
      </c>
      <c r="BX128" s="5" t="str">
        <f t="shared" si="170"/>
        <v/>
      </c>
      <c r="BY128" s="5" t="b">
        <f t="shared" si="171"/>
        <v>0</v>
      </c>
      <c r="BZ128" s="5">
        <f t="shared" si="172"/>
        <v>0</v>
      </c>
      <c r="CA128" s="5" t="str">
        <f t="shared" si="102"/>
        <v/>
      </c>
      <c r="CB128" s="5" t="b">
        <f t="shared" si="103"/>
        <v>0</v>
      </c>
      <c r="CC128" s="5" t="str">
        <f t="shared" si="104"/>
        <v/>
      </c>
      <c r="CD128" s="5" t="b">
        <f t="shared" si="105"/>
        <v>0</v>
      </c>
      <c r="CE128" s="5" t="b">
        <f t="shared" si="106"/>
        <v>0</v>
      </c>
      <c r="CF128" s="5" t="b">
        <f t="shared" si="107"/>
        <v>0</v>
      </c>
      <c r="CG128" s="5" t="b">
        <f t="shared" si="108"/>
        <v>0</v>
      </c>
      <c r="CH128" s="5" t="b">
        <f t="shared" si="109"/>
        <v>0</v>
      </c>
      <c r="CI128" s="5">
        <f t="shared" si="110"/>
        <v>0</v>
      </c>
      <c r="CJ128" s="5" t="str">
        <f t="shared" si="111"/>
        <v>I don't know that verb.</v>
      </c>
      <c r="CK128" s="4">
        <f t="shared" si="112"/>
        <v>3</v>
      </c>
      <c r="CL128" s="4" t="b">
        <f t="shared" si="113"/>
        <v>0</v>
      </c>
      <c r="CM128" s="4">
        <f t="shared" si="173"/>
        <v>20</v>
      </c>
      <c r="CN128" s="4" t="b">
        <f t="shared" si="114"/>
        <v>0</v>
      </c>
      <c r="CO128" s="4">
        <f t="shared" si="115"/>
        <v>12</v>
      </c>
      <c r="CP128" s="4">
        <f t="shared" si="116"/>
        <v>10</v>
      </c>
      <c r="CQ128" s="4">
        <f t="shared" si="117"/>
        <v>2</v>
      </c>
      <c r="CR128" s="4">
        <f t="shared" si="118"/>
        <v>20</v>
      </c>
      <c r="CS128" s="4">
        <f t="shared" si="119"/>
        <v>2</v>
      </c>
      <c r="CT128" s="4">
        <f t="shared" si="120"/>
        <v>15</v>
      </c>
      <c r="CU128" s="4">
        <f t="shared" si="121"/>
        <v>16</v>
      </c>
      <c r="CV128" s="4">
        <f t="shared" si="122"/>
        <v>8</v>
      </c>
      <c r="CW128" s="4">
        <f t="shared" si="123"/>
        <v>8</v>
      </c>
      <c r="CX128" s="4">
        <f t="shared" si="124"/>
        <v>14</v>
      </c>
      <c r="CY128" s="4">
        <f t="shared" si="125"/>
        <v>19</v>
      </c>
      <c r="CZ128" s="4">
        <f t="shared" si="126"/>
        <v>9</v>
      </c>
      <c r="DA128" s="4">
        <f t="shared" si="127"/>
        <v>2</v>
      </c>
      <c r="DB128" s="4">
        <f t="shared" si="128"/>
        <v>12</v>
      </c>
      <c r="DC128" s="4">
        <f t="shared" si="174"/>
        <v>2</v>
      </c>
      <c r="DD128" s="4">
        <f t="shared" si="129"/>
        <v>2</v>
      </c>
      <c r="DE128" s="4">
        <f t="shared" si="130"/>
        <v>2</v>
      </c>
      <c r="DF128" s="4">
        <f t="shared" si="131"/>
        <v>10</v>
      </c>
      <c r="DG128" s="4">
        <f t="shared" si="132"/>
        <v>2</v>
      </c>
      <c r="DH128" s="4">
        <f t="shared" si="133"/>
        <v>17</v>
      </c>
      <c r="DI128" s="4">
        <f t="shared" si="134"/>
        <v>6</v>
      </c>
      <c r="DJ128" s="4">
        <f t="shared" si="135"/>
        <v>15</v>
      </c>
      <c r="DK128" s="4">
        <f t="shared" si="136"/>
        <v>19</v>
      </c>
      <c r="DL128" s="4">
        <f t="shared" si="137"/>
        <v>2</v>
      </c>
      <c r="DM128" s="4">
        <f t="shared" si="138"/>
        <v>22</v>
      </c>
      <c r="DN128" s="4">
        <f t="shared" si="139"/>
        <v>23</v>
      </c>
      <c r="DO128" s="3"/>
    </row>
    <row r="129" spans="1:119" x14ac:dyDescent="0.35">
      <c r="A129" s="3" t="str">
        <f t="shared" si="140"/>
        <v/>
      </c>
      <c r="B129" s="6"/>
      <c r="C129" s="3" t="str">
        <f t="shared" si="90"/>
        <v/>
      </c>
      <c r="D129" s="3" t="e" cm="1">
        <f t="array" ref="D129:F129">INDEX(_xlfn.TEXTSPLIT(B129," ",,TRUE),_xlfn.SEQUENCE(1,3))</f>
        <v>#VALUE!</v>
      </c>
      <c r="E129" s="3" t="e">
        <v>#VALUE!</v>
      </c>
      <c r="F129" s="3" t="e">
        <v>#VALUE!</v>
      </c>
      <c r="G129" s="3" t="e" cm="1">
        <f t="array" ref="G129">_xlfn.XLOOKUP(D129,Data!$D$3:$D$36,Data!$E$3:$G$36)</f>
        <v>#VALUE!</v>
      </c>
      <c r="H129" s="3"/>
      <c r="I129" s="3"/>
      <c r="J129" s="3" t="e">
        <f>_xlfn.XMATCH(E129,Data!$L$3:$L$10)</f>
        <v>#VALUE!</v>
      </c>
      <c r="K129" s="3" t="str">
        <f>IF(M129="",IF(I129,Data!$B$4,_xlfn.XLOOKUP(D129,Data!$D$3:$D$36,Data!$E$3:$E$36)),"")</f>
        <v/>
      </c>
      <c r="L129" s="3" t="str">
        <f>IF(M129="",IF(I129,_xlfn.XLOOKUP(G129,Data!$L$3:$L$10,Data!$M$3:$M$10),IF(H129=0,"",IF(H129=1,E129,_xlfn.XLOOKUP(E129,Data!$L$3:$L$10,Data!$M$3:$M$10)))),"")</f>
        <v/>
      </c>
      <c r="M129" s="3" t="str">
        <f>IF(NOT(ISERROR(F129)),Data!$J$3,IF(ISERROR(G129),Data!$J$4,IF(AND(H129=0,NOT(ISERROR(E129))),Data!$J$5,IF(AND(H129=2,ISERROR(J129)),Data!$J$7,IF(AND(H129=1,ISERROR(E129)),Data!$J$6,"")))))</f>
        <v>I don't know that verb.</v>
      </c>
      <c r="N129" s="3" t="e">
        <f>_xlfn.XLOOKUP(K129,Data!$D$3:$D$36,Data!$H$3:$H$36)</f>
        <v>#N/A</v>
      </c>
      <c r="O129" s="3" t="e">
        <f>_xlfn.XLOOKUP(L129,Data!$X$3:$X$29,Data!$W$3:$W$29)</f>
        <v>#N/A</v>
      </c>
      <c r="P129" s="3" t="b">
        <f>OR(_xlfn.XLOOKUP(CK128,Data!$O$3:$O$25,Data!$U$3:$U$25),AND(CL128,OR(DC128=CK128,DC128=1)))</f>
        <v>1</v>
      </c>
      <c r="Q129" s="3" t="e" cm="1">
        <f t="array" ref="Q129">INDEX(CO128:DN128,1,O129)</f>
        <v>#N/A</v>
      </c>
      <c r="R129" s="3" t="e">
        <f t="shared" si="92"/>
        <v>#N/A</v>
      </c>
      <c r="S129" s="3" t="e">
        <f t="shared" si="141"/>
        <v>#N/A</v>
      </c>
      <c r="T129" s="3" t="str">
        <f t="shared" si="142"/>
        <v/>
      </c>
      <c r="U129" s="3" t="str">
        <f>IF(M129&lt;&gt;"",M129,IF(L129="","",IFERROR(IF(T129=0,IF(S129=FALSE,Data!$J$11,Data!$J$8),""),IF(K129=Data!$B$4,"",Data!$J$8))))</f>
        <v>I don't know that verb.</v>
      </c>
      <c r="V129" s="3" t="e" cm="1">
        <f t="array" ref="V129">INDEX(Data!$Q$3:$T$25,CK128,L129)</f>
        <v>#VALUE!</v>
      </c>
      <c r="W129" s="3" t="e">
        <f t="shared" si="93"/>
        <v>#VALUE!</v>
      </c>
      <c r="X129" s="3">
        <f t="shared" si="143"/>
        <v>0</v>
      </c>
      <c r="Y129" s="3" t="str">
        <f>IF(K129&lt;&gt;"Go","",IF(ISNUMBER(V129),IF(V129&gt;0,W129,Data!$J$9),Play!V129))</f>
        <v/>
      </c>
      <c r="Z129" s="3" t="b">
        <f t="shared" si="144"/>
        <v>0</v>
      </c>
      <c r="AA129" s="3" t="str">
        <f t="shared" si="145"/>
        <v/>
      </c>
      <c r="AB129" s="3">
        <f t="shared" si="94"/>
        <v>0</v>
      </c>
      <c r="AE129" s="5" t="str">
        <f t="shared" si="95"/>
        <v/>
      </c>
      <c r="AF129" s="5" t="str">
        <f>IF(AE129&lt;&gt;"",OR(_xlfn.XLOOKUP(AE129,Data!$O$3:$O$25,Data!$U$3:$U$25),AND(CL128,OR(DC128=1,DC128=CK128))),"")</f>
        <v/>
      </c>
      <c r="AG129" s="5" t="e" cm="1">
        <f t="array" ref="AG129">"Exits: " &amp; _xlfn.TEXTJOIN(", ", TRUE, IF(INDEX(Data!$Q$3:$T$25,AE129,0)&gt;0,Data!$Q$2:$T$2,""))&amp;"."</f>
        <v>#VALUE!</v>
      </c>
      <c r="AH129" s="5" t="str" cm="1">
        <f t="array" ref="AH129">_xlfn.TEXTJOIN(", ", TRUE, IF(CO128:DN128=AE129,_xlfn.XLOOKUP($CO$3:$DN$3,Data!$W$3:$W$28,Data!$X$3:$X$28),""))</f>
        <v/>
      </c>
      <c r="AI129" s="5" t="str">
        <f>IF(AF129="","",IF(AF129,_xlfn.XLOOKUP(AE129,Data!$O$3:$O$25,Data!$P$3:$P$25)&amp;" "&amp;AG129&amp;IF(AH129&lt;&gt;""," You see: " &amp;AH129&amp;".",""),Data!$J$10))</f>
        <v/>
      </c>
      <c r="AJ129" s="5" t="str">
        <f t="shared" si="146"/>
        <v/>
      </c>
      <c r="AK129" s="5" t="str">
        <f>IF(AND(K129="Talk",U129=""),_xlfn.XLOOKUP(T129,Data!$W$3:$W$28,Data!$AC$3:$AC$28),"")</f>
        <v/>
      </c>
      <c r="AL129" s="5" t="str">
        <f t="shared" si="147"/>
        <v/>
      </c>
      <c r="AM129" s="5" t="b">
        <f t="shared" si="148"/>
        <v>0</v>
      </c>
      <c r="AN129" s="5" t="str">
        <f>IF(AM129,IF(_xlfn.XLOOKUP(T129,Data!$W$3:$W$28,Data!$AA$3:$AA$28)=FALSE,"You can't take that.",IF(Q129=1,"You already have that.",IF(OR(CK128=CT128,CK128=CY128),"The unholy fiend prevents you!",""))),"")</f>
        <v/>
      </c>
      <c r="AO129" s="5" t="str">
        <f t="shared" si="149"/>
        <v/>
      </c>
      <c r="AP129" s="5" t="str">
        <f t="shared" si="150"/>
        <v/>
      </c>
      <c r="AQ129" s="5" t="b">
        <f t="shared" si="151"/>
        <v>0</v>
      </c>
      <c r="AR129" s="5" t="str">
        <f t="shared" si="152"/>
        <v/>
      </c>
      <c r="AS129" s="5" t="str">
        <f t="shared" si="153"/>
        <v/>
      </c>
      <c r="AT129" s="5" t="str">
        <f t="shared" si="91"/>
        <v/>
      </c>
      <c r="AU129" s="5" t="str">
        <f>IF(AND(K129="Examine",U129=""),_xlfn.XLOOKUP(T129,Data!$W$3:$W$28,Data!$Z$3:$Z$28)&amp;IF(T129=15,IF(CL128,IF(CM128&gt;=14,"burning brightly.",IF(CM128&gt;=9,"burning steadily.",IF(CM128&gt;=4,"burning weakly.","guttering."))),"unlit."),""),"")</f>
        <v/>
      </c>
      <c r="AV129" s="5" t="str" cm="1">
        <f t="array" ref="AV129">_xlfn.TEXTJOIN(", ", TRUE, IF(CO128:DN128=1,CO$1:DN$1,""))</f>
        <v/>
      </c>
      <c r="AW129" s="5" t="str">
        <f t="shared" si="154"/>
        <v/>
      </c>
      <c r="AX129" s="5" t="b">
        <f t="shared" si="155"/>
        <v>0</v>
      </c>
      <c r="AY129" s="5" t="str">
        <f>IF(AX129,IF(NOT(ISBLANK(_xlfn.XLOOKUP(T129,Data!$W$3:$W$28,Data!$AD$3:$AD$28))),IF(CK128=12,"","There's nowhere to pour it away here."),"You can't empty that!"),"")</f>
        <v/>
      </c>
      <c r="AZ129" s="5" t="str">
        <f t="shared" si="156"/>
        <v/>
      </c>
      <c r="BA129" s="5" t="b">
        <f t="shared" si="157"/>
        <v>0</v>
      </c>
      <c r="BB129" s="5" t="e">
        <f>_xlfn.XLOOKUP(T129,Data!$W$3:$W$28,Data!$AD$3:$AD$28)</f>
        <v>#N/A</v>
      </c>
      <c r="BC129" s="5" t="str">
        <f t="shared" si="158"/>
        <v/>
      </c>
      <c r="BD129" s="5" t="str">
        <f t="shared" si="159"/>
        <v/>
      </c>
      <c r="BE129" s="5" t="b">
        <f t="shared" si="160"/>
        <v>0</v>
      </c>
      <c r="BF129" s="5" t="str">
        <f t="shared" si="96"/>
        <v/>
      </c>
      <c r="BG129" s="5" t="str">
        <f t="shared" si="161"/>
        <v/>
      </c>
      <c r="BH129" s="5" t="b">
        <f t="shared" si="162"/>
        <v>0</v>
      </c>
      <c r="BI129" s="5" t="str">
        <f t="shared" si="163"/>
        <v/>
      </c>
      <c r="BJ129" s="5" t="str">
        <f t="shared" si="97"/>
        <v/>
      </c>
      <c r="BK129" s="5" t="str">
        <f>IF(BH129,IF(BI129="","You ring the bell. "&amp;IF(BJ129=0,"Nothing else happens.","The "&amp;_xlfn.XLOOKUP(BJ129,Data!$W$3:$W$28,Data!$X$3:$X$28)&amp;" is transformed!"),BI129),"")</f>
        <v/>
      </c>
      <c r="BL129" s="5" t="b">
        <f t="shared" si="164"/>
        <v>0</v>
      </c>
      <c r="BM129" s="5" t="b">
        <f t="shared" si="165"/>
        <v>0</v>
      </c>
      <c r="BN129" s="5" t="str">
        <f t="shared" si="98"/>
        <v/>
      </c>
      <c r="BO129" s="5" t="str">
        <f t="shared" si="99"/>
        <v/>
      </c>
      <c r="BP129" s="5" t="b">
        <f t="shared" si="166"/>
        <v>0</v>
      </c>
      <c r="BQ129" s="5" t="str">
        <f>IF(BP129,IF(_xlfn.XLOOKUP(T129,Data!$W$3:$W$28,Data!$AB$3:$AB$28),"That's much too precious to give away!",IF(OR(AND(T129=17,CK128=CQ128),AND(T129=21,CK128=CV128)),"","No-one here seems to want that.")),"")</f>
        <v/>
      </c>
      <c r="BR129" s="5" t="str">
        <f>IF(BP129,IF(BQ129&lt;&gt;"",BQ129,IF(T129=21,Data!$B$5,"The priest takes the water and it is transformed by heavenly radiance!")),"")</f>
        <v/>
      </c>
      <c r="BS129" s="5" t="b">
        <f t="shared" si="167"/>
        <v>0</v>
      </c>
      <c r="BT129" s="5" t="str">
        <f t="shared" si="100"/>
        <v/>
      </c>
      <c r="BU129" s="5" t="str">
        <f t="shared" si="168"/>
        <v/>
      </c>
      <c r="BV129" s="5" t="b">
        <f t="shared" si="169"/>
        <v>0</v>
      </c>
      <c r="BW129" s="5" t="str">
        <f t="shared" si="101"/>
        <v/>
      </c>
      <c r="BX129" s="5" t="str">
        <f t="shared" si="170"/>
        <v/>
      </c>
      <c r="BY129" s="5" t="b">
        <f t="shared" si="171"/>
        <v>0</v>
      </c>
      <c r="BZ129" s="5">
        <f t="shared" si="172"/>
        <v>0</v>
      </c>
      <c r="CA129" s="5" t="str">
        <f t="shared" si="102"/>
        <v/>
      </c>
      <c r="CB129" s="5" t="b">
        <f t="shared" si="103"/>
        <v>0</v>
      </c>
      <c r="CC129" s="5" t="str">
        <f t="shared" si="104"/>
        <v/>
      </c>
      <c r="CD129" s="5" t="b">
        <f t="shared" si="105"/>
        <v>0</v>
      </c>
      <c r="CE129" s="5" t="b">
        <f t="shared" si="106"/>
        <v>0</v>
      </c>
      <c r="CF129" s="5" t="b">
        <f t="shared" si="107"/>
        <v>0</v>
      </c>
      <c r="CG129" s="5" t="b">
        <f t="shared" si="108"/>
        <v>0</v>
      </c>
      <c r="CH129" s="5" t="b">
        <f t="shared" si="109"/>
        <v>0</v>
      </c>
      <c r="CI129" s="5">
        <f t="shared" si="110"/>
        <v>0</v>
      </c>
      <c r="CJ129" s="5" t="str">
        <f t="shared" si="111"/>
        <v>I don't know that verb.</v>
      </c>
      <c r="CK129" s="4">
        <f t="shared" si="112"/>
        <v>3</v>
      </c>
      <c r="CL129" s="4" t="b">
        <f t="shared" si="113"/>
        <v>0</v>
      </c>
      <c r="CM129" s="4">
        <f t="shared" si="173"/>
        <v>20</v>
      </c>
      <c r="CN129" s="4" t="b">
        <f t="shared" si="114"/>
        <v>0</v>
      </c>
      <c r="CO129" s="4">
        <f t="shared" si="115"/>
        <v>12</v>
      </c>
      <c r="CP129" s="4">
        <f t="shared" si="116"/>
        <v>10</v>
      </c>
      <c r="CQ129" s="4">
        <f t="shared" si="117"/>
        <v>2</v>
      </c>
      <c r="CR129" s="4">
        <f t="shared" si="118"/>
        <v>20</v>
      </c>
      <c r="CS129" s="4">
        <f t="shared" si="119"/>
        <v>2</v>
      </c>
      <c r="CT129" s="4">
        <f t="shared" si="120"/>
        <v>15</v>
      </c>
      <c r="CU129" s="4">
        <f t="shared" si="121"/>
        <v>16</v>
      </c>
      <c r="CV129" s="4">
        <f t="shared" si="122"/>
        <v>8</v>
      </c>
      <c r="CW129" s="4">
        <f t="shared" si="123"/>
        <v>8</v>
      </c>
      <c r="CX129" s="4">
        <f t="shared" si="124"/>
        <v>14</v>
      </c>
      <c r="CY129" s="4">
        <f t="shared" si="125"/>
        <v>19</v>
      </c>
      <c r="CZ129" s="4">
        <f t="shared" si="126"/>
        <v>9</v>
      </c>
      <c r="DA129" s="4">
        <f t="shared" si="127"/>
        <v>2</v>
      </c>
      <c r="DB129" s="4">
        <f t="shared" si="128"/>
        <v>12</v>
      </c>
      <c r="DC129" s="4">
        <f t="shared" si="174"/>
        <v>2</v>
      </c>
      <c r="DD129" s="4">
        <f t="shared" si="129"/>
        <v>2</v>
      </c>
      <c r="DE129" s="4">
        <f t="shared" si="130"/>
        <v>2</v>
      </c>
      <c r="DF129" s="4">
        <f t="shared" si="131"/>
        <v>10</v>
      </c>
      <c r="DG129" s="4">
        <f t="shared" si="132"/>
        <v>2</v>
      </c>
      <c r="DH129" s="4">
        <f t="shared" si="133"/>
        <v>17</v>
      </c>
      <c r="DI129" s="4">
        <f t="shared" si="134"/>
        <v>6</v>
      </c>
      <c r="DJ129" s="4">
        <f t="shared" si="135"/>
        <v>15</v>
      </c>
      <c r="DK129" s="4">
        <f t="shared" si="136"/>
        <v>19</v>
      </c>
      <c r="DL129" s="4">
        <f t="shared" si="137"/>
        <v>2</v>
      </c>
      <c r="DM129" s="4">
        <f t="shared" si="138"/>
        <v>22</v>
      </c>
      <c r="DN129" s="4">
        <f t="shared" si="139"/>
        <v>23</v>
      </c>
      <c r="DO129" s="3"/>
    </row>
    <row r="130" spans="1:119" x14ac:dyDescent="0.35">
      <c r="A130" s="3" t="str">
        <f t="shared" si="140"/>
        <v/>
      </c>
      <c r="B130" s="6"/>
      <c r="C130" s="3" t="str">
        <f t="shared" si="90"/>
        <v/>
      </c>
      <c r="D130" s="3" t="e" cm="1">
        <f t="array" ref="D130:F130">INDEX(_xlfn.TEXTSPLIT(B130," ",,TRUE),_xlfn.SEQUENCE(1,3))</f>
        <v>#VALUE!</v>
      </c>
      <c r="E130" s="3" t="e">
        <v>#VALUE!</v>
      </c>
      <c r="F130" s="3" t="e">
        <v>#VALUE!</v>
      </c>
      <c r="G130" s="3" t="e" cm="1">
        <f t="array" ref="G130">_xlfn.XLOOKUP(D130,Data!$D$3:$D$36,Data!$E$3:$G$36)</f>
        <v>#VALUE!</v>
      </c>
      <c r="H130" s="3"/>
      <c r="I130" s="3"/>
      <c r="J130" s="3" t="e">
        <f>_xlfn.XMATCH(E130,Data!$L$3:$L$10)</f>
        <v>#VALUE!</v>
      </c>
      <c r="K130" s="3" t="str">
        <f>IF(M130="",IF(I130,Data!$B$4,_xlfn.XLOOKUP(D130,Data!$D$3:$D$36,Data!$E$3:$E$36)),"")</f>
        <v/>
      </c>
      <c r="L130" s="3" t="str">
        <f>IF(M130="",IF(I130,_xlfn.XLOOKUP(G130,Data!$L$3:$L$10,Data!$M$3:$M$10),IF(H130=0,"",IF(H130=1,E130,_xlfn.XLOOKUP(E130,Data!$L$3:$L$10,Data!$M$3:$M$10)))),"")</f>
        <v/>
      </c>
      <c r="M130" s="3" t="str">
        <f>IF(NOT(ISERROR(F130)),Data!$J$3,IF(ISERROR(G130),Data!$J$4,IF(AND(H130=0,NOT(ISERROR(E130))),Data!$J$5,IF(AND(H130=2,ISERROR(J130)),Data!$J$7,IF(AND(H130=1,ISERROR(E130)),Data!$J$6,"")))))</f>
        <v>I don't know that verb.</v>
      </c>
      <c r="N130" s="3" t="e">
        <f>_xlfn.XLOOKUP(K130,Data!$D$3:$D$36,Data!$H$3:$H$36)</f>
        <v>#N/A</v>
      </c>
      <c r="O130" s="3" t="e">
        <f>_xlfn.XLOOKUP(L130,Data!$X$3:$X$29,Data!$W$3:$W$29)</f>
        <v>#N/A</v>
      </c>
      <c r="P130" s="3" t="b">
        <f>OR(_xlfn.XLOOKUP(CK129,Data!$O$3:$O$25,Data!$U$3:$U$25),AND(CL129,OR(DC129=CK129,DC129=1)))</f>
        <v>1</v>
      </c>
      <c r="Q130" s="3" t="e" cm="1">
        <f t="array" ref="Q130">INDEX(CO129:DN129,1,O130)</f>
        <v>#N/A</v>
      </c>
      <c r="R130" s="3" t="e">
        <f t="shared" si="92"/>
        <v>#N/A</v>
      </c>
      <c r="S130" s="3" t="e">
        <f t="shared" si="141"/>
        <v>#N/A</v>
      </c>
      <c r="T130" s="3" t="str">
        <f t="shared" si="142"/>
        <v/>
      </c>
      <c r="U130" s="3" t="str">
        <f>IF(M130&lt;&gt;"",M130,IF(L130="","",IFERROR(IF(T130=0,IF(S130=FALSE,Data!$J$11,Data!$J$8),""),IF(K130=Data!$B$4,"",Data!$J$8))))</f>
        <v>I don't know that verb.</v>
      </c>
      <c r="V130" s="3" t="e" cm="1">
        <f t="array" ref="V130">INDEX(Data!$Q$3:$T$25,CK129,L130)</f>
        <v>#VALUE!</v>
      </c>
      <c r="W130" s="3" t="e">
        <f t="shared" si="93"/>
        <v>#VALUE!</v>
      </c>
      <c r="X130" s="3">
        <f t="shared" si="143"/>
        <v>0</v>
      </c>
      <c r="Y130" s="3" t="str">
        <f>IF(K130&lt;&gt;"Go","",IF(ISNUMBER(V130),IF(V130&gt;0,W130,Data!$J$9),Play!V130))</f>
        <v/>
      </c>
      <c r="Z130" s="3" t="b">
        <f t="shared" si="144"/>
        <v>0</v>
      </c>
      <c r="AA130" s="3" t="str">
        <f t="shared" si="145"/>
        <v/>
      </c>
      <c r="AB130" s="3">
        <f t="shared" si="94"/>
        <v>0</v>
      </c>
      <c r="AE130" s="5" t="str">
        <f t="shared" si="95"/>
        <v/>
      </c>
      <c r="AF130" s="5" t="str">
        <f>IF(AE130&lt;&gt;"",OR(_xlfn.XLOOKUP(AE130,Data!$O$3:$O$25,Data!$U$3:$U$25),AND(CL129,OR(DC129=1,DC129=CK129))),"")</f>
        <v/>
      </c>
      <c r="AG130" s="5" t="e" cm="1">
        <f t="array" ref="AG130">"Exits: " &amp; _xlfn.TEXTJOIN(", ", TRUE, IF(INDEX(Data!$Q$3:$T$25,AE130,0)&gt;0,Data!$Q$2:$T$2,""))&amp;"."</f>
        <v>#VALUE!</v>
      </c>
      <c r="AH130" s="5" t="str" cm="1">
        <f t="array" ref="AH130">_xlfn.TEXTJOIN(", ", TRUE, IF(CO129:DN129=AE130,_xlfn.XLOOKUP($CO$3:$DN$3,Data!$W$3:$W$28,Data!$X$3:$X$28),""))</f>
        <v/>
      </c>
      <c r="AI130" s="5" t="str">
        <f>IF(AF130="","",IF(AF130,_xlfn.XLOOKUP(AE130,Data!$O$3:$O$25,Data!$P$3:$P$25)&amp;" "&amp;AG130&amp;IF(AH130&lt;&gt;""," You see: " &amp;AH130&amp;".",""),Data!$J$10))</f>
        <v/>
      </c>
      <c r="AJ130" s="5" t="str">
        <f t="shared" si="146"/>
        <v/>
      </c>
      <c r="AK130" s="5" t="str">
        <f>IF(AND(K130="Talk",U130=""),_xlfn.XLOOKUP(T130,Data!$W$3:$W$28,Data!$AC$3:$AC$28),"")</f>
        <v/>
      </c>
      <c r="AL130" s="5" t="str">
        <f t="shared" si="147"/>
        <v/>
      </c>
      <c r="AM130" s="5" t="b">
        <f t="shared" si="148"/>
        <v>0</v>
      </c>
      <c r="AN130" s="5" t="str">
        <f>IF(AM130,IF(_xlfn.XLOOKUP(T130,Data!$W$3:$W$28,Data!$AA$3:$AA$28)=FALSE,"You can't take that.",IF(Q130=1,"You already have that.",IF(OR(CK129=CT129,CK129=CY129),"The unholy fiend prevents you!",""))),"")</f>
        <v/>
      </c>
      <c r="AO130" s="5" t="str">
        <f t="shared" si="149"/>
        <v/>
      </c>
      <c r="AP130" s="5" t="str">
        <f t="shared" si="150"/>
        <v/>
      </c>
      <c r="AQ130" s="5" t="b">
        <f t="shared" si="151"/>
        <v>0</v>
      </c>
      <c r="AR130" s="5" t="str">
        <f t="shared" si="152"/>
        <v/>
      </c>
      <c r="AS130" s="5" t="str">
        <f t="shared" si="153"/>
        <v/>
      </c>
      <c r="AT130" s="5" t="str">
        <f t="shared" si="91"/>
        <v/>
      </c>
      <c r="AU130" s="5" t="str">
        <f>IF(AND(K130="Examine",U130=""),_xlfn.XLOOKUP(T130,Data!$W$3:$W$28,Data!$Z$3:$Z$28)&amp;IF(T130=15,IF(CL129,IF(CM129&gt;=14,"burning brightly.",IF(CM129&gt;=9,"burning steadily.",IF(CM129&gt;=4,"burning weakly.","guttering."))),"unlit."),""),"")</f>
        <v/>
      </c>
      <c r="AV130" s="5" t="str" cm="1">
        <f t="array" ref="AV130">_xlfn.TEXTJOIN(", ", TRUE, IF(CO129:DN129=1,CO$1:DN$1,""))</f>
        <v/>
      </c>
      <c r="AW130" s="5" t="str">
        <f t="shared" si="154"/>
        <v/>
      </c>
      <c r="AX130" s="5" t="b">
        <f t="shared" si="155"/>
        <v>0</v>
      </c>
      <c r="AY130" s="5" t="str">
        <f>IF(AX130,IF(NOT(ISBLANK(_xlfn.XLOOKUP(T130,Data!$W$3:$W$28,Data!$AD$3:$AD$28))),IF(CK129=12,"","There's nowhere to pour it away here."),"You can't empty that!"),"")</f>
        <v/>
      </c>
      <c r="AZ130" s="5" t="str">
        <f t="shared" si="156"/>
        <v/>
      </c>
      <c r="BA130" s="5" t="b">
        <f t="shared" si="157"/>
        <v>0</v>
      </c>
      <c r="BB130" s="5" t="e">
        <f>_xlfn.XLOOKUP(T130,Data!$W$3:$W$28,Data!$AD$3:$AD$28)</f>
        <v>#N/A</v>
      </c>
      <c r="BC130" s="5" t="str">
        <f t="shared" si="158"/>
        <v/>
      </c>
      <c r="BD130" s="5" t="str">
        <f t="shared" si="159"/>
        <v/>
      </c>
      <c r="BE130" s="5" t="b">
        <f t="shared" si="160"/>
        <v>0</v>
      </c>
      <c r="BF130" s="5" t="str">
        <f t="shared" si="96"/>
        <v/>
      </c>
      <c r="BG130" s="5" t="str">
        <f t="shared" si="161"/>
        <v/>
      </c>
      <c r="BH130" s="5" t="b">
        <f t="shared" si="162"/>
        <v>0</v>
      </c>
      <c r="BI130" s="5" t="str">
        <f t="shared" si="163"/>
        <v/>
      </c>
      <c r="BJ130" s="5" t="str">
        <f t="shared" si="97"/>
        <v/>
      </c>
      <c r="BK130" s="5" t="str">
        <f>IF(BH130,IF(BI130="","You ring the bell. "&amp;IF(BJ130=0,"Nothing else happens.","The "&amp;_xlfn.XLOOKUP(BJ130,Data!$W$3:$W$28,Data!$X$3:$X$28)&amp;" is transformed!"),BI130),"")</f>
        <v/>
      </c>
      <c r="BL130" s="5" t="b">
        <f t="shared" si="164"/>
        <v>0</v>
      </c>
      <c r="BM130" s="5" t="b">
        <f t="shared" si="165"/>
        <v>0</v>
      </c>
      <c r="BN130" s="5" t="str">
        <f t="shared" si="98"/>
        <v/>
      </c>
      <c r="BO130" s="5" t="str">
        <f t="shared" si="99"/>
        <v/>
      </c>
      <c r="BP130" s="5" t="b">
        <f t="shared" si="166"/>
        <v>0</v>
      </c>
      <c r="BQ130" s="5" t="str">
        <f>IF(BP130,IF(_xlfn.XLOOKUP(T130,Data!$W$3:$W$28,Data!$AB$3:$AB$28),"That's much too precious to give away!",IF(OR(AND(T130=17,CK129=CQ129),AND(T130=21,CK129=CV129)),"","No-one here seems to want that.")),"")</f>
        <v/>
      </c>
      <c r="BR130" s="5" t="str">
        <f>IF(BP130,IF(BQ130&lt;&gt;"",BQ130,IF(T130=21,Data!$B$5,"The priest takes the water and it is transformed by heavenly radiance!")),"")</f>
        <v/>
      </c>
      <c r="BS130" s="5" t="b">
        <f t="shared" si="167"/>
        <v>0</v>
      </c>
      <c r="BT130" s="5" t="str">
        <f t="shared" si="100"/>
        <v/>
      </c>
      <c r="BU130" s="5" t="str">
        <f t="shared" si="168"/>
        <v/>
      </c>
      <c r="BV130" s="5" t="b">
        <f t="shared" si="169"/>
        <v>0</v>
      </c>
      <c r="BW130" s="5" t="str">
        <f t="shared" si="101"/>
        <v/>
      </c>
      <c r="BX130" s="5" t="str">
        <f t="shared" si="170"/>
        <v/>
      </c>
      <c r="BY130" s="5" t="b">
        <f t="shared" si="171"/>
        <v>0</v>
      </c>
      <c r="BZ130" s="5">
        <f t="shared" si="172"/>
        <v>0</v>
      </c>
      <c r="CA130" s="5" t="str">
        <f t="shared" si="102"/>
        <v/>
      </c>
      <c r="CB130" s="5" t="b">
        <f t="shared" si="103"/>
        <v>0</v>
      </c>
      <c r="CC130" s="5" t="str">
        <f t="shared" si="104"/>
        <v/>
      </c>
      <c r="CD130" s="5" t="b">
        <f t="shared" si="105"/>
        <v>0</v>
      </c>
      <c r="CE130" s="5" t="b">
        <f t="shared" si="106"/>
        <v>0</v>
      </c>
      <c r="CF130" s="5" t="b">
        <f t="shared" si="107"/>
        <v>0</v>
      </c>
      <c r="CG130" s="5" t="b">
        <f t="shared" si="108"/>
        <v>0</v>
      </c>
      <c r="CH130" s="5" t="b">
        <f t="shared" si="109"/>
        <v>0</v>
      </c>
      <c r="CI130" s="5">
        <f t="shared" si="110"/>
        <v>0</v>
      </c>
      <c r="CJ130" s="5" t="str">
        <f t="shared" si="111"/>
        <v>I don't know that verb.</v>
      </c>
      <c r="CK130" s="4">
        <f t="shared" si="112"/>
        <v>3</v>
      </c>
      <c r="CL130" s="4" t="b">
        <f t="shared" si="113"/>
        <v>0</v>
      </c>
      <c r="CM130" s="4">
        <f t="shared" si="173"/>
        <v>20</v>
      </c>
      <c r="CN130" s="4" t="b">
        <f t="shared" si="114"/>
        <v>0</v>
      </c>
      <c r="CO130" s="4">
        <f t="shared" si="115"/>
        <v>12</v>
      </c>
      <c r="CP130" s="4">
        <f t="shared" si="116"/>
        <v>10</v>
      </c>
      <c r="CQ130" s="4">
        <f t="shared" si="117"/>
        <v>2</v>
      </c>
      <c r="CR130" s="4">
        <f t="shared" si="118"/>
        <v>20</v>
      </c>
      <c r="CS130" s="4">
        <f t="shared" si="119"/>
        <v>2</v>
      </c>
      <c r="CT130" s="4">
        <f t="shared" si="120"/>
        <v>15</v>
      </c>
      <c r="CU130" s="4">
        <f t="shared" si="121"/>
        <v>16</v>
      </c>
      <c r="CV130" s="4">
        <f t="shared" si="122"/>
        <v>8</v>
      </c>
      <c r="CW130" s="4">
        <f t="shared" si="123"/>
        <v>8</v>
      </c>
      <c r="CX130" s="4">
        <f t="shared" si="124"/>
        <v>14</v>
      </c>
      <c r="CY130" s="4">
        <f t="shared" si="125"/>
        <v>19</v>
      </c>
      <c r="CZ130" s="4">
        <f t="shared" si="126"/>
        <v>9</v>
      </c>
      <c r="DA130" s="4">
        <f t="shared" si="127"/>
        <v>2</v>
      </c>
      <c r="DB130" s="4">
        <f t="shared" si="128"/>
        <v>12</v>
      </c>
      <c r="DC130" s="4">
        <f t="shared" si="174"/>
        <v>2</v>
      </c>
      <c r="DD130" s="4">
        <f t="shared" si="129"/>
        <v>2</v>
      </c>
      <c r="DE130" s="4">
        <f t="shared" si="130"/>
        <v>2</v>
      </c>
      <c r="DF130" s="4">
        <f t="shared" si="131"/>
        <v>10</v>
      </c>
      <c r="DG130" s="4">
        <f t="shared" si="132"/>
        <v>2</v>
      </c>
      <c r="DH130" s="4">
        <f t="shared" si="133"/>
        <v>17</v>
      </c>
      <c r="DI130" s="4">
        <f t="shared" si="134"/>
        <v>6</v>
      </c>
      <c r="DJ130" s="4">
        <f t="shared" si="135"/>
        <v>15</v>
      </c>
      <c r="DK130" s="4">
        <f t="shared" si="136"/>
        <v>19</v>
      </c>
      <c r="DL130" s="4">
        <f t="shared" si="137"/>
        <v>2</v>
      </c>
      <c r="DM130" s="4">
        <f t="shared" si="138"/>
        <v>22</v>
      </c>
      <c r="DN130" s="4">
        <f t="shared" si="139"/>
        <v>23</v>
      </c>
      <c r="DO130" s="3"/>
    </row>
    <row r="131" spans="1:119" x14ac:dyDescent="0.35">
      <c r="A131" s="3" t="str">
        <f t="shared" si="140"/>
        <v/>
      </c>
      <c r="B131" s="6"/>
      <c r="C131" s="3" t="str">
        <f t="shared" si="90"/>
        <v/>
      </c>
      <c r="D131" s="3" t="e" cm="1">
        <f t="array" ref="D131:F131">INDEX(_xlfn.TEXTSPLIT(B131," ",,TRUE),_xlfn.SEQUENCE(1,3))</f>
        <v>#VALUE!</v>
      </c>
      <c r="E131" s="3" t="e">
        <v>#VALUE!</v>
      </c>
      <c r="F131" s="3" t="e">
        <v>#VALUE!</v>
      </c>
      <c r="G131" s="3" t="e" cm="1">
        <f t="array" ref="G131">_xlfn.XLOOKUP(D131,Data!$D$3:$D$36,Data!$E$3:$G$36)</f>
        <v>#VALUE!</v>
      </c>
      <c r="H131" s="3"/>
      <c r="I131" s="3"/>
      <c r="J131" s="3" t="e">
        <f>_xlfn.XMATCH(E131,Data!$L$3:$L$10)</f>
        <v>#VALUE!</v>
      </c>
      <c r="K131" s="3" t="str">
        <f>IF(M131="",IF(I131,Data!$B$4,_xlfn.XLOOKUP(D131,Data!$D$3:$D$36,Data!$E$3:$E$36)),"")</f>
        <v/>
      </c>
      <c r="L131" s="3" t="str">
        <f>IF(M131="",IF(I131,_xlfn.XLOOKUP(G131,Data!$L$3:$L$10,Data!$M$3:$M$10),IF(H131=0,"",IF(H131=1,E131,_xlfn.XLOOKUP(E131,Data!$L$3:$L$10,Data!$M$3:$M$10)))),"")</f>
        <v/>
      </c>
      <c r="M131" s="3" t="str">
        <f>IF(NOT(ISERROR(F131)),Data!$J$3,IF(ISERROR(G131),Data!$J$4,IF(AND(H131=0,NOT(ISERROR(E131))),Data!$J$5,IF(AND(H131=2,ISERROR(J131)),Data!$J$7,IF(AND(H131=1,ISERROR(E131)),Data!$J$6,"")))))</f>
        <v>I don't know that verb.</v>
      </c>
      <c r="N131" s="3" t="e">
        <f>_xlfn.XLOOKUP(K131,Data!$D$3:$D$36,Data!$H$3:$H$36)</f>
        <v>#N/A</v>
      </c>
      <c r="O131" s="3" t="e">
        <f>_xlfn.XLOOKUP(L131,Data!$X$3:$X$29,Data!$W$3:$W$29)</f>
        <v>#N/A</v>
      </c>
      <c r="P131" s="3" t="b">
        <f>OR(_xlfn.XLOOKUP(CK130,Data!$O$3:$O$25,Data!$U$3:$U$25),AND(CL130,OR(DC130=CK130,DC130=1)))</f>
        <v>1</v>
      </c>
      <c r="Q131" s="3" t="e" cm="1">
        <f t="array" ref="Q131">INDEX(CO130:DN130,1,O131)</f>
        <v>#N/A</v>
      </c>
      <c r="R131" s="3" t="e">
        <f t="shared" si="92"/>
        <v>#N/A</v>
      </c>
      <c r="S131" s="3" t="e">
        <f t="shared" si="141"/>
        <v>#N/A</v>
      </c>
      <c r="T131" s="3" t="str">
        <f t="shared" si="142"/>
        <v/>
      </c>
      <c r="U131" s="3" t="str">
        <f>IF(M131&lt;&gt;"",M131,IF(L131="","",IFERROR(IF(T131=0,IF(S131=FALSE,Data!$J$11,Data!$J$8),""),IF(K131=Data!$B$4,"",Data!$J$8))))</f>
        <v>I don't know that verb.</v>
      </c>
      <c r="V131" s="3" t="e" cm="1">
        <f t="array" ref="V131">INDEX(Data!$Q$3:$T$25,CK130,L131)</f>
        <v>#VALUE!</v>
      </c>
      <c r="W131" s="3" t="e">
        <f t="shared" si="93"/>
        <v>#VALUE!</v>
      </c>
      <c r="X131" s="3">
        <f t="shared" si="143"/>
        <v>0</v>
      </c>
      <c r="Y131" s="3" t="str">
        <f>IF(K131&lt;&gt;"Go","",IF(ISNUMBER(V131),IF(V131&gt;0,W131,Data!$J$9),Play!V131))</f>
        <v/>
      </c>
      <c r="Z131" s="3" t="b">
        <f t="shared" si="144"/>
        <v>0</v>
      </c>
      <c r="AA131" s="3" t="str">
        <f t="shared" si="145"/>
        <v/>
      </c>
      <c r="AB131" s="3">
        <f t="shared" si="94"/>
        <v>0</v>
      </c>
      <c r="AE131" s="5" t="str">
        <f t="shared" si="95"/>
        <v/>
      </c>
      <c r="AF131" s="5" t="str">
        <f>IF(AE131&lt;&gt;"",OR(_xlfn.XLOOKUP(AE131,Data!$O$3:$O$25,Data!$U$3:$U$25),AND(CL130,OR(DC130=1,DC130=CK130))),"")</f>
        <v/>
      </c>
      <c r="AG131" s="5" t="e" cm="1">
        <f t="array" ref="AG131">"Exits: " &amp; _xlfn.TEXTJOIN(", ", TRUE, IF(INDEX(Data!$Q$3:$T$25,AE131,0)&gt;0,Data!$Q$2:$T$2,""))&amp;"."</f>
        <v>#VALUE!</v>
      </c>
      <c r="AH131" s="5" t="str" cm="1">
        <f t="array" ref="AH131">_xlfn.TEXTJOIN(", ", TRUE, IF(CO130:DN130=AE131,_xlfn.XLOOKUP($CO$3:$DN$3,Data!$W$3:$W$28,Data!$X$3:$X$28),""))</f>
        <v/>
      </c>
      <c r="AI131" s="5" t="str">
        <f>IF(AF131="","",IF(AF131,_xlfn.XLOOKUP(AE131,Data!$O$3:$O$25,Data!$P$3:$P$25)&amp;" "&amp;AG131&amp;IF(AH131&lt;&gt;""," You see: " &amp;AH131&amp;".",""),Data!$J$10))</f>
        <v/>
      </c>
      <c r="AJ131" s="5" t="str">
        <f t="shared" si="146"/>
        <v/>
      </c>
      <c r="AK131" s="5" t="str">
        <f>IF(AND(K131="Talk",U131=""),_xlfn.XLOOKUP(T131,Data!$W$3:$W$28,Data!$AC$3:$AC$28),"")</f>
        <v/>
      </c>
      <c r="AL131" s="5" t="str">
        <f t="shared" si="147"/>
        <v/>
      </c>
      <c r="AM131" s="5" t="b">
        <f t="shared" si="148"/>
        <v>0</v>
      </c>
      <c r="AN131" s="5" t="str">
        <f>IF(AM131,IF(_xlfn.XLOOKUP(T131,Data!$W$3:$W$28,Data!$AA$3:$AA$28)=FALSE,"You can't take that.",IF(Q131=1,"You already have that.",IF(OR(CK130=CT130,CK130=CY130),"The unholy fiend prevents you!",""))),"")</f>
        <v/>
      </c>
      <c r="AO131" s="5" t="str">
        <f t="shared" si="149"/>
        <v/>
      </c>
      <c r="AP131" s="5" t="str">
        <f t="shared" si="150"/>
        <v/>
      </c>
      <c r="AQ131" s="5" t="b">
        <f t="shared" si="151"/>
        <v>0</v>
      </c>
      <c r="AR131" s="5" t="str">
        <f t="shared" si="152"/>
        <v/>
      </c>
      <c r="AS131" s="5" t="str">
        <f t="shared" si="153"/>
        <v/>
      </c>
      <c r="AT131" s="5" t="str">
        <f t="shared" si="91"/>
        <v/>
      </c>
      <c r="AU131" s="5" t="str">
        <f>IF(AND(K131="Examine",U131=""),_xlfn.XLOOKUP(T131,Data!$W$3:$W$28,Data!$Z$3:$Z$28)&amp;IF(T131=15,IF(CL130,IF(CM130&gt;=14,"burning brightly.",IF(CM130&gt;=9,"burning steadily.",IF(CM130&gt;=4,"burning weakly.","guttering."))),"unlit."),""),"")</f>
        <v/>
      </c>
      <c r="AV131" s="5" t="str" cm="1">
        <f t="array" ref="AV131">_xlfn.TEXTJOIN(", ", TRUE, IF(CO130:DN130=1,CO$1:DN$1,""))</f>
        <v/>
      </c>
      <c r="AW131" s="5" t="str">
        <f t="shared" si="154"/>
        <v/>
      </c>
      <c r="AX131" s="5" t="b">
        <f t="shared" si="155"/>
        <v>0</v>
      </c>
      <c r="AY131" s="5" t="str">
        <f>IF(AX131,IF(NOT(ISBLANK(_xlfn.XLOOKUP(T131,Data!$W$3:$W$28,Data!$AD$3:$AD$28))),IF(CK130=12,"","There's nowhere to pour it away here."),"You can't empty that!"),"")</f>
        <v/>
      </c>
      <c r="AZ131" s="5" t="str">
        <f t="shared" si="156"/>
        <v/>
      </c>
      <c r="BA131" s="5" t="b">
        <f t="shared" si="157"/>
        <v>0</v>
      </c>
      <c r="BB131" s="5" t="e">
        <f>_xlfn.XLOOKUP(T131,Data!$W$3:$W$28,Data!$AD$3:$AD$28)</f>
        <v>#N/A</v>
      </c>
      <c r="BC131" s="5" t="str">
        <f t="shared" si="158"/>
        <v/>
      </c>
      <c r="BD131" s="5" t="str">
        <f t="shared" si="159"/>
        <v/>
      </c>
      <c r="BE131" s="5" t="b">
        <f t="shared" si="160"/>
        <v>0</v>
      </c>
      <c r="BF131" s="5" t="str">
        <f t="shared" si="96"/>
        <v/>
      </c>
      <c r="BG131" s="5" t="str">
        <f t="shared" si="161"/>
        <v/>
      </c>
      <c r="BH131" s="5" t="b">
        <f t="shared" si="162"/>
        <v>0</v>
      </c>
      <c r="BI131" s="5" t="str">
        <f t="shared" si="163"/>
        <v/>
      </c>
      <c r="BJ131" s="5" t="str">
        <f t="shared" si="97"/>
        <v/>
      </c>
      <c r="BK131" s="5" t="str">
        <f>IF(BH131,IF(BI131="","You ring the bell. "&amp;IF(BJ131=0,"Nothing else happens.","The "&amp;_xlfn.XLOOKUP(BJ131,Data!$W$3:$W$28,Data!$X$3:$X$28)&amp;" is transformed!"),BI131),"")</f>
        <v/>
      </c>
      <c r="BL131" s="5" t="b">
        <f t="shared" si="164"/>
        <v>0</v>
      </c>
      <c r="BM131" s="5" t="b">
        <f t="shared" si="165"/>
        <v>0</v>
      </c>
      <c r="BN131" s="5" t="str">
        <f t="shared" si="98"/>
        <v/>
      </c>
      <c r="BO131" s="5" t="str">
        <f t="shared" si="99"/>
        <v/>
      </c>
      <c r="BP131" s="5" t="b">
        <f t="shared" si="166"/>
        <v>0</v>
      </c>
      <c r="BQ131" s="5" t="str">
        <f>IF(BP131,IF(_xlfn.XLOOKUP(T131,Data!$W$3:$W$28,Data!$AB$3:$AB$28),"That's much too precious to give away!",IF(OR(AND(T131=17,CK130=CQ130),AND(T131=21,CK130=CV130)),"","No-one here seems to want that.")),"")</f>
        <v/>
      </c>
      <c r="BR131" s="5" t="str">
        <f>IF(BP131,IF(BQ131&lt;&gt;"",BQ131,IF(T131=21,Data!$B$5,"The priest takes the water and it is transformed by heavenly radiance!")),"")</f>
        <v/>
      </c>
      <c r="BS131" s="5" t="b">
        <f t="shared" si="167"/>
        <v>0</v>
      </c>
      <c r="BT131" s="5" t="str">
        <f t="shared" si="100"/>
        <v/>
      </c>
      <c r="BU131" s="5" t="str">
        <f t="shared" si="168"/>
        <v/>
      </c>
      <c r="BV131" s="5" t="b">
        <f t="shared" si="169"/>
        <v>0</v>
      </c>
      <c r="BW131" s="5" t="str">
        <f t="shared" si="101"/>
        <v/>
      </c>
      <c r="BX131" s="5" t="str">
        <f t="shared" si="170"/>
        <v/>
      </c>
      <c r="BY131" s="5" t="b">
        <f t="shared" si="171"/>
        <v>0</v>
      </c>
      <c r="BZ131" s="5">
        <f t="shared" si="172"/>
        <v>0</v>
      </c>
      <c r="CA131" s="5" t="str">
        <f t="shared" si="102"/>
        <v/>
      </c>
      <c r="CB131" s="5" t="b">
        <f t="shared" si="103"/>
        <v>0</v>
      </c>
      <c r="CC131" s="5" t="str">
        <f t="shared" si="104"/>
        <v/>
      </c>
      <c r="CD131" s="5" t="b">
        <f t="shared" si="105"/>
        <v>0</v>
      </c>
      <c r="CE131" s="5" t="b">
        <f t="shared" si="106"/>
        <v>0</v>
      </c>
      <c r="CF131" s="5" t="b">
        <f t="shared" si="107"/>
        <v>0</v>
      </c>
      <c r="CG131" s="5" t="b">
        <f t="shared" si="108"/>
        <v>0</v>
      </c>
      <c r="CH131" s="5" t="b">
        <f t="shared" si="109"/>
        <v>0</v>
      </c>
      <c r="CI131" s="5">
        <f t="shared" si="110"/>
        <v>0</v>
      </c>
      <c r="CJ131" s="5" t="str">
        <f t="shared" si="111"/>
        <v>I don't know that verb.</v>
      </c>
      <c r="CK131" s="4">
        <f t="shared" si="112"/>
        <v>3</v>
      </c>
      <c r="CL131" s="4" t="b">
        <f t="shared" si="113"/>
        <v>0</v>
      </c>
      <c r="CM131" s="4">
        <f t="shared" si="173"/>
        <v>20</v>
      </c>
      <c r="CN131" s="4" t="b">
        <f t="shared" si="114"/>
        <v>0</v>
      </c>
      <c r="CO131" s="4">
        <f t="shared" si="115"/>
        <v>12</v>
      </c>
      <c r="CP131" s="4">
        <f t="shared" si="116"/>
        <v>10</v>
      </c>
      <c r="CQ131" s="4">
        <f t="shared" si="117"/>
        <v>2</v>
      </c>
      <c r="CR131" s="4">
        <f t="shared" si="118"/>
        <v>20</v>
      </c>
      <c r="CS131" s="4">
        <f t="shared" si="119"/>
        <v>2</v>
      </c>
      <c r="CT131" s="4">
        <f t="shared" si="120"/>
        <v>15</v>
      </c>
      <c r="CU131" s="4">
        <f t="shared" si="121"/>
        <v>16</v>
      </c>
      <c r="CV131" s="4">
        <f t="shared" si="122"/>
        <v>8</v>
      </c>
      <c r="CW131" s="4">
        <f t="shared" si="123"/>
        <v>8</v>
      </c>
      <c r="CX131" s="4">
        <f t="shared" si="124"/>
        <v>14</v>
      </c>
      <c r="CY131" s="4">
        <f t="shared" si="125"/>
        <v>19</v>
      </c>
      <c r="CZ131" s="4">
        <f t="shared" si="126"/>
        <v>9</v>
      </c>
      <c r="DA131" s="4">
        <f t="shared" si="127"/>
        <v>2</v>
      </c>
      <c r="DB131" s="4">
        <f t="shared" si="128"/>
        <v>12</v>
      </c>
      <c r="DC131" s="4">
        <f t="shared" si="174"/>
        <v>2</v>
      </c>
      <c r="DD131" s="4">
        <f t="shared" si="129"/>
        <v>2</v>
      </c>
      <c r="DE131" s="4">
        <f t="shared" si="130"/>
        <v>2</v>
      </c>
      <c r="DF131" s="4">
        <f t="shared" si="131"/>
        <v>10</v>
      </c>
      <c r="DG131" s="4">
        <f t="shared" si="132"/>
        <v>2</v>
      </c>
      <c r="DH131" s="4">
        <f t="shared" si="133"/>
        <v>17</v>
      </c>
      <c r="DI131" s="4">
        <f t="shared" si="134"/>
        <v>6</v>
      </c>
      <c r="DJ131" s="4">
        <f t="shared" si="135"/>
        <v>15</v>
      </c>
      <c r="DK131" s="4">
        <f t="shared" si="136"/>
        <v>19</v>
      </c>
      <c r="DL131" s="4">
        <f t="shared" si="137"/>
        <v>2</v>
      </c>
      <c r="DM131" s="4">
        <f t="shared" si="138"/>
        <v>22</v>
      </c>
      <c r="DN131" s="4">
        <f t="shared" si="139"/>
        <v>23</v>
      </c>
      <c r="DO131" s="3"/>
    </row>
    <row r="132" spans="1:119" x14ac:dyDescent="0.35">
      <c r="A132" s="3" t="str">
        <f t="shared" si="140"/>
        <v/>
      </c>
      <c r="B132" s="6"/>
      <c r="C132" s="3" t="str">
        <f t="shared" si="90"/>
        <v/>
      </c>
      <c r="D132" s="3" t="e" cm="1">
        <f t="array" ref="D132:F132">INDEX(_xlfn.TEXTSPLIT(B132," ",,TRUE),_xlfn.SEQUENCE(1,3))</f>
        <v>#VALUE!</v>
      </c>
      <c r="E132" s="3" t="e">
        <v>#VALUE!</v>
      </c>
      <c r="F132" s="3" t="e">
        <v>#VALUE!</v>
      </c>
      <c r="G132" s="3" t="e" cm="1">
        <f t="array" ref="G132">_xlfn.XLOOKUP(D132,Data!$D$3:$D$36,Data!$E$3:$G$36)</f>
        <v>#VALUE!</v>
      </c>
      <c r="H132" s="3"/>
      <c r="I132" s="3"/>
      <c r="J132" s="3" t="e">
        <f>_xlfn.XMATCH(E132,Data!$L$3:$L$10)</f>
        <v>#VALUE!</v>
      </c>
      <c r="K132" s="3" t="str">
        <f>IF(M132="",IF(I132,Data!$B$4,_xlfn.XLOOKUP(D132,Data!$D$3:$D$36,Data!$E$3:$E$36)),"")</f>
        <v/>
      </c>
      <c r="L132" s="3" t="str">
        <f>IF(M132="",IF(I132,_xlfn.XLOOKUP(G132,Data!$L$3:$L$10,Data!$M$3:$M$10),IF(H132=0,"",IF(H132=1,E132,_xlfn.XLOOKUP(E132,Data!$L$3:$L$10,Data!$M$3:$M$10)))),"")</f>
        <v/>
      </c>
      <c r="M132" s="3" t="str">
        <f>IF(NOT(ISERROR(F132)),Data!$J$3,IF(ISERROR(G132),Data!$J$4,IF(AND(H132=0,NOT(ISERROR(E132))),Data!$J$5,IF(AND(H132=2,ISERROR(J132)),Data!$J$7,IF(AND(H132=1,ISERROR(E132)),Data!$J$6,"")))))</f>
        <v>I don't know that verb.</v>
      </c>
      <c r="N132" s="3" t="e">
        <f>_xlfn.XLOOKUP(K132,Data!$D$3:$D$36,Data!$H$3:$H$36)</f>
        <v>#N/A</v>
      </c>
      <c r="O132" s="3" t="e">
        <f>_xlfn.XLOOKUP(L132,Data!$X$3:$X$29,Data!$W$3:$W$29)</f>
        <v>#N/A</v>
      </c>
      <c r="P132" s="3" t="b">
        <f>OR(_xlfn.XLOOKUP(CK131,Data!$O$3:$O$25,Data!$U$3:$U$25),AND(CL131,OR(DC131=CK131,DC131=1)))</f>
        <v>1</v>
      </c>
      <c r="Q132" s="3" t="e" cm="1">
        <f t="array" ref="Q132">INDEX(CO131:DN131,1,O132)</f>
        <v>#N/A</v>
      </c>
      <c r="R132" s="3" t="e">
        <f t="shared" si="92"/>
        <v>#N/A</v>
      </c>
      <c r="S132" s="3" t="e">
        <f t="shared" si="141"/>
        <v>#N/A</v>
      </c>
      <c r="T132" s="3" t="str">
        <f t="shared" si="142"/>
        <v/>
      </c>
      <c r="U132" s="3" t="str">
        <f>IF(M132&lt;&gt;"",M132,IF(L132="","",IFERROR(IF(T132=0,IF(S132=FALSE,Data!$J$11,Data!$J$8),""),IF(K132=Data!$B$4,"",Data!$J$8))))</f>
        <v>I don't know that verb.</v>
      </c>
      <c r="V132" s="3" t="e" cm="1">
        <f t="array" ref="V132">INDEX(Data!$Q$3:$T$25,CK131,L132)</f>
        <v>#VALUE!</v>
      </c>
      <c r="W132" s="3" t="e">
        <f t="shared" si="93"/>
        <v>#VALUE!</v>
      </c>
      <c r="X132" s="3">
        <f t="shared" si="143"/>
        <v>0</v>
      </c>
      <c r="Y132" s="3" t="str">
        <f>IF(K132&lt;&gt;"Go","",IF(ISNUMBER(V132),IF(V132&gt;0,W132,Data!$J$9),Play!V132))</f>
        <v/>
      </c>
      <c r="Z132" s="3" t="b">
        <f t="shared" si="144"/>
        <v>0</v>
      </c>
      <c r="AA132" s="3" t="str">
        <f t="shared" si="145"/>
        <v/>
      </c>
      <c r="AB132" s="3">
        <f t="shared" si="94"/>
        <v>0</v>
      </c>
      <c r="AE132" s="5" t="str">
        <f t="shared" si="95"/>
        <v/>
      </c>
      <c r="AF132" s="5" t="str">
        <f>IF(AE132&lt;&gt;"",OR(_xlfn.XLOOKUP(AE132,Data!$O$3:$O$25,Data!$U$3:$U$25),AND(CL131,OR(DC131=1,DC131=CK131))),"")</f>
        <v/>
      </c>
      <c r="AG132" s="5" t="e" cm="1">
        <f t="array" ref="AG132">"Exits: " &amp; _xlfn.TEXTJOIN(", ", TRUE, IF(INDEX(Data!$Q$3:$T$25,AE132,0)&gt;0,Data!$Q$2:$T$2,""))&amp;"."</f>
        <v>#VALUE!</v>
      </c>
      <c r="AH132" s="5" t="str" cm="1">
        <f t="array" ref="AH132">_xlfn.TEXTJOIN(", ", TRUE, IF(CO131:DN131=AE132,_xlfn.XLOOKUP($CO$3:$DN$3,Data!$W$3:$W$28,Data!$X$3:$X$28),""))</f>
        <v/>
      </c>
      <c r="AI132" s="5" t="str">
        <f>IF(AF132="","",IF(AF132,_xlfn.XLOOKUP(AE132,Data!$O$3:$O$25,Data!$P$3:$P$25)&amp;" "&amp;AG132&amp;IF(AH132&lt;&gt;""," You see: " &amp;AH132&amp;".",""),Data!$J$10))</f>
        <v/>
      </c>
      <c r="AJ132" s="5" t="str">
        <f t="shared" si="146"/>
        <v/>
      </c>
      <c r="AK132" s="5" t="str">
        <f>IF(AND(K132="Talk",U132=""),_xlfn.XLOOKUP(T132,Data!$W$3:$W$28,Data!$AC$3:$AC$28),"")</f>
        <v/>
      </c>
      <c r="AL132" s="5" t="str">
        <f t="shared" si="147"/>
        <v/>
      </c>
      <c r="AM132" s="5" t="b">
        <f t="shared" si="148"/>
        <v>0</v>
      </c>
      <c r="AN132" s="5" t="str">
        <f>IF(AM132,IF(_xlfn.XLOOKUP(T132,Data!$W$3:$W$28,Data!$AA$3:$AA$28)=FALSE,"You can't take that.",IF(Q132=1,"You already have that.",IF(OR(CK131=CT131,CK131=CY131),"The unholy fiend prevents you!",""))),"")</f>
        <v/>
      </c>
      <c r="AO132" s="5" t="str">
        <f t="shared" si="149"/>
        <v/>
      </c>
      <c r="AP132" s="5" t="str">
        <f t="shared" si="150"/>
        <v/>
      </c>
      <c r="AQ132" s="5" t="b">
        <f t="shared" si="151"/>
        <v>0</v>
      </c>
      <c r="AR132" s="5" t="str">
        <f t="shared" si="152"/>
        <v/>
      </c>
      <c r="AS132" s="5" t="str">
        <f t="shared" si="153"/>
        <v/>
      </c>
      <c r="AT132" s="5" t="str">
        <f t="shared" si="91"/>
        <v/>
      </c>
      <c r="AU132" s="5" t="str">
        <f>IF(AND(K132="Examine",U132=""),_xlfn.XLOOKUP(T132,Data!$W$3:$W$28,Data!$Z$3:$Z$28)&amp;IF(T132=15,IF(CL131,IF(CM131&gt;=14,"burning brightly.",IF(CM131&gt;=9,"burning steadily.",IF(CM131&gt;=4,"burning weakly.","guttering."))),"unlit."),""),"")</f>
        <v/>
      </c>
      <c r="AV132" s="5" t="str" cm="1">
        <f t="array" ref="AV132">_xlfn.TEXTJOIN(", ", TRUE, IF(CO131:DN131=1,CO$1:DN$1,""))</f>
        <v/>
      </c>
      <c r="AW132" s="5" t="str">
        <f t="shared" si="154"/>
        <v/>
      </c>
      <c r="AX132" s="5" t="b">
        <f t="shared" si="155"/>
        <v>0</v>
      </c>
      <c r="AY132" s="5" t="str">
        <f>IF(AX132,IF(NOT(ISBLANK(_xlfn.XLOOKUP(T132,Data!$W$3:$W$28,Data!$AD$3:$AD$28))),IF(CK131=12,"","There's nowhere to pour it away here."),"You can't empty that!"),"")</f>
        <v/>
      </c>
      <c r="AZ132" s="5" t="str">
        <f t="shared" si="156"/>
        <v/>
      </c>
      <c r="BA132" s="5" t="b">
        <f t="shared" si="157"/>
        <v>0</v>
      </c>
      <c r="BB132" s="5" t="e">
        <f>_xlfn.XLOOKUP(T132,Data!$W$3:$W$28,Data!$AD$3:$AD$28)</f>
        <v>#N/A</v>
      </c>
      <c r="BC132" s="5" t="str">
        <f t="shared" si="158"/>
        <v/>
      </c>
      <c r="BD132" s="5" t="str">
        <f t="shared" si="159"/>
        <v/>
      </c>
      <c r="BE132" s="5" t="b">
        <f t="shared" si="160"/>
        <v>0</v>
      </c>
      <c r="BF132" s="5" t="str">
        <f t="shared" si="96"/>
        <v/>
      </c>
      <c r="BG132" s="5" t="str">
        <f t="shared" si="161"/>
        <v/>
      </c>
      <c r="BH132" s="5" t="b">
        <f t="shared" si="162"/>
        <v>0</v>
      </c>
      <c r="BI132" s="5" t="str">
        <f t="shared" si="163"/>
        <v/>
      </c>
      <c r="BJ132" s="5" t="str">
        <f t="shared" si="97"/>
        <v/>
      </c>
      <c r="BK132" s="5" t="str">
        <f>IF(BH132,IF(BI132="","You ring the bell. "&amp;IF(BJ132=0,"Nothing else happens.","The "&amp;_xlfn.XLOOKUP(BJ132,Data!$W$3:$W$28,Data!$X$3:$X$28)&amp;" is transformed!"),BI132),"")</f>
        <v/>
      </c>
      <c r="BL132" s="5" t="b">
        <f t="shared" si="164"/>
        <v>0</v>
      </c>
      <c r="BM132" s="5" t="b">
        <f t="shared" si="165"/>
        <v>0</v>
      </c>
      <c r="BN132" s="5" t="str">
        <f t="shared" si="98"/>
        <v/>
      </c>
      <c r="BO132" s="5" t="str">
        <f t="shared" si="99"/>
        <v/>
      </c>
      <c r="BP132" s="5" t="b">
        <f t="shared" si="166"/>
        <v>0</v>
      </c>
      <c r="BQ132" s="5" t="str">
        <f>IF(BP132,IF(_xlfn.XLOOKUP(T132,Data!$W$3:$W$28,Data!$AB$3:$AB$28),"That's much too precious to give away!",IF(OR(AND(T132=17,CK131=CQ131),AND(T132=21,CK131=CV131)),"","No-one here seems to want that.")),"")</f>
        <v/>
      </c>
      <c r="BR132" s="5" t="str">
        <f>IF(BP132,IF(BQ132&lt;&gt;"",BQ132,IF(T132=21,Data!$B$5,"The priest takes the water and it is transformed by heavenly radiance!")),"")</f>
        <v/>
      </c>
      <c r="BS132" s="5" t="b">
        <f t="shared" si="167"/>
        <v>0</v>
      </c>
      <c r="BT132" s="5" t="str">
        <f t="shared" si="100"/>
        <v/>
      </c>
      <c r="BU132" s="5" t="str">
        <f t="shared" si="168"/>
        <v/>
      </c>
      <c r="BV132" s="5" t="b">
        <f t="shared" si="169"/>
        <v>0</v>
      </c>
      <c r="BW132" s="5" t="str">
        <f t="shared" si="101"/>
        <v/>
      </c>
      <c r="BX132" s="5" t="str">
        <f t="shared" si="170"/>
        <v/>
      </c>
      <c r="BY132" s="5" t="b">
        <f t="shared" si="171"/>
        <v>0</v>
      </c>
      <c r="BZ132" s="5">
        <f t="shared" si="172"/>
        <v>0</v>
      </c>
      <c r="CA132" s="5" t="str">
        <f t="shared" si="102"/>
        <v/>
      </c>
      <c r="CB132" s="5" t="b">
        <f t="shared" si="103"/>
        <v>0</v>
      </c>
      <c r="CC132" s="5" t="str">
        <f t="shared" si="104"/>
        <v/>
      </c>
      <c r="CD132" s="5" t="b">
        <f t="shared" si="105"/>
        <v>0</v>
      </c>
      <c r="CE132" s="5" t="b">
        <f t="shared" si="106"/>
        <v>0</v>
      </c>
      <c r="CF132" s="5" t="b">
        <f t="shared" si="107"/>
        <v>0</v>
      </c>
      <c r="CG132" s="5" t="b">
        <f t="shared" si="108"/>
        <v>0</v>
      </c>
      <c r="CH132" s="5" t="b">
        <f t="shared" si="109"/>
        <v>0</v>
      </c>
      <c r="CI132" s="5">
        <f t="shared" si="110"/>
        <v>0</v>
      </c>
      <c r="CJ132" s="5" t="str">
        <f t="shared" si="111"/>
        <v>I don't know that verb.</v>
      </c>
      <c r="CK132" s="4">
        <f t="shared" si="112"/>
        <v>3</v>
      </c>
      <c r="CL132" s="4" t="b">
        <f t="shared" si="113"/>
        <v>0</v>
      </c>
      <c r="CM132" s="4">
        <f t="shared" si="173"/>
        <v>20</v>
      </c>
      <c r="CN132" s="4" t="b">
        <f t="shared" si="114"/>
        <v>0</v>
      </c>
      <c r="CO132" s="4">
        <f t="shared" si="115"/>
        <v>12</v>
      </c>
      <c r="CP132" s="4">
        <f t="shared" si="116"/>
        <v>10</v>
      </c>
      <c r="CQ132" s="4">
        <f t="shared" si="117"/>
        <v>2</v>
      </c>
      <c r="CR132" s="4">
        <f t="shared" si="118"/>
        <v>20</v>
      </c>
      <c r="CS132" s="4">
        <f t="shared" si="119"/>
        <v>2</v>
      </c>
      <c r="CT132" s="4">
        <f t="shared" si="120"/>
        <v>15</v>
      </c>
      <c r="CU132" s="4">
        <f t="shared" si="121"/>
        <v>16</v>
      </c>
      <c r="CV132" s="4">
        <f t="shared" si="122"/>
        <v>8</v>
      </c>
      <c r="CW132" s="4">
        <f t="shared" si="123"/>
        <v>8</v>
      </c>
      <c r="CX132" s="4">
        <f t="shared" si="124"/>
        <v>14</v>
      </c>
      <c r="CY132" s="4">
        <f t="shared" si="125"/>
        <v>19</v>
      </c>
      <c r="CZ132" s="4">
        <f t="shared" si="126"/>
        <v>9</v>
      </c>
      <c r="DA132" s="4">
        <f t="shared" si="127"/>
        <v>2</v>
      </c>
      <c r="DB132" s="4">
        <f t="shared" si="128"/>
        <v>12</v>
      </c>
      <c r="DC132" s="4">
        <f t="shared" si="174"/>
        <v>2</v>
      </c>
      <c r="DD132" s="4">
        <f t="shared" si="129"/>
        <v>2</v>
      </c>
      <c r="DE132" s="4">
        <f t="shared" si="130"/>
        <v>2</v>
      </c>
      <c r="DF132" s="4">
        <f t="shared" si="131"/>
        <v>10</v>
      </c>
      <c r="DG132" s="4">
        <f t="shared" si="132"/>
        <v>2</v>
      </c>
      <c r="DH132" s="4">
        <f t="shared" si="133"/>
        <v>17</v>
      </c>
      <c r="DI132" s="4">
        <f t="shared" si="134"/>
        <v>6</v>
      </c>
      <c r="DJ132" s="4">
        <f t="shared" si="135"/>
        <v>15</v>
      </c>
      <c r="DK132" s="4">
        <f t="shared" si="136"/>
        <v>19</v>
      </c>
      <c r="DL132" s="4">
        <f t="shared" si="137"/>
        <v>2</v>
      </c>
      <c r="DM132" s="4">
        <f t="shared" si="138"/>
        <v>22</v>
      </c>
      <c r="DN132" s="4">
        <f t="shared" si="139"/>
        <v>23</v>
      </c>
      <c r="DO132" s="3"/>
    </row>
    <row r="133" spans="1:119" x14ac:dyDescent="0.35">
      <c r="A133" s="3" t="str">
        <f t="shared" si="140"/>
        <v/>
      </c>
      <c r="B133" s="6"/>
      <c r="C133" s="3" t="str">
        <f t="shared" si="90"/>
        <v/>
      </c>
      <c r="D133" s="3" t="e" cm="1">
        <f t="array" ref="D133:F133">INDEX(_xlfn.TEXTSPLIT(B133," ",,TRUE),_xlfn.SEQUENCE(1,3))</f>
        <v>#VALUE!</v>
      </c>
      <c r="E133" s="3" t="e">
        <v>#VALUE!</v>
      </c>
      <c r="F133" s="3" t="e">
        <v>#VALUE!</v>
      </c>
      <c r="G133" s="3" t="e" cm="1">
        <f t="array" ref="G133">_xlfn.XLOOKUP(D133,Data!$D$3:$D$36,Data!$E$3:$G$36)</f>
        <v>#VALUE!</v>
      </c>
      <c r="H133" s="3"/>
      <c r="I133" s="3"/>
      <c r="J133" s="3" t="e">
        <f>_xlfn.XMATCH(E133,Data!$L$3:$L$10)</f>
        <v>#VALUE!</v>
      </c>
      <c r="K133" s="3" t="str">
        <f>IF(M133="",IF(I133,Data!$B$4,_xlfn.XLOOKUP(D133,Data!$D$3:$D$36,Data!$E$3:$E$36)),"")</f>
        <v/>
      </c>
      <c r="L133" s="3" t="str">
        <f>IF(M133="",IF(I133,_xlfn.XLOOKUP(G133,Data!$L$3:$L$10,Data!$M$3:$M$10),IF(H133=0,"",IF(H133=1,E133,_xlfn.XLOOKUP(E133,Data!$L$3:$L$10,Data!$M$3:$M$10)))),"")</f>
        <v/>
      </c>
      <c r="M133" s="3" t="str">
        <f>IF(NOT(ISERROR(F133)),Data!$J$3,IF(ISERROR(G133),Data!$J$4,IF(AND(H133=0,NOT(ISERROR(E133))),Data!$J$5,IF(AND(H133=2,ISERROR(J133)),Data!$J$7,IF(AND(H133=1,ISERROR(E133)),Data!$J$6,"")))))</f>
        <v>I don't know that verb.</v>
      </c>
      <c r="N133" s="3" t="e">
        <f>_xlfn.XLOOKUP(K133,Data!$D$3:$D$36,Data!$H$3:$H$36)</f>
        <v>#N/A</v>
      </c>
      <c r="O133" s="3" t="e">
        <f>_xlfn.XLOOKUP(L133,Data!$X$3:$X$29,Data!$W$3:$W$29)</f>
        <v>#N/A</v>
      </c>
      <c r="P133" s="3" t="b">
        <f>OR(_xlfn.XLOOKUP(CK132,Data!$O$3:$O$25,Data!$U$3:$U$25),AND(CL132,OR(DC132=CK132,DC132=1)))</f>
        <v>1</v>
      </c>
      <c r="Q133" s="3" t="e" cm="1">
        <f t="array" ref="Q133">INDEX(CO132:DN132,1,O133)</f>
        <v>#N/A</v>
      </c>
      <c r="R133" s="3" t="e">
        <f t="shared" si="92"/>
        <v>#N/A</v>
      </c>
      <c r="S133" s="3" t="e">
        <f t="shared" si="141"/>
        <v>#N/A</v>
      </c>
      <c r="T133" s="3" t="str">
        <f t="shared" si="142"/>
        <v/>
      </c>
      <c r="U133" s="3" t="str">
        <f>IF(M133&lt;&gt;"",M133,IF(L133="","",IFERROR(IF(T133=0,IF(S133=FALSE,Data!$J$11,Data!$J$8),""),IF(K133=Data!$B$4,"",Data!$J$8))))</f>
        <v>I don't know that verb.</v>
      </c>
      <c r="V133" s="3" t="e" cm="1">
        <f t="array" ref="V133">INDEX(Data!$Q$3:$T$25,CK132,L133)</f>
        <v>#VALUE!</v>
      </c>
      <c r="W133" s="3" t="e">
        <f t="shared" si="93"/>
        <v>#VALUE!</v>
      </c>
      <c r="X133" s="3">
        <f t="shared" si="143"/>
        <v>0</v>
      </c>
      <c r="Y133" s="3" t="str">
        <f>IF(K133&lt;&gt;"Go","",IF(ISNUMBER(V133),IF(V133&gt;0,W133,Data!$J$9),Play!V133))</f>
        <v/>
      </c>
      <c r="Z133" s="3" t="b">
        <f t="shared" si="144"/>
        <v>0</v>
      </c>
      <c r="AA133" s="3" t="str">
        <f t="shared" si="145"/>
        <v/>
      </c>
      <c r="AB133" s="3">
        <f t="shared" si="94"/>
        <v>0</v>
      </c>
      <c r="AE133" s="5" t="str">
        <f t="shared" si="95"/>
        <v/>
      </c>
      <c r="AF133" s="5" t="str">
        <f>IF(AE133&lt;&gt;"",OR(_xlfn.XLOOKUP(AE133,Data!$O$3:$O$25,Data!$U$3:$U$25),AND(CL132,OR(DC132=1,DC132=CK132))),"")</f>
        <v/>
      </c>
      <c r="AG133" s="5" t="e" cm="1">
        <f t="array" ref="AG133">"Exits: " &amp; _xlfn.TEXTJOIN(", ", TRUE, IF(INDEX(Data!$Q$3:$T$25,AE133,0)&gt;0,Data!$Q$2:$T$2,""))&amp;"."</f>
        <v>#VALUE!</v>
      </c>
      <c r="AH133" s="5" t="str" cm="1">
        <f t="array" ref="AH133">_xlfn.TEXTJOIN(", ", TRUE, IF(CO132:DN132=AE133,_xlfn.XLOOKUP($CO$3:$DN$3,Data!$W$3:$W$28,Data!$X$3:$X$28),""))</f>
        <v/>
      </c>
      <c r="AI133" s="5" t="str">
        <f>IF(AF133="","",IF(AF133,_xlfn.XLOOKUP(AE133,Data!$O$3:$O$25,Data!$P$3:$P$25)&amp;" "&amp;AG133&amp;IF(AH133&lt;&gt;""," You see: " &amp;AH133&amp;".",""),Data!$J$10))</f>
        <v/>
      </c>
      <c r="AJ133" s="5" t="str">
        <f t="shared" si="146"/>
        <v/>
      </c>
      <c r="AK133" s="5" t="str">
        <f>IF(AND(K133="Talk",U133=""),_xlfn.XLOOKUP(T133,Data!$W$3:$W$28,Data!$AC$3:$AC$28),"")</f>
        <v/>
      </c>
      <c r="AL133" s="5" t="str">
        <f t="shared" si="147"/>
        <v/>
      </c>
      <c r="AM133" s="5" t="b">
        <f t="shared" si="148"/>
        <v>0</v>
      </c>
      <c r="AN133" s="5" t="str">
        <f>IF(AM133,IF(_xlfn.XLOOKUP(T133,Data!$W$3:$W$28,Data!$AA$3:$AA$28)=FALSE,"You can't take that.",IF(Q133=1,"You already have that.",IF(OR(CK132=CT132,CK132=CY132),"The unholy fiend prevents you!",""))),"")</f>
        <v/>
      </c>
      <c r="AO133" s="5" t="str">
        <f t="shared" si="149"/>
        <v/>
      </c>
      <c r="AP133" s="5" t="str">
        <f t="shared" si="150"/>
        <v/>
      </c>
      <c r="AQ133" s="5" t="b">
        <f t="shared" si="151"/>
        <v>0</v>
      </c>
      <c r="AR133" s="5" t="str">
        <f t="shared" si="152"/>
        <v/>
      </c>
      <c r="AS133" s="5" t="str">
        <f t="shared" si="153"/>
        <v/>
      </c>
      <c r="AT133" s="5" t="str">
        <f t="shared" si="91"/>
        <v/>
      </c>
      <c r="AU133" s="5" t="str">
        <f>IF(AND(K133="Examine",U133=""),_xlfn.XLOOKUP(T133,Data!$W$3:$W$28,Data!$Z$3:$Z$28)&amp;IF(T133=15,IF(CL132,IF(CM132&gt;=14,"burning brightly.",IF(CM132&gt;=9,"burning steadily.",IF(CM132&gt;=4,"burning weakly.","guttering."))),"unlit."),""),"")</f>
        <v/>
      </c>
      <c r="AV133" s="5" t="str" cm="1">
        <f t="array" ref="AV133">_xlfn.TEXTJOIN(", ", TRUE, IF(CO132:DN132=1,CO$1:DN$1,""))</f>
        <v/>
      </c>
      <c r="AW133" s="5" t="str">
        <f t="shared" si="154"/>
        <v/>
      </c>
      <c r="AX133" s="5" t="b">
        <f t="shared" si="155"/>
        <v>0</v>
      </c>
      <c r="AY133" s="5" t="str">
        <f>IF(AX133,IF(NOT(ISBLANK(_xlfn.XLOOKUP(T133,Data!$W$3:$W$28,Data!$AD$3:$AD$28))),IF(CK132=12,"","There's nowhere to pour it away here."),"You can't empty that!"),"")</f>
        <v/>
      </c>
      <c r="AZ133" s="5" t="str">
        <f t="shared" si="156"/>
        <v/>
      </c>
      <c r="BA133" s="5" t="b">
        <f t="shared" si="157"/>
        <v>0</v>
      </c>
      <c r="BB133" s="5" t="e">
        <f>_xlfn.XLOOKUP(T133,Data!$W$3:$W$28,Data!$AD$3:$AD$28)</f>
        <v>#N/A</v>
      </c>
      <c r="BC133" s="5" t="str">
        <f t="shared" si="158"/>
        <v/>
      </c>
      <c r="BD133" s="5" t="str">
        <f t="shared" si="159"/>
        <v/>
      </c>
      <c r="BE133" s="5" t="b">
        <f t="shared" si="160"/>
        <v>0</v>
      </c>
      <c r="BF133" s="5" t="str">
        <f t="shared" si="96"/>
        <v/>
      </c>
      <c r="BG133" s="5" t="str">
        <f t="shared" si="161"/>
        <v/>
      </c>
      <c r="BH133" s="5" t="b">
        <f t="shared" si="162"/>
        <v>0</v>
      </c>
      <c r="BI133" s="5" t="str">
        <f t="shared" si="163"/>
        <v/>
      </c>
      <c r="BJ133" s="5" t="str">
        <f t="shared" si="97"/>
        <v/>
      </c>
      <c r="BK133" s="5" t="str">
        <f>IF(BH133,IF(BI133="","You ring the bell. "&amp;IF(BJ133=0,"Nothing else happens.","The "&amp;_xlfn.XLOOKUP(BJ133,Data!$W$3:$W$28,Data!$X$3:$X$28)&amp;" is transformed!"),BI133),"")</f>
        <v/>
      </c>
      <c r="BL133" s="5" t="b">
        <f t="shared" si="164"/>
        <v>0</v>
      </c>
      <c r="BM133" s="5" t="b">
        <f t="shared" si="165"/>
        <v>0</v>
      </c>
      <c r="BN133" s="5" t="str">
        <f t="shared" si="98"/>
        <v/>
      </c>
      <c r="BO133" s="5" t="str">
        <f t="shared" si="99"/>
        <v/>
      </c>
      <c r="BP133" s="5" t="b">
        <f t="shared" si="166"/>
        <v>0</v>
      </c>
      <c r="BQ133" s="5" t="str">
        <f>IF(BP133,IF(_xlfn.XLOOKUP(T133,Data!$W$3:$W$28,Data!$AB$3:$AB$28),"That's much too precious to give away!",IF(OR(AND(T133=17,CK132=CQ132),AND(T133=21,CK132=CV132)),"","No-one here seems to want that.")),"")</f>
        <v/>
      </c>
      <c r="BR133" s="5" t="str">
        <f>IF(BP133,IF(BQ133&lt;&gt;"",BQ133,IF(T133=21,Data!$B$5,"The priest takes the water and it is transformed by heavenly radiance!")),"")</f>
        <v/>
      </c>
      <c r="BS133" s="5" t="b">
        <f t="shared" si="167"/>
        <v>0</v>
      </c>
      <c r="BT133" s="5" t="str">
        <f t="shared" si="100"/>
        <v/>
      </c>
      <c r="BU133" s="5" t="str">
        <f t="shared" si="168"/>
        <v/>
      </c>
      <c r="BV133" s="5" t="b">
        <f t="shared" si="169"/>
        <v>0</v>
      </c>
      <c r="BW133" s="5" t="str">
        <f t="shared" si="101"/>
        <v/>
      </c>
      <c r="BX133" s="5" t="str">
        <f t="shared" si="170"/>
        <v/>
      </c>
      <c r="BY133" s="5" t="b">
        <f t="shared" si="171"/>
        <v>0</v>
      </c>
      <c r="BZ133" s="5">
        <f t="shared" si="172"/>
        <v>0</v>
      </c>
      <c r="CA133" s="5" t="str">
        <f t="shared" si="102"/>
        <v/>
      </c>
      <c r="CB133" s="5" t="b">
        <f t="shared" si="103"/>
        <v>0</v>
      </c>
      <c r="CC133" s="5" t="str">
        <f t="shared" si="104"/>
        <v/>
      </c>
      <c r="CD133" s="5" t="b">
        <f t="shared" si="105"/>
        <v>0</v>
      </c>
      <c r="CE133" s="5" t="b">
        <f t="shared" si="106"/>
        <v>0</v>
      </c>
      <c r="CF133" s="5" t="b">
        <f t="shared" si="107"/>
        <v>0</v>
      </c>
      <c r="CG133" s="5" t="b">
        <f t="shared" si="108"/>
        <v>0</v>
      </c>
      <c r="CH133" s="5" t="b">
        <f t="shared" si="109"/>
        <v>0</v>
      </c>
      <c r="CI133" s="5">
        <f t="shared" si="110"/>
        <v>0</v>
      </c>
      <c r="CJ133" s="5" t="str">
        <f t="shared" si="111"/>
        <v>I don't know that verb.</v>
      </c>
      <c r="CK133" s="4">
        <f t="shared" si="112"/>
        <v>3</v>
      </c>
      <c r="CL133" s="4" t="b">
        <f t="shared" si="113"/>
        <v>0</v>
      </c>
      <c r="CM133" s="4">
        <f t="shared" si="173"/>
        <v>20</v>
      </c>
      <c r="CN133" s="4" t="b">
        <f t="shared" si="114"/>
        <v>0</v>
      </c>
      <c r="CO133" s="4">
        <f t="shared" si="115"/>
        <v>12</v>
      </c>
      <c r="CP133" s="4">
        <f t="shared" si="116"/>
        <v>10</v>
      </c>
      <c r="CQ133" s="4">
        <f t="shared" si="117"/>
        <v>2</v>
      </c>
      <c r="CR133" s="4">
        <f t="shared" si="118"/>
        <v>20</v>
      </c>
      <c r="CS133" s="4">
        <f t="shared" si="119"/>
        <v>2</v>
      </c>
      <c r="CT133" s="4">
        <f t="shared" si="120"/>
        <v>15</v>
      </c>
      <c r="CU133" s="4">
        <f t="shared" si="121"/>
        <v>16</v>
      </c>
      <c r="CV133" s="4">
        <f t="shared" si="122"/>
        <v>8</v>
      </c>
      <c r="CW133" s="4">
        <f t="shared" si="123"/>
        <v>8</v>
      </c>
      <c r="CX133" s="4">
        <f t="shared" si="124"/>
        <v>14</v>
      </c>
      <c r="CY133" s="4">
        <f t="shared" si="125"/>
        <v>19</v>
      </c>
      <c r="CZ133" s="4">
        <f t="shared" si="126"/>
        <v>9</v>
      </c>
      <c r="DA133" s="4">
        <f t="shared" si="127"/>
        <v>2</v>
      </c>
      <c r="DB133" s="4">
        <f t="shared" si="128"/>
        <v>12</v>
      </c>
      <c r="DC133" s="4">
        <f t="shared" si="174"/>
        <v>2</v>
      </c>
      <c r="DD133" s="4">
        <f t="shared" si="129"/>
        <v>2</v>
      </c>
      <c r="DE133" s="4">
        <f t="shared" si="130"/>
        <v>2</v>
      </c>
      <c r="DF133" s="4">
        <f t="shared" si="131"/>
        <v>10</v>
      </c>
      <c r="DG133" s="4">
        <f t="shared" si="132"/>
        <v>2</v>
      </c>
      <c r="DH133" s="4">
        <f t="shared" si="133"/>
        <v>17</v>
      </c>
      <c r="DI133" s="4">
        <f t="shared" si="134"/>
        <v>6</v>
      </c>
      <c r="DJ133" s="4">
        <f t="shared" si="135"/>
        <v>15</v>
      </c>
      <c r="DK133" s="4">
        <f t="shared" si="136"/>
        <v>19</v>
      </c>
      <c r="DL133" s="4">
        <f t="shared" si="137"/>
        <v>2</v>
      </c>
      <c r="DM133" s="4">
        <f t="shared" si="138"/>
        <v>22</v>
      </c>
      <c r="DN133" s="4">
        <f t="shared" si="139"/>
        <v>23</v>
      </c>
      <c r="DO133" s="3"/>
    </row>
    <row r="134" spans="1:119" x14ac:dyDescent="0.35">
      <c r="A134" s="3" t="str">
        <f t="shared" si="140"/>
        <v/>
      </c>
      <c r="B134" s="6"/>
      <c r="C134" s="3" t="str">
        <f t="shared" ref="C134:C197" si="175">IF(B134&lt;&gt;"",UPPER(CJ134),"")</f>
        <v/>
      </c>
      <c r="D134" s="3" t="e" cm="1">
        <f t="array" ref="D134:F134">INDEX(_xlfn.TEXTSPLIT(B134," ",,TRUE),_xlfn.SEQUENCE(1,3))</f>
        <v>#VALUE!</v>
      </c>
      <c r="E134" s="3" t="e">
        <v>#VALUE!</v>
      </c>
      <c r="F134" s="3" t="e">
        <v>#VALUE!</v>
      </c>
      <c r="G134" s="3" t="e" cm="1">
        <f t="array" ref="G134">_xlfn.XLOOKUP(D134,Data!$D$3:$D$36,Data!$E$3:$G$36)</f>
        <v>#VALUE!</v>
      </c>
      <c r="H134" s="3"/>
      <c r="I134" s="3"/>
      <c r="J134" s="3" t="e">
        <f>_xlfn.XMATCH(E134,Data!$L$3:$L$10)</f>
        <v>#VALUE!</v>
      </c>
      <c r="K134" s="3" t="str">
        <f>IF(M134="",IF(I134,Data!$B$4,_xlfn.XLOOKUP(D134,Data!$D$3:$D$36,Data!$E$3:$E$36)),"")</f>
        <v/>
      </c>
      <c r="L134" s="3" t="str">
        <f>IF(M134="",IF(I134,_xlfn.XLOOKUP(G134,Data!$L$3:$L$10,Data!$M$3:$M$10),IF(H134=0,"",IF(H134=1,E134,_xlfn.XLOOKUP(E134,Data!$L$3:$L$10,Data!$M$3:$M$10)))),"")</f>
        <v/>
      </c>
      <c r="M134" s="3" t="str">
        <f>IF(NOT(ISERROR(F134)),Data!$J$3,IF(ISERROR(G134),Data!$J$4,IF(AND(H134=0,NOT(ISERROR(E134))),Data!$J$5,IF(AND(H134=2,ISERROR(J134)),Data!$J$7,IF(AND(H134=1,ISERROR(E134)),Data!$J$6,"")))))</f>
        <v>I don't know that verb.</v>
      </c>
      <c r="N134" s="3" t="e">
        <f>_xlfn.XLOOKUP(K134,Data!$D$3:$D$36,Data!$H$3:$H$36)</f>
        <v>#N/A</v>
      </c>
      <c r="O134" s="3" t="e">
        <f>_xlfn.XLOOKUP(L134,Data!$X$3:$X$29,Data!$W$3:$W$29)</f>
        <v>#N/A</v>
      </c>
      <c r="P134" s="3" t="b">
        <f>OR(_xlfn.XLOOKUP(CK133,Data!$O$3:$O$25,Data!$U$3:$U$25),AND(CL133,OR(DC133=CK133,DC133=1)))</f>
        <v>1</v>
      </c>
      <c r="Q134" s="3" t="e" cm="1">
        <f t="array" ref="Q134">INDEX(CO133:DN133,1,O134)</f>
        <v>#N/A</v>
      </c>
      <c r="R134" s="3" t="e">
        <f t="shared" si="92"/>
        <v>#N/A</v>
      </c>
      <c r="S134" s="3" t="e">
        <f t="shared" si="141"/>
        <v>#N/A</v>
      </c>
      <c r="T134" s="3" t="str">
        <f t="shared" si="142"/>
        <v/>
      </c>
      <c r="U134" s="3" t="str">
        <f>IF(M134&lt;&gt;"",M134,IF(L134="","",IFERROR(IF(T134=0,IF(S134=FALSE,Data!$J$11,Data!$J$8),""),IF(K134=Data!$B$4,"",Data!$J$8))))</f>
        <v>I don't know that verb.</v>
      </c>
      <c r="V134" s="3" t="e" cm="1">
        <f t="array" ref="V134">INDEX(Data!$Q$3:$T$25,CK133,L134)</f>
        <v>#VALUE!</v>
      </c>
      <c r="W134" s="3" t="e">
        <f t="shared" si="93"/>
        <v>#VALUE!</v>
      </c>
      <c r="X134" s="3">
        <f t="shared" si="143"/>
        <v>0</v>
      </c>
      <c r="Y134" s="3" t="str">
        <f>IF(K134&lt;&gt;"Go","",IF(ISNUMBER(V134),IF(V134&gt;0,W134,Data!$J$9),Play!V134))</f>
        <v/>
      </c>
      <c r="Z134" s="3" t="b">
        <f t="shared" si="144"/>
        <v>0</v>
      </c>
      <c r="AA134" s="3" t="str">
        <f t="shared" si="145"/>
        <v/>
      </c>
      <c r="AB134" s="3">
        <f t="shared" si="94"/>
        <v>0</v>
      </c>
      <c r="AE134" s="5" t="str">
        <f t="shared" si="95"/>
        <v/>
      </c>
      <c r="AF134" s="5" t="str">
        <f>IF(AE134&lt;&gt;"",OR(_xlfn.XLOOKUP(AE134,Data!$O$3:$O$25,Data!$U$3:$U$25),AND(CL133,OR(DC133=1,DC133=CK133))),"")</f>
        <v/>
      </c>
      <c r="AG134" s="5" t="e" cm="1">
        <f t="array" ref="AG134">"Exits: " &amp; _xlfn.TEXTJOIN(", ", TRUE, IF(INDEX(Data!$Q$3:$T$25,AE134,0)&gt;0,Data!$Q$2:$T$2,""))&amp;"."</f>
        <v>#VALUE!</v>
      </c>
      <c r="AH134" s="5" t="str" cm="1">
        <f t="array" ref="AH134">_xlfn.TEXTJOIN(", ", TRUE, IF(CO133:DN133=AE134,_xlfn.XLOOKUP($CO$3:$DN$3,Data!$W$3:$W$28,Data!$X$3:$X$28),""))</f>
        <v/>
      </c>
      <c r="AI134" s="5" t="str">
        <f>IF(AF134="","",IF(AF134,_xlfn.XLOOKUP(AE134,Data!$O$3:$O$25,Data!$P$3:$P$25)&amp;" "&amp;AG134&amp;IF(AH134&lt;&gt;""," You see: " &amp;AH134&amp;".",""),Data!$J$10))</f>
        <v/>
      </c>
      <c r="AJ134" s="5" t="str">
        <f t="shared" si="146"/>
        <v/>
      </c>
      <c r="AK134" s="5" t="str">
        <f>IF(AND(K134="Talk",U134=""),_xlfn.XLOOKUP(T134,Data!$W$3:$W$28,Data!$AC$3:$AC$28),"")</f>
        <v/>
      </c>
      <c r="AL134" s="5" t="str">
        <f t="shared" si="147"/>
        <v/>
      </c>
      <c r="AM134" s="5" t="b">
        <f t="shared" si="148"/>
        <v>0</v>
      </c>
      <c r="AN134" s="5" t="str">
        <f>IF(AM134,IF(_xlfn.XLOOKUP(T134,Data!$W$3:$W$28,Data!$AA$3:$AA$28)=FALSE,"You can't take that.",IF(Q134=1,"You already have that.",IF(OR(CK133=CT133,CK133=CY133),"The unholy fiend prevents you!",""))),"")</f>
        <v/>
      </c>
      <c r="AO134" s="5" t="str">
        <f t="shared" si="149"/>
        <v/>
      </c>
      <c r="AP134" s="5" t="str">
        <f t="shared" si="150"/>
        <v/>
      </c>
      <c r="AQ134" s="5" t="b">
        <f t="shared" si="151"/>
        <v>0</v>
      </c>
      <c r="AR134" s="5" t="str">
        <f t="shared" si="152"/>
        <v/>
      </c>
      <c r="AS134" s="5" t="str">
        <f t="shared" si="153"/>
        <v/>
      </c>
      <c r="AT134" s="5" t="str">
        <f t="shared" ref="AT134:AT197" si="176">IF(ISNUMBER(AS134),"Dropped.",AR134)&amp;IFERROR(IF(AND(AQ134,CD134)," Heavenly radiance transforms the water!",""),"")</f>
        <v/>
      </c>
      <c r="AU134" s="5" t="str">
        <f>IF(AND(K134="Examine",U134=""),_xlfn.XLOOKUP(T134,Data!$W$3:$W$28,Data!$Z$3:$Z$28)&amp;IF(T134=15,IF(CL133,IF(CM133&gt;=14,"burning brightly.",IF(CM133&gt;=9,"burning steadily.",IF(CM133&gt;=4,"burning weakly.","guttering."))),"unlit."),""),"")</f>
        <v/>
      </c>
      <c r="AV134" s="5" t="str" cm="1">
        <f t="array" ref="AV134">_xlfn.TEXTJOIN(", ", TRUE, IF(CO133:DN133=1,CO$1:DN$1,""))</f>
        <v/>
      </c>
      <c r="AW134" s="5" t="str">
        <f t="shared" si="154"/>
        <v/>
      </c>
      <c r="AX134" s="5" t="b">
        <f t="shared" si="155"/>
        <v>0</v>
      </c>
      <c r="AY134" s="5" t="str">
        <f>IF(AX134,IF(NOT(ISBLANK(_xlfn.XLOOKUP(T134,Data!$W$3:$W$28,Data!$AD$3:$AD$28))),IF(CK133=12,"","There's nowhere to pour it away here."),"You can't empty that!"),"")</f>
        <v/>
      </c>
      <c r="AZ134" s="5" t="str">
        <f t="shared" si="156"/>
        <v/>
      </c>
      <c r="BA134" s="5" t="b">
        <f t="shared" si="157"/>
        <v>0</v>
      </c>
      <c r="BB134" s="5" t="e">
        <f>_xlfn.XLOOKUP(T134,Data!$W$3:$W$28,Data!$AD$3:$AD$28)</f>
        <v>#N/A</v>
      </c>
      <c r="BC134" s="5" t="str">
        <f t="shared" si="158"/>
        <v/>
      </c>
      <c r="BD134" s="5" t="str">
        <f t="shared" si="159"/>
        <v/>
      </c>
      <c r="BE134" s="5" t="b">
        <f t="shared" si="160"/>
        <v>0</v>
      </c>
      <c r="BF134" s="5" t="str">
        <f t="shared" si="96"/>
        <v/>
      </c>
      <c r="BG134" s="5" t="str">
        <f t="shared" si="161"/>
        <v/>
      </c>
      <c r="BH134" s="5" t="b">
        <f t="shared" si="162"/>
        <v>0</v>
      </c>
      <c r="BI134" s="5" t="str">
        <f t="shared" si="163"/>
        <v/>
      </c>
      <c r="BJ134" s="5" t="str">
        <f t="shared" si="97"/>
        <v/>
      </c>
      <c r="BK134" s="5" t="str">
        <f>IF(BH134,IF(BI134="","You ring the bell. "&amp;IF(BJ134=0,"Nothing else happens.","The "&amp;_xlfn.XLOOKUP(BJ134,Data!$W$3:$W$28,Data!$X$3:$X$28)&amp;" is transformed!"),BI134),"")</f>
        <v/>
      </c>
      <c r="BL134" s="5" t="b">
        <f t="shared" si="164"/>
        <v>0</v>
      </c>
      <c r="BM134" s="5" t="b">
        <f t="shared" si="165"/>
        <v>0</v>
      </c>
      <c r="BN134" s="5" t="str">
        <f t="shared" si="98"/>
        <v/>
      </c>
      <c r="BO134" s="5" t="str">
        <f t="shared" si="99"/>
        <v/>
      </c>
      <c r="BP134" s="5" t="b">
        <f t="shared" si="166"/>
        <v>0</v>
      </c>
      <c r="BQ134" s="5" t="str">
        <f>IF(BP134,IF(_xlfn.XLOOKUP(T134,Data!$W$3:$W$28,Data!$AB$3:$AB$28),"That's much too precious to give away!",IF(OR(AND(T134=17,CK133=CQ133),AND(T134=21,CK133=CV133)),"","No-one here seems to want that.")),"")</f>
        <v/>
      </c>
      <c r="BR134" s="5" t="str">
        <f>IF(BP134,IF(BQ134&lt;&gt;"",BQ134,IF(T134=21,Data!$B$5,"The priest takes the water and it is transformed by heavenly radiance!")),"")</f>
        <v/>
      </c>
      <c r="BS134" s="5" t="b">
        <f t="shared" si="167"/>
        <v>0</v>
      </c>
      <c r="BT134" s="5" t="str">
        <f t="shared" si="100"/>
        <v/>
      </c>
      <c r="BU134" s="5" t="str">
        <f t="shared" si="168"/>
        <v/>
      </c>
      <c r="BV134" s="5" t="b">
        <f t="shared" si="169"/>
        <v>0</v>
      </c>
      <c r="BW134" s="5" t="str">
        <f t="shared" si="101"/>
        <v/>
      </c>
      <c r="BX134" s="5" t="str">
        <f t="shared" si="170"/>
        <v/>
      </c>
      <c r="BY134" s="5" t="b">
        <f t="shared" si="171"/>
        <v>0</v>
      </c>
      <c r="BZ134" s="5">
        <f t="shared" si="172"/>
        <v>0</v>
      </c>
      <c r="CA134" s="5" t="str">
        <f t="shared" si="102"/>
        <v/>
      </c>
      <c r="CB134" s="5" t="b">
        <f t="shared" si="103"/>
        <v>0</v>
      </c>
      <c r="CC134" s="5" t="str">
        <f t="shared" si="104"/>
        <v/>
      </c>
      <c r="CD134" s="5" t="b">
        <f t="shared" si="105"/>
        <v>0</v>
      </c>
      <c r="CE134" s="5" t="b">
        <f t="shared" si="106"/>
        <v>0</v>
      </c>
      <c r="CF134" s="5" t="b">
        <f t="shared" si="107"/>
        <v>0</v>
      </c>
      <c r="CG134" s="5" t="b">
        <f t="shared" si="108"/>
        <v>0</v>
      </c>
      <c r="CH134" s="5" t="b">
        <f t="shared" si="109"/>
        <v>0</v>
      </c>
      <c r="CI134" s="5">
        <f t="shared" si="110"/>
        <v>0</v>
      </c>
      <c r="CJ134" s="5" t="str">
        <f t="shared" si="111"/>
        <v>I don't know that verb.</v>
      </c>
      <c r="CK134" s="4">
        <f t="shared" si="112"/>
        <v>3</v>
      </c>
      <c r="CL134" s="4" t="b">
        <f t="shared" si="113"/>
        <v>0</v>
      </c>
      <c r="CM134" s="4">
        <f t="shared" si="173"/>
        <v>20</v>
      </c>
      <c r="CN134" s="4" t="b">
        <f t="shared" si="114"/>
        <v>0</v>
      </c>
      <c r="CO134" s="4">
        <f t="shared" si="115"/>
        <v>12</v>
      </c>
      <c r="CP134" s="4">
        <f t="shared" si="116"/>
        <v>10</v>
      </c>
      <c r="CQ134" s="4">
        <f t="shared" si="117"/>
        <v>2</v>
      </c>
      <c r="CR134" s="4">
        <f t="shared" si="118"/>
        <v>20</v>
      </c>
      <c r="CS134" s="4">
        <f t="shared" si="119"/>
        <v>2</v>
      </c>
      <c r="CT134" s="4">
        <f t="shared" si="120"/>
        <v>15</v>
      </c>
      <c r="CU134" s="4">
        <f t="shared" si="121"/>
        <v>16</v>
      </c>
      <c r="CV134" s="4">
        <f t="shared" si="122"/>
        <v>8</v>
      </c>
      <c r="CW134" s="4">
        <f t="shared" si="123"/>
        <v>8</v>
      </c>
      <c r="CX134" s="4">
        <f t="shared" si="124"/>
        <v>14</v>
      </c>
      <c r="CY134" s="4">
        <f t="shared" si="125"/>
        <v>19</v>
      </c>
      <c r="CZ134" s="4">
        <f t="shared" si="126"/>
        <v>9</v>
      </c>
      <c r="DA134" s="4">
        <f t="shared" si="127"/>
        <v>2</v>
      </c>
      <c r="DB134" s="4">
        <f t="shared" si="128"/>
        <v>12</v>
      </c>
      <c r="DC134" s="4">
        <f t="shared" si="174"/>
        <v>2</v>
      </c>
      <c r="DD134" s="4">
        <f t="shared" si="129"/>
        <v>2</v>
      </c>
      <c r="DE134" s="4">
        <f t="shared" si="130"/>
        <v>2</v>
      </c>
      <c r="DF134" s="4">
        <f t="shared" si="131"/>
        <v>10</v>
      </c>
      <c r="DG134" s="4">
        <f t="shared" si="132"/>
        <v>2</v>
      </c>
      <c r="DH134" s="4">
        <f t="shared" si="133"/>
        <v>17</v>
      </c>
      <c r="DI134" s="4">
        <f t="shared" si="134"/>
        <v>6</v>
      </c>
      <c r="DJ134" s="4">
        <f t="shared" si="135"/>
        <v>15</v>
      </c>
      <c r="DK134" s="4">
        <f t="shared" si="136"/>
        <v>19</v>
      </c>
      <c r="DL134" s="4">
        <f t="shared" si="137"/>
        <v>2</v>
      </c>
      <c r="DM134" s="4">
        <f t="shared" si="138"/>
        <v>22</v>
      </c>
      <c r="DN134" s="4">
        <f t="shared" si="139"/>
        <v>23</v>
      </c>
      <c r="DO134" s="3"/>
    </row>
    <row r="135" spans="1:119" x14ac:dyDescent="0.35">
      <c r="A135" s="3" t="str">
        <f t="shared" si="140"/>
        <v/>
      </c>
      <c r="B135" s="6"/>
      <c r="C135" s="3" t="str">
        <f t="shared" si="175"/>
        <v/>
      </c>
      <c r="D135" s="3" t="e" cm="1">
        <f t="array" ref="D135:F135">INDEX(_xlfn.TEXTSPLIT(B135," ",,TRUE),_xlfn.SEQUENCE(1,3))</f>
        <v>#VALUE!</v>
      </c>
      <c r="E135" s="3" t="e">
        <v>#VALUE!</v>
      </c>
      <c r="F135" s="3" t="e">
        <v>#VALUE!</v>
      </c>
      <c r="G135" s="3" t="e" cm="1">
        <f t="array" ref="G135">_xlfn.XLOOKUP(D135,Data!$D$3:$D$36,Data!$E$3:$G$36)</f>
        <v>#VALUE!</v>
      </c>
      <c r="H135" s="3"/>
      <c r="I135" s="3"/>
      <c r="J135" s="3" t="e">
        <f>_xlfn.XMATCH(E135,Data!$L$3:$L$10)</f>
        <v>#VALUE!</v>
      </c>
      <c r="K135" s="3" t="str">
        <f>IF(M135="",IF(I135,Data!$B$4,_xlfn.XLOOKUP(D135,Data!$D$3:$D$36,Data!$E$3:$E$36)),"")</f>
        <v/>
      </c>
      <c r="L135" s="3" t="str">
        <f>IF(M135="",IF(I135,_xlfn.XLOOKUP(G135,Data!$L$3:$L$10,Data!$M$3:$M$10),IF(H135=0,"",IF(H135=1,E135,_xlfn.XLOOKUP(E135,Data!$L$3:$L$10,Data!$M$3:$M$10)))),"")</f>
        <v/>
      </c>
      <c r="M135" s="3" t="str">
        <f>IF(NOT(ISERROR(F135)),Data!$J$3,IF(ISERROR(G135),Data!$J$4,IF(AND(H135=0,NOT(ISERROR(E135))),Data!$J$5,IF(AND(H135=2,ISERROR(J135)),Data!$J$7,IF(AND(H135=1,ISERROR(E135)),Data!$J$6,"")))))</f>
        <v>I don't know that verb.</v>
      </c>
      <c r="N135" s="3" t="e">
        <f>_xlfn.XLOOKUP(K135,Data!$D$3:$D$36,Data!$H$3:$H$36)</f>
        <v>#N/A</v>
      </c>
      <c r="O135" s="3" t="e">
        <f>_xlfn.XLOOKUP(L135,Data!$X$3:$X$29,Data!$W$3:$W$29)</f>
        <v>#N/A</v>
      </c>
      <c r="P135" s="3" t="b">
        <f>OR(_xlfn.XLOOKUP(CK134,Data!$O$3:$O$25,Data!$U$3:$U$25),AND(CL134,OR(DC134=CK134,DC134=1)))</f>
        <v>1</v>
      </c>
      <c r="Q135" s="3" t="e" cm="1">
        <f t="array" ref="Q135">INDEX(CO134:DN134,1,O135)</f>
        <v>#N/A</v>
      </c>
      <c r="R135" s="3" t="e">
        <f t="shared" ref="R135:R198" si="177">OR(Q135=1,AND(Q135=CK134,P135))</f>
        <v>#N/A</v>
      </c>
      <c r="S135" s="3" t="e">
        <f t="shared" si="141"/>
        <v>#N/A</v>
      </c>
      <c r="T135" s="3" t="str">
        <f t="shared" si="142"/>
        <v/>
      </c>
      <c r="U135" s="3" t="str">
        <f>IF(M135&lt;&gt;"",M135,IF(L135="","",IFERROR(IF(T135=0,IF(S135=FALSE,Data!$J$11,Data!$J$8),""),IF(K135=Data!$B$4,"",Data!$J$8))))</f>
        <v>I don't know that verb.</v>
      </c>
      <c r="V135" s="3" t="e" cm="1">
        <f t="array" ref="V135">INDEX(Data!$Q$3:$T$25,CK134,L135)</f>
        <v>#VALUE!</v>
      </c>
      <c r="W135" s="3" t="e">
        <f t="shared" ref="W135:W198" si="178">IF(AND(CK134=16,V135=23,CU134=16),"The barricade blocks the way.",IF(AND(CK134=8,V135=13,CW134=8),"The rockfall blocks the way.",""))</f>
        <v>#VALUE!</v>
      </c>
      <c r="X135" s="3">
        <f t="shared" si="143"/>
        <v>0</v>
      </c>
      <c r="Y135" s="3" t="str">
        <f>IF(K135&lt;&gt;"Go","",IF(ISNUMBER(V135),IF(V135&gt;0,W135,Data!$J$9),Play!V135))</f>
        <v/>
      </c>
      <c r="Z135" s="3" t="b">
        <f t="shared" si="144"/>
        <v>0</v>
      </c>
      <c r="AA135" s="3" t="str">
        <f t="shared" si="145"/>
        <v/>
      </c>
      <c r="AB135" s="3">
        <f t="shared" ref="AB135:AB198" si="179">IF(AND(Z135,AA135=""),IF(CK134=20,21,20),0)</f>
        <v>0</v>
      </c>
      <c r="AE135" s="5" t="str">
        <f t="shared" ref="AE135:AE198" si="180">IF(X135&gt;0,X135,IF(AB135&gt;0,AB135,IF(K135="Look",CK134,"")))</f>
        <v/>
      </c>
      <c r="AF135" s="5" t="str">
        <f>IF(AE135&lt;&gt;"",OR(_xlfn.XLOOKUP(AE135,Data!$O$3:$O$25,Data!$U$3:$U$25),AND(CL134,OR(DC134=1,DC134=CK134))),"")</f>
        <v/>
      </c>
      <c r="AG135" s="5" t="e" cm="1">
        <f t="array" ref="AG135">"Exits: " &amp; _xlfn.TEXTJOIN(", ", TRUE, IF(INDEX(Data!$Q$3:$T$25,AE135,0)&gt;0,Data!$Q$2:$T$2,""))&amp;"."</f>
        <v>#VALUE!</v>
      </c>
      <c r="AH135" s="5" t="str" cm="1">
        <f t="array" ref="AH135">_xlfn.TEXTJOIN(", ", TRUE, IF(CO134:DN134=AE135,_xlfn.XLOOKUP($CO$3:$DN$3,Data!$W$3:$W$28,Data!$X$3:$X$28),""))</f>
        <v/>
      </c>
      <c r="AI135" s="5" t="str">
        <f>IF(AF135="","",IF(AF135,_xlfn.XLOOKUP(AE135,Data!$O$3:$O$25,Data!$P$3:$P$25)&amp;" "&amp;AG135&amp;IF(AH135&lt;&gt;""," You see: " &amp;AH135&amp;".",""),Data!$J$10))</f>
        <v/>
      </c>
      <c r="AJ135" s="5" t="str">
        <f t="shared" si="146"/>
        <v/>
      </c>
      <c r="AK135" s="5" t="str">
        <f>IF(AND(K135="Talk",U135=""),_xlfn.XLOOKUP(T135,Data!$W$3:$W$28,Data!$AC$3:$AC$28),"")</f>
        <v/>
      </c>
      <c r="AL135" s="5" t="str">
        <f t="shared" si="147"/>
        <v/>
      </c>
      <c r="AM135" s="5" t="b">
        <f t="shared" si="148"/>
        <v>0</v>
      </c>
      <c r="AN135" s="5" t="str">
        <f>IF(AM135,IF(_xlfn.XLOOKUP(T135,Data!$W$3:$W$28,Data!$AA$3:$AA$28)=FALSE,"You can't take that.",IF(Q135=1,"You already have that.",IF(OR(CK134=CT134,CK134=CY134),"The unholy fiend prevents you!",""))),"")</f>
        <v/>
      </c>
      <c r="AO135" s="5" t="str">
        <f t="shared" si="149"/>
        <v/>
      </c>
      <c r="AP135" s="5" t="str">
        <f t="shared" si="150"/>
        <v/>
      </c>
      <c r="AQ135" s="5" t="b">
        <f t="shared" si="151"/>
        <v>0</v>
      </c>
      <c r="AR135" s="5" t="str">
        <f t="shared" si="152"/>
        <v/>
      </c>
      <c r="AS135" s="5" t="str">
        <f t="shared" si="153"/>
        <v/>
      </c>
      <c r="AT135" s="5" t="str">
        <f t="shared" si="176"/>
        <v/>
      </c>
      <c r="AU135" s="5" t="str">
        <f>IF(AND(K135="Examine",U135=""),_xlfn.XLOOKUP(T135,Data!$W$3:$W$28,Data!$Z$3:$Z$28)&amp;IF(T135=15,IF(CL134,IF(CM134&gt;=14,"burning brightly.",IF(CM134&gt;=9,"burning steadily.",IF(CM134&gt;=4,"burning weakly.","guttering."))),"unlit."),""),"")</f>
        <v/>
      </c>
      <c r="AV135" s="5" t="str" cm="1">
        <f t="array" ref="AV135">_xlfn.TEXTJOIN(", ", TRUE, IF(CO134:DN134=1,CO$1:DN$1,""))</f>
        <v/>
      </c>
      <c r="AW135" s="5" t="str">
        <f t="shared" si="154"/>
        <v/>
      </c>
      <c r="AX135" s="5" t="b">
        <f t="shared" si="155"/>
        <v>0</v>
      </c>
      <c r="AY135" s="5" t="str">
        <f>IF(AX135,IF(NOT(ISBLANK(_xlfn.XLOOKUP(T135,Data!$W$3:$W$28,Data!$AD$3:$AD$28))),IF(CK134=12,"","There's nowhere to pour it away here."),"You can't empty that!"),"")</f>
        <v/>
      </c>
      <c r="AZ135" s="5" t="str">
        <f t="shared" si="156"/>
        <v/>
      </c>
      <c r="BA135" s="5" t="b">
        <f t="shared" si="157"/>
        <v>0</v>
      </c>
      <c r="BB135" s="5" t="e">
        <f>_xlfn.XLOOKUP(T135,Data!$W$3:$W$28,Data!$AD$3:$AD$28)</f>
        <v>#N/A</v>
      </c>
      <c r="BC135" s="5" t="str">
        <f t="shared" si="158"/>
        <v/>
      </c>
      <c r="BD135" s="5" t="str">
        <f t="shared" si="159"/>
        <v/>
      </c>
      <c r="BE135" s="5" t="b">
        <f t="shared" si="160"/>
        <v>0</v>
      </c>
      <c r="BF135" s="5" t="str">
        <f t="shared" ref="BF135:BF198" si="181">IF(BE135,IF(CK134&lt;&gt;12,"There is nothing to fill it from here.",IF(T135&lt;&gt;16,"You can't fill that!","")),"")</f>
        <v/>
      </c>
      <c r="BG135" s="5" t="str">
        <f t="shared" si="161"/>
        <v/>
      </c>
      <c r="BH135" s="5" t="b">
        <f t="shared" si="162"/>
        <v>0</v>
      </c>
      <c r="BI135" s="5" t="str">
        <f t="shared" si="163"/>
        <v/>
      </c>
      <c r="BJ135" s="5" t="str">
        <f t="shared" ref="BJ135:BJ198" si="182">IF(OR(BH135=FALSE,BI135&lt;&gt;""),"",IF(CK134=CP134,2,IF(CK134=CR134,4,IF(CK134=CZ134,12,0))))</f>
        <v/>
      </c>
      <c r="BK135" s="5" t="str">
        <f>IF(BH135,IF(BI135="","You ring the bell. "&amp;IF(BJ135=0,"Nothing else happens.","The "&amp;_xlfn.XLOOKUP(BJ135,Data!$W$3:$W$28,Data!$X$3:$X$28)&amp;" is transformed!"),BI135),"")</f>
        <v/>
      </c>
      <c r="BL135" s="5" t="b">
        <f t="shared" si="164"/>
        <v>0</v>
      </c>
      <c r="BM135" s="5" t="b">
        <f t="shared" si="165"/>
        <v>0</v>
      </c>
      <c r="BN135" s="5" t="str">
        <f t="shared" ref="BN135:BN198" si="183">IF(BL135,IF(T135=14,"You should use it to light something else.",IF(AND(T135&lt;&gt;15,T135&lt;&gt;7),"That is unlikely to catch light.",IF(BM135=FALSE,"You have no source of fire.",IF(AND(T135=15,CL134),"It's already burning.","")))),"")</f>
        <v/>
      </c>
      <c r="BO135" s="5" t="str">
        <f t="shared" ref="BO135:BO198" si="184">IF(BL135,IF(BN135="",IF(T135=7,"The barricade quickly catches light and is burned to ashes!","The candle burns with a bright flame."),BN135),"")</f>
        <v/>
      </c>
      <c r="BP135" s="5" t="b">
        <f t="shared" si="166"/>
        <v>0</v>
      </c>
      <c r="BQ135" s="5" t="str">
        <f>IF(BP135,IF(_xlfn.XLOOKUP(T135,Data!$W$3:$W$28,Data!$AB$3:$AB$28),"That's much too precious to give away!",IF(OR(AND(T135=17,CK134=CQ134),AND(T135=21,CK134=CV134)),"","No-one here seems to want that.")),"")</f>
        <v/>
      </c>
      <c r="BR135" s="5" t="str">
        <f>IF(BP135,IF(BQ135&lt;&gt;"",BQ135,IF(T135=21,Data!$B$5,"The priest takes the water and it is transformed by heavenly radiance!")),"")</f>
        <v/>
      </c>
      <c r="BS135" s="5" t="b">
        <f t="shared" si="167"/>
        <v>0</v>
      </c>
      <c r="BT135" s="5" t="str">
        <f t="shared" ref="BT135:BT198" si="185">IF(BS135,IF(OR(T135&lt;&gt;19,CK134&lt;&gt;CY134),"There's no reason to throw that here.",""),"")</f>
        <v/>
      </c>
      <c r="BU135" s="5" t="str">
        <f t="shared" si="168"/>
        <v/>
      </c>
      <c r="BV135" s="5" t="b">
        <f t="shared" si="169"/>
        <v>0</v>
      </c>
      <c r="BW135" s="5" t="str">
        <f t="shared" ref="BW135:BW198" si="186">IF(BV135,IF(DH134&lt;&gt;1,"You have nothing you can use to do that.",IF(DI134&lt;&gt;1,"The vacuum cleaner has no batteries.",IF(T135&lt;&gt;6,"Trying to vacuum that achieves nothing.",""))),"")</f>
        <v/>
      </c>
      <c r="BX135" s="5" t="str">
        <f t="shared" si="170"/>
        <v/>
      </c>
      <c r="BY135" s="5" t="b">
        <f t="shared" si="171"/>
        <v>0</v>
      </c>
      <c r="BZ135" s="5">
        <f t="shared" si="172"/>
        <v>0</v>
      </c>
      <c r="CA135" s="5" t="str">
        <f t="shared" ref="CA135:CA198" si="187">IF(BY135,IF(AND(BZ135=5,CK134=13),"The curse of the manor has been lifted! *** YOU WIN! ***","No-one answers your prayer."),"")</f>
        <v/>
      </c>
      <c r="CB135" s="5" t="b">
        <f t="shared" ref="CB135:CB198" si="188">AND(OR(DC134=1,DC134=CK134),CL134)</f>
        <v>0</v>
      </c>
      <c r="CC135" s="5" t="str">
        <f t="shared" ref="CC135:CC198" si="189">IF(CB135,IF(CM134=1," The candle goes out.",IF(CM134&lt;5," The candle wanes.",IF(OR(CM134=9,CM134=14)," The candle flickers.",""))),"")</f>
        <v/>
      </c>
      <c r="CD135" s="5" t="b">
        <f t="shared" ref="CD135:CD198" si="190">IF(K135="Drop",AND(T135=17,AR135=""),IF(K135="Give",AND(T135=17,BQ135=""),FALSE))</f>
        <v>0</v>
      </c>
      <c r="CE135" s="5" t="b">
        <f t="shared" ref="CE135:CE198" si="191">OR(AND(AX135,AY135=""),AND(BA135,BC135=""))</f>
        <v>0</v>
      </c>
      <c r="CF135" s="5" t="b">
        <f t="shared" ref="CF135:CF198" si="192">AND(BE135,BF135="")</f>
        <v>0</v>
      </c>
      <c r="CG135" s="5" t="b">
        <f t="shared" ref="CG135:CG198" si="193">AND(BL135,IFERROR(T135=7,FALSE),BN135="")</f>
        <v>0</v>
      </c>
      <c r="CH135" s="5" t="b">
        <f t="shared" ref="CH135:CH198" si="194">IF(BP135,AND(T135=21,BQ135=""),FALSE)</f>
        <v>0</v>
      </c>
      <c r="CI135" s="5">
        <f t="shared" ref="CI135:CI198" si="195">IF(AND(BS135,BT135=""),11,IF(AND(BV135,BW135=""),6,0))</f>
        <v>0</v>
      </c>
      <c r="CJ135" s="5" t="str">
        <f t="shared" ref="CJ135:CJ198" si="196">IF(CN134,"The game is over, thanks for playing!",U135&amp;Y135&amp;AA135&amp;AI135&amp;AJ135&amp;AL135&amp;AP135&amp;AT135&amp;AU135&amp;AW135&amp;AZ135&amp;BD135&amp;BG135&amp;BK135&amp;BO135&amp;BR135&amp;BU135&amp;BX135&amp;CA135&amp;CC135)</f>
        <v>I don't know that verb.</v>
      </c>
      <c r="CK135" s="4">
        <f t="shared" ref="CK135:CK198" si="197">IF(X135&gt;0,X135,IF(AB135&gt;0,AB135,CK134))</f>
        <v>3</v>
      </c>
      <c r="CL135" s="4" t="b">
        <f t="shared" ref="CL135:CL198" si="198">OR(AND(BL135,IFERROR(T135,0)=15,BN135=""),CL134)</f>
        <v>0</v>
      </c>
      <c r="CM135" s="4">
        <f t="shared" si="173"/>
        <v>20</v>
      </c>
      <c r="CN135" s="4" t="b">
        <f t="shared" ref="CN135:CN198" si="199">OR(CN134,AND(BY135,BZ135=5,CK134=13))</f>
        <v>0</v>
      </c>
      <c r="CO135" s="4">
        <f t="shared" ref="CO135:CO198" si="200">IF($AO135=CO$3,1,IF($AS135=CO$3,$CK134,CO134))</f>
        <v>12</v>
      </c>
      <c r="CP135" s="4">
        <f t="shared" ref="CP135:CP198" si="201">IF(BJ135=2,2,IF($AO135=CP$3,1,IF($AS135=CP$3,$CK134,CP134)))</f>
        <v>10</v>
      </c>
      <c r="CQ135" s="4">
        <f t="shared" ref="CQ135:CQ198" si="202">IF(BJ135=2,CK134,IF($AO135=CQ$3,1,IF($AS135=CQ$3,$CK134,CQ134)))</f>
        <v>2</v>
      </c>
      <c r="CR135" s="4">
        <f t="shared" ref="CR135:CR198" si="203">IF(AB135&gt;0,AB135,IF(BJ135=4,2,IF($AO135=CR$3,1,IF($AS135=CR$3,$CK134,CR134))))</f>
        <v>20</v>
      </c>
      <c r="CS135" s="4">
        <f t="shared" ref="CS135:CS198" si="204">IF(BJ135=4,CK134,IF($AO135=CS$3,1,IF($AS135=CS$3,$CK134,CS134)))</f>
        <v>2</v>
      </c>
      <c r="CT135" s="4">
        <f t="shared" ref="CT135:CT198" si="205">IF(CI135=6,2,IF($AO135=CT$3,1,IF($AS135=CT$3,$CK134,CT134)))</f>
        <v>15</v>
      </c>
      <c r="CU135" s="4">
        <f t="shared" ref="CU135:CU198" si="206">IF(CG135,2,IF($AO135=CU$3,1,IF($AS135=CU$3,$CK134,CU134)))</f>
        <v>16</v>
      </c>
      <c r="CV135" s="4">
        <f t="shared" ref="CV135:CV198" si="207">IF(CH135,2,IF($AO135=CV$3,1,IF($AS135=CV$3,$CK134,CV134)))</f>
        <v>8</v>
      </c>
      <c r="CW135" s="4">
        <f t="shared" ref="CW135:CW198" si="208">IF(CH135,2,IF($AO135=CW$3,1,IF($AS135=CW$3,$CK134,CW134)))</f>
        <v>8</v>
      </c>
      <c r="CX135" s="4">
        <f t="shared" ref="CX135:CX198" si="209">IF($AO135=CX$3,1,IF($AS135=CX$3,$CK134,CX134))</f>
        <v>14</v>
      </c>
      <c r="CY135" s="4">
        <f t="shared" ref="CY135:CY198" si="210">IF(CI135=11,2,IF($AO135=CY$3,1,IF($AS135=CY$3,$CK134,CY134)))</f>
        <v>19</v>
      </c>
      <c r="CZ135" s="4">
        <f t="shared" ref="CZ135:CZ198" si="211">IF(BJ135=12,2,IF($AO135=CZ$3,1,IF($AS135=CZ$3,$CK134,CZ134)))</f>
        <v>9</v>
      </c>
      <c r="DA135" s="4">
        <f t="shared" ref="DA135:DA198" si="212">IF(BJ135=12,CK134,IF($AO135=DA$3,1,IF($AS135=DA$3,$CK134,DA134)))</f>
        <v>2</v>
      </c>
      <c r="DB135" s="4">
        <f t="shared" ref="DB135:DB198" si="213">IF(OR(CG135,CL135),2,IF($AO135=DB$3,1,IF($AS135=DB$3,$CK134,DB134)))</f>
        <v>12</v>
      </c>
      <c r="DC135" s="4">
        <f t="shared" si="174"/>
        <v>2</v>
      </c>
      <c r="DD135" s="4">
        <f t="shared" ref="DD135:DD198" si="214">IF(CF135,2,IF(CE135,1,IF($AO135=DD$3,1,IF($AS135=DD$3,$CK134,DD134))))</f>
        <v>2</v>
      </c>
      <c r="DE135" s="4">
        <f t="shared" ref="DE135:DE198" si="215">IF(CD135,2,IF(CF135,1,IF(CE135,2,IF($AO135=DE$3,1,IF($AS135=DE$3,$CK134,DE134)))))</f>
        <v>2</v>
      </c>
      <c r="DF135" s="4">
        <f t="shared" ref="DF135:DF198" si="216">IF(CE135,2,IF($AO135=DF$3,1,IF($AS135=DF$3,$CK134,DF134)))</f>
        <v>10</v>
      </c>
      <c r="DG135" s="4">
        <f t="shared" ref="DG135:DG198" si="217">IF(CI135=11,2,IF(CE135,2,IF(CD135,CK134,IF($AO135=DG$3,1,IF($AS135=DG$3,$CK134,DG134)))))</f>
        <v>2</v>
      </c>
      <c r="DH135" s="4">
        <f t="shared" ref="DH135:DH198" si="218">IF($AO135=DH$3,1,IF($AS135=DH$3,$CK134,DH134))</f>
        <v>17</v>
      </c>
      <c r="DI135" s="4">
        <f t="shared" ref="DI135:DI198" si="219">IF(CH135,2,IF($AO135=DI$3,1,IF($AS135=DI$3,$CK134,DI134)))</f>
        <v>6</v>
      </c>
      <c r="DJ135" s="4">
        <f t="shared" ref="DJ135:DJ198" si="220">IF($AO135=DJ$3,1,IF($AS135=DJ$3,$CK134,DJ134))</f>
        <v>15</v>
      </c>
      <c r="DK135" s="4">
        <f t="shared" ref="DK135:DK198" si="221">IF($AO135=DK$3,1,IF($AS135=DK$3,$CK134,DK134))</f>
        <v>19</v>
      </c>
      <c r="DL135" s="4">
        <f t="shared" ref="DL135:DL198" si="222">IF(BJ135=4,CK134,IF($AO135=DL$3,1,IF($AS135=DL$3,$CK134,DL134)))</f>
        <v>2</v>
      </c>
      <c r="DM135" s="4">
        <f t="shared" ref="DM135:DM198" si="223">IF($AO135=DM$3,1,IF($AS135=DM$3,$CK134,DM134))</f>
        <v>22</v>
      </c>
      <c r="DN135" s="4">
        <f t="shared" ref="DN135:DN198" si="224">IF($AO135=DN$3,1,IF($AS135=DN$3,$CK134,DN134))</f>
        <v>23</v>
      </c>
      <c r="DO135" s="3"/>
    </row>
    <row r="136" spans="1:119" x14ac:dyDescent="0.35">
      <c r="A136" s="3" t="str">
        <f t="shared" ref="A136:A199" si="225">IF(C135&lt;&gt;"","&gt;","")</f>
        <v/>
      </c>
      <c r="B136" s="6"/>
      <c r="C136" s="3" t="str">
        <f t="shared" si="175"/>
        <v/>
      </c>
      <c r="D136" s="3" t="e" cm="1">
        <f t="array" ref="D136:F136">INDEX(_xlfn.TEXTSPLIT(B136," ",,TRUE),_xlfn.SEQUENCE(1,3))</f>
        <v>#VALUE!</v>
      </c>
      <c r="E136" s="3" t="e">
        <v>#VALUE!</v>
      </c>
      <c r="F136" s="3" t="e">
        <v>#VALUE!</v>
      </c>
      <c r="G136" s="3" t="e" cm="1">
        <f t="array" ref="G136">_xlfn.XLOOKUP(D136,Data!$D$3:$D$36,Data!$E$3:$G$36)</f>
        <v>#VALUE!</v>
      </c>
      <c r="H136" s="3"/>
      <c r="I136" s="3"/>
      <c r="J136" s="3" t="e">
        <f>_xlfn.XMATCH(E136,Data!$L$3:$L$10)</f>
        <v>#VALUE!</v>
      </c>
      <c r="K136" s="3" t="str">
        <f>IF(M136="",IF(I136,Data!$B$4,_xlfn.XLOOKUP(D136,Data!$D$3:$D$36,Data!$E$3:$E$36)),"")</f>
        <v/>
      </c>
      <c r="L136" s="3" t="str">
        <f>IF(M136="",IF(I136,_xlfn.XLOOKUP(G136,Data!$L$3:$L$10,Data!$M$3:$M$10),IF(H136=0,"",IF(H136=1,E136,_xlfn.XLOOKUP(E136,Data!$L$3:$L$10,Data!$M$3:$M$10)))),"")</f>
        <v/>
      </c>
      <c r="M136" s="3" t="str">
        <f>IF(NOT(ISERROR(F136)),Data!$J$3,IF(ISERROR(G136),Data!$J$4,IF(AND(H136=0,NOT(ISERROR(E136))),Data!$J$5,IF(AND(H136=2,ISERROR(J136)),Data!$J$7,IF(AND(H136=1,ISERROR(E136)),Data!$J$6,"")))))</f>
        <v>I don't know that verb.</v>
      </c>
      <c r="N136" s="3" t="e">
        <f>_xlfn.XLOOKUP(K136,Data!$D$3:$D$36,Data!$H$3:$H$36)</f>
        <v>#N/A</v>
      </c>
      <c r="O136" s="3" t="e">
        <f>_xlfn.XLOOKUP(L136,Data!$X$3:$X$29,Data!$W$3:$W$29)</f>
        <v>#N/A</v>
      </c>
      <c r="P136" s="3" t="b">
        <f>OR(_xlfn.XLOOKUP(CK135,Data!$O$3:$O$25,Data!$U$3:$U$25),AND(CL135,OR(DC135=CK135,DC135=1)))</f>
        <v>1</v>
      </c>
      <c r="Q136" s="3" t="e" cm="1">
        <f t="array" ref="Q136">INDEX(CO135:DN135,1,O136)</f>
        <v>#N/A</v>
      </c>
      <c r="R136" s="3" t="e">
        <f t="shared" si="177"/>
        <v>#N/A</v>
      </c>
      <c r="S136" s="3" t="e">
        <f t="shared" ref="S136:S199" si="226">IF(N136,Q136=1,"")</f>
        <v>#N/A</v>
      </c>
      <c r="T136" s="3" t="str">
        <f t="shared" ref="T136:T199" si="227">IF(M136&lt;&gt;"","",IF(R136,IF(S136=FALSE,0,O136),0))</f>
        <v/>
      </c>
      <c r="U136" s="3" t="str">
        <f>IF(M136&lt;&gt;"",M136,IF(L136="","",IFERROR(IF(T136=0,IF(S136=FALSE,Data!$J$11,Data!$J$8),""),IF(K136=Data!$B$4,"",Data!$J$8))))</f>
        <v>I don't know that verb.</v>
      </c>
      <c r="V136" s="3" t="e" cm="1">
        <f t="array" ref="V136">INDEX(Data!$Q$3:$T$25,CK135,L136)</f>
        <v>#VALUE!</v>
      </c>
      <c r="W136" s="3" t="e">
        <f t="shared" si="178"/>
        <v>#VALUE!</v>
      </c>
      <c r="X136" s="3">
        <f t="shared" ref="X136:X199" si="228">IF(AND(ISNUMBER(V136),IFERROR(W136,0)=""),V136,0)</f>
        <v>0</v>
      </c>
      <c r="Y136" s="3" t="str">
        <f>IF(K136&lt;&gt;"Go","",IF(ISNUMBER(V136),IF(V136&gt;0,W136,Data!$J$9),Play!V136))</f>
        <v/>
      </c>
      <c r="Z136" s="3" t="b">
        <f t="shared" ref="Z136:Z199" si="229">AND(K136="Ride",U136="")</f>
        <v>0</v>
      </c>
      <c r="AA136" s="3" t="str">
        <f t="shared" ref="AA136:AA199" si="230">IF(Z136,IF(T136&lt;&gt;4,"You can't ride that.",""),"")</f>
        <v/>
      </c>
      <c r="AB136" s="3">
        <f t="shared" si="179"/>
        <v>0</v>
      </c>
      <c r="AE136" s="5" t="str">
        <f t="shared" si="180"/>
        <v/>
      </c>
      <c r="AF136" s="5" t="str">
        <f>IF(AE136&lt;&gt;"",OR(_xlfn.XLOOKUP(AE136,Data!$O$3:$O$25,Data!$U$3:$U$25),AND(CL135,OR(DC135=1,DC135=CK135))),"")</f>
        <v/>
      </c>
      <c r="AG136" s="5" t="e" cm="1">
        <f t="array" ref="AG136">"Exits: " &amp; _xlfn.TEXTJOIN(", ", TRUE, IF(INDEX(Data!$Q$3:$T$25,AE136,0)&gt;0,Data!$Q$2:$T$2,""))&amp;"."</f>
        <v>#VALUE!</v>
      </c>
      <c r="AH136" s="5" t="str" cm="1">
        <f t="array" ref="AH136">_xlfn.TEXTJOIN(", ", TRUE, IF(CO135:DN135=AE136,_xlfn.XLOOKUP($CO$3:$DN$3,Data!$W$3:$W$28,Data!$X$3:$X$28),""))</f>
        <v/>
      </c>
      <c r="AI136" s="5" t="str">
        <f>IF(AF136="","",IF(AF136,_xlfn.XLOOKUP(AE136,Data!$O$3:$O$25,Data!$P$3:$P$25)&amp;" "&amp;AG136&amp;IF(AH136&lt;&gt;""," You see: " &amp;AH136&amp;".",""),Data!$J$10))</f>
        <v/>
      </c>
      <c r="AJ136" s="5" t="str">
        <f t="shared" ref="AJ136:AJ199" si="231">IF(K136="Wait","Time passes.","")</f>
        <v/>
      </c>
      <c r="AK136" s="5" t="str">
        <f>IF(AND(K136="Talk",U136=""),_xlfn.XLOOKUP(T136,Data!$W$3:$W$28,Data!$AC$3:$AC$28),"")</f>
        <v/>
      </c>
      <c r="AL136" s="5" t="str">
        <f t="shared" ref="AL136:AL199" si="232">IF(AK136=0,"You can't talk to that!",AK136)</f>
        <v/>
      </c>
      <c r="AM136" s="5" t="b">
        <f t="shared" ref="AM136:AM199" si="233">AND(K136="Take",U136="")</f>
        <v>0</v>
      </c>
      <c r="AN136" s="5" t="str">
        <f>IF(AM136,IF(_xlfn.XLOOKUP(T136,Data!$W$3:$W$28,Data!$AA$3:$AA$28)=FALSE,"You can't take that.",IF(Q136=1,"You already have that.",IF(OR(CK135=CT135,CK135=CY135),"The unholy fiend prevents you!",""))),"")</f>
        <v/>
      </c>
      <c r="AO136" s="5" t="str">
        <f t="shared" ref="AO136:AO199" si="234">IF(AND(AM136,AN136=""),T136,"")</f>
        <v/>
      </c>
      <c r="AP136" s="5" t="str">
        <f t="shared" ref="AP136:AP199" si="235">IF(ISNUMBER(AO136),"Taken.",AN136)</f>
        <v/>
      </c>
      <c r="AQ136" s="5" t="b">
        <f t="shared" ref="AQ136:AQ199" si="236">AND(K136="Drop",U136="")</f>
        <v>0</v>
      </c>
      <c r="AR136" s="5" t="str">
        <f t="shared" ref="AR136:AR199" si="237">IF(AQ136,IF(Q136&lt;&gt;1,"You don't have that.",""),"")</f>
        <v/>
      </c>
      <c r="AS136" s="5" t="str">
        <f t="shared" ref="AS136:AS199" si="238">IF(AND(AQ136,AR136=""),T136,"")</f>
        <v/>
      </c>
      <c r="AT136" s="5" t="str">
        <f t="shared" si="176"/>
        <v/>
      </c>
      <c r="AU136" s="5" t="str">
        <f>IF(AND(K136="Examine",U136=""),_xlfn.XLOOKUP(T136,Data!$W$3:$W$28,Data!$Z$3:$Z$28)&amp;IF(T136=15,IF(CL135,IF(CM135&gt;=14,"burning brightly.",IF(CM135&gt;=9,"burning steadily.",IF(CM135&gt;=4,"burning weakly.","guttering."))),"unlit."),""),"")</f>
        <v/>
      </c>
      <c r="AV136" s="5" t="str" cm="1">
        <f t="array" ref="AV136">_xlfn.TEXTJOIN(", ", TRUE, IF(CO135:DN135=1,CO$1:DN$1,""))</f>
        <v/>
      </c>
      <c r="AW136" s="5" t="str">
        <f t="shared" ref="AW136:AW199" si="239">IF(K136="Inventory","You are carrying: " &amp; AV136&amp;IF(AV136="","nothing","")&amp;".","")</f>
        <v/>
      </c>
      <c r="AX136" s="5" t="b">
        <f t="shared" ref="AX136:AX199" si="240">AND(K136="Empty",U136="")</f>
        <v>0</v>
      </c>
      <c r="AY136" s="5" t="str">
        <f>IF(AX136,IF(NOT(ISBLANK(_xlfn.XLOOKUP(T136,Data!$W$3:$W$28,Data!$AD$3:$AD$28))),IF(CK135=12,"","There's nowhere to pour it away here."),"You can't empty that!"),"")</f>
        <v/>
      </c>
      <c r="AZ136" s="5" t="str">
        <f t="shared" ref="AZ136:AZ199" si="241">IF(AX136,IF(AY136="","You pour it away.",AY136),"")</f>
        <v/>
      </c>
      <c r="BA136" s="5" t="b">
        <f t="shared" ref="BA136:BA199" si="242">AND(K136="Drink",U136="")</f>
        <v>0</v>
      </c>
      <c r="BB136" s="5" t="e">
        <f>_xlfn.XLOOKUP(T136,Data!$W$3:$W$28,Data!$AD$3:$AD$28)</f>
        <v>#N/A</v>
      </c>
      <c r="BC136" s="5" t="str">
        <f t="shared" ref="BC136:BC199" si="243">IF(BA136,IF(ISBLANK(BB136),"You can't drink that!",""),"")</f>
        <v/>
      </c>
      <c r="BD136" s="5" t="str">
        <f t="shared" ref="BD136:BD199" si="244">IF(BA136,IF(BC136="",BB136,BC136),"")</f>
        <v/>
      </c>
      <c r="BE136" s="5" t="b">
        <f t="shared" ref="BE136:BE199" si="245">AND(K136="Fill",U136="")</f>
        <v>0</v>
      </c>
      <c r="BF136" s="5" t="str">
        <f t="shared" si="181"/>
        <v/>
      </c>
      <c r="BG136" s="5" t="str">
        <f t="shared" ref="BG136:BG199" si="246">IF(BE136,IF(BF136="","You fill the bottle from the sink.",BF136),"")</f>
        <v/>
      </c>
      <c r="BH136" s="5" t="b">
        <f t="shared" ref="BH136:BH199" si="247">AND(K136="Ring",U136="")</f>
        <v>0</v>
      </c>
      <c r="BI136" s="5" t="str">
        <f t="shared" ref="BI136:BI199" si="248">IF(BH136,IF(T136&lt;&gt;10,"You can't ring that!",""),"")</f>
        <v/>
      </c>
      <c r="BJ136" s="5" t="str">
        <f t="shared" si="182"/>
        <v/>
      </c>
      <c r="BK136" s="5" t="str">
        <f>IF(BH136,IF(BI136="","You ring the bell. "&amp;IF(BJ136=0,"Nothing else happens.","The "&amp;_xlfn.XLOOKUP(BJ136,Data!$W$3:$W$28,Data!$X$3:$X$28)&amp;" is transformed!"),BI136),"")</f>
        <v/>
      </c>
      <c r="BL136" s="5" t="b">
        <f t="shared" ref="BL136:BL199" si="249">AND(K136="Light",U136="")</f>
        <v>0</v>
      </c>
      <c r="BM136" s="5" t="b">
        <f t="shared" ref="BM136:BM199" si="250">OR(DB135=1,AND(DC135=1,CL135))</f>
        <v>0</v>
      </c>
      <c r="BN136" s="5" t="str">
        <f t="shared" si="183"/>
        <v/>
      </c>
      <c r="BO136" s="5" t="str">
        <f t="shared" si="184"/>
        <v/>
      </c>
      <c r="BP136" s="5" t="b">
        <f t="shared" ref="BP136:BP199" si="251">AND(K136="Give",U136="")</f>
        <v>0</v>
      </c>
      <c r="BQ136" s="5" t="str">
        <f>IF(BP136,IF(_xlfn.XLOOKUP(T136,Data!$W$3:$W$28,Data!$AB$3:$AB$28),"That's much too precious to give away!",IF(OR(AND(T136=17,CK135=CQ135),AND(T136=21,CK135=CV135)),"","No-one here seems to want that.")),"")</f>
        <v/>
      </c>
      <c r="BR136" s="5" t="str">
        <f>IF(BP136,IF(BQ136&lt;&gt;"",BQ136,IF(T136=21,Data!$B$5,"The priest takes the water and it is transformed by heavenly radiance!")),"")</f>
        <v/>
      </c>
      <c r="BS136" s="5" t="b">
        <f t="shared" ref="BS136:BS199" si="252">AND(K136="Throw",U136="")</f>
        <v>0</v>
      </c>
      <c r="BT136" s="5" t="str">
        <f t="shared" si="185"/>
        <v/>
      </c>
      <c r="BU136" s="5" t="str">
        <f t="shared" ref="BU136:BU199" si="253">IF(BS136,IF(BT136="","The bottle shatters! The vampire screams and melts away!",BT136),"")</f>
        <v/>
      </c>
      <c r="BV136" s="5" t="b">
        <f t="shared" ref="BV136:BV199" si="254">AND(K136="Suck",U136="")</f>
        <v>0</v>
      </c>
      <c r="BW136" s="5" t="str">
        <f t="shared" si="186"/>
        <v/>
      </c>
      <c r="BX136" s="5" t="str">
        <f t="shared" ref="BX136:BX199" si="255">IF(BV136,IF(BW136="","Sluuuuuuuuuuurp!",BW136),"")</f>
        <v/>
      </c>
      <c r="BY136" s="5" t="b">
        <f t="shared" ref="BY136:BY199" si="256">AND(K136="Pray",U136="")</f>
        <v>0</v>
      </c>
      <c r="BZ136" s="5">
        <f t="shared" ref="BZ136:BZ199" si="257">COUNTIF(DJ135:DN135,1)+COUNTIF(DJ135:DN135,13)</f>
        <v>0</v>
      </c>
      <c r="CA136" s="5" t="str">
        <f t="shared" si="187"/>
        <v/>
      </c>
      <c r="CB136" s="5" t="b">
        <f t="shared" si="188"/>
        <v>0</v>
      </c>
      <c r="CC136" s="5" t="str">
        <f t="shared" si="189"/>
        <v/>
      </c>
      <c r="CD136" s="5" t="b">
        <f t="shared" si="190"/>
        <v>0</v>
      </c>
      <c r="CE136" s="5" t="b">
        <f t="shared" si="191"/>
        <v>0</v>
      </c>
      <c r="CF136" s="5" t="b">
        <f t="shared" si="192"/>
        <v>0</v>
      </c>
      <c r="CG136" s="5" t="b">
        <f t="shared" si="193"/>
        <v>0</v>
      </c>
      <c r="CH136" s="5" t="b">
        <f t="shared" si="194"/>
        <v>0</v>
      </c>
      <c r="CI136" s="5">
        <f t="shared" si="195"/>
        <v>0</v>
      </c>
      <c r="CJ136" s="5" t="str">
        <f t="shared" si="196"/>
        <v>I don't know that verb.</v>
      </c>
      <c r="CK136" s="4">
        <f t="shared" si="197"/>
        <v>3</v>
      </c>
      <c r="CL136" s="4" t="b">
        <f t="shared" si="198"/>
        <v>0</v>
      </c>
      <c r="CM136" s="4">
        <f t="shared" ref="CM136:CM199" si="258">IF(CL136,CM135-1,CM135)</f>
        <v>20</v>
      </c>
      <c r="CN136" s="4" t="b">
        <f t="shared" si="199"/>
        <v>0</v>
      </c>
      <c r="CO136" s="4">
        <f t="shared" si="200"/>
        <v>12</v>
      </c>
      <c r="CP136" s="4">
        <f t="shared" si="201"/>
        <v>10</v>
      </c>
      <c r="CQ136" s="4">
        <f t="shared" si="202"/>
        <v>2</v>
      </c>
      <c r="CR136" s="4">
        <f t="shared" si="203"/>
        <v>20</v>
      </c>
      <c r="CS136" s="4">
        <f t="shared" si="204"/>
        <v>2</v>
      </c>
      <c r="CT136" s="4">
        <f t="shared" si="205"/>
        <v>15</v>
      </c>
      <c r="CU136" s="4">
        <f t="shared" si="206"/>
        <v>16</v>
      </c>
      <c r="CV136" s="4">
        <f t="shared" si="207"/>
        <v>8</v>
      </c>
      <c r="CW136" s="4">
        <f t="shared" si="208"/>
        <v>8</v>
      </c>
      <c r="CX136" s="4">
        <f t="shared" si="209"/>
        <v>14</v>
      </c>
      <c r="CY136" s="4">
        <f t="shared" si="210"/>
        <v>19</v>
      </c>
      <c r="CZ136" s="4">
        <f t="shared" si="211"/>
        <v>9</v>
      </c>
      <c r="DA136" s="4">
        <f t="shared" si="212"/>
        <v>2</v>
      </c>
      <c r="DB136" s="4">
        <f t="shared" si="213"/>
        <v>12</v>
      </c>
      <c r="DC136" s="4">
        <f t="shared" si="174"/>
        <v>2</v>
      </c>
      <c r="DD136" s="4">
        <f t="shared" si="214"/>
        <v>2</v>
      </c>
      <c r="DE136" s="4">
        <f t="shared" si="215"/>
        <v>2</v>
      </c>
      <c r="DF136" s="4">
        <f t="shared" si="216"/>
        <v>10</v>
      </c>
      <c r="DG136" s="4">
        <f t="shared" si="217"/>
        <v>2</v>
      </c>
      <c r="DH136" s="4">
        <f t="shared" si="218"/>
        <v>17</v>
      </c>
      <c r="DI136" s="4">
        <f t="shared" si="219"/>
        <v>6</v>
      </c>
      <c r="DJ136" s="4">
        <f t="shared" si="220"/>
        <v>15</v>
      </c>
      <c r="DK136" s="4">
        <f t="shared" si="221"/>
        <v>19</v>
      </c>
      <c r="DL136" s="4">
        <f t="shared" si="222"/>
        <v>2</v>
      </c>
      <c r="DM136" s="4">
        <f t="shared" si="223"/>
        <v>22</v>
      </c>
      <c r="DN136" s="4">
        <f t="shared" si="224"/>
        <v>23</v>
      </c>
      <c r="DO136" s="3"/>
    </row>
    <row r="137" spans="1:119" x14ac:dyDescent="0.35">
      <c r="A137" s="3" t="str">
        <f t="shared" si="225"/>
        <v/>
      </c>
      <c r="B137" s="6"/>
      <c r="C137" s="3" t="str">
        <f t="shared" si="175"/>
        <v/>
      </c>
      <c r="D137" s="3" t="e" cm="1">
        <f t="array" ref="D137:F137">INDEX(_xlfn.TEXTSPLIT(B137," ",,TRUE),_xlfn.SEQUENCE(1,3))</f>
        <v>#VALUE!</v>
      </c>
      <c r="E137" s="3" t="e">
        <v>#VALUE!</v>
      </c>
      <c r="F137" s="3" t="e">
        <v>#VALUE!</v>
      </c>
      <c r="G137" s="3" t="e" cm="1">
        <f t="array" ref="G137">_xlfn.XLOOKUP(D137,Data!$D$3:$D$36,Data!$E$3:$G$36)</f>
        <v>#VALUE!</v>
      </c>
      <c r="H137" s="3"/>
      <c r="I137" s="3"/>
      <c r="J137" s="3" t="e">
        <f>_xlfn.XMATCH(E137,Data!$L$3:$L$10)</f>
        <v>#VALUE!</v>
      </c>
      <c r="K137" s="3" t="str">
        <f>IF(M137="",IF(I137,Data!$B$4,_xlfn.XLOOKUP(D137,Data!$D$3:$D$36,Data!$E$3:$E$36)),"")</f>
        <v/>
      </c>
      <c r="L137" s="3" t="str">
        <f>IF(M137="",IF(I137,_xlfn.XLOOKUP(G137,Data!$L$3:$L$10,Data!$M$3:$M$10),IF(H137=0,"",IF(H137=1,E137,_xlfn.XLOOKUP(E137,Data!$L$3:$L$10,Data!$M$3:$M$10)))),"")</f>
        <v/>
      </c>
      <c r="M137" s="3" t="str">
        <f>IF(NOT(ISERROR(F137)),Data!$J$3,IF(ISERROR(G137),Data!$J$4,IF(AND(H137=0,NOT(ISERROR(E137))),Data!$J$5,IF(AND(H137=2,ISERROR(J137)),Data!$J$7,IF(AND(H137=1,ISERROR(E137)),Data!$J$6,"")))))</f>
        <v>I don't know that verb.</v>
      </c>
      <c r="N137" s="3" t="e">
        <f>_xlfn.XLOOKUP(K137,Data!$D$3:$D$36,Data!$H$3:$H$36)</f>
        <v>#N/A</v>
      </c>
      <c r="O137" s="3" t="e">
        <f>_xlfn.XLOOKUP(L137,Data!$X$3:$X$29,Data!$W$3:$W$29)</f>
        <v>#N/A</v>
      </c>
      <c r="P137" s="3" t="b">
        <f>OR(_xlfn.XLOOKUP(CK136,Data!$O$3:$O$25,Data!$U$3:$U$25),AND(CL136,OR(DC136=CK136,DC136=1)))</f>
        <v>1</v>
      </c>
      <c r="Q137" s="3" t="e" cm="1">
        <f t="array" ref="Q137">INDEX(CO136:DN136,1,O137)</f>
        <v>#N/A</v>
      </c>
      <c r="R137" s="3" t="e">
        <f t="shared" si="177"/>
        <v>#N/A</v>
      </c>
      <c r="S137" s="3" t="e">
        <f t="shared" si="226"/>
        <v>#N/A</v>
      </c>
      <c r="T137" s="3" t="str">
        <f t="shared" si="227"/>
        <v/>
      </c>
      <c r="U137" s="3" t="str">
        <f>IF(M137&lt;&gt;"",M137,IF(L137="","",IFERROR(IF(T137=0,IF(S137=FALSE,Data!$J$11,Data!$J$8),""),IF(K137=Data!$B$4,"",Data!$J$8))))</f>
        <v>I don't know that verb.</v>
      </c>
      <c r="V137" s="3" t="e" cm="1">
        <f t="array" ref="V137">INDEX(Data!$Q$3:$T$25,CK136,L137)</f>
        <v>#VALUE!</v>
      </c>
      <c r="W137" s="3" t="e">
        <f t="shared" si="178"/>
        <v>#VALUE!</v>
      </c>
      <c r="X137" s="3">
        <f t="shared" si="228"/>
        <v>0</v>
      </c>
      <c r="Y137" s="3" t="str">
        <f>IF(K137&lt;&gt;"Go","",IF(ISNUMBER(V137),IF(V137&gt;0,W137,Data!$J$9),Play!V137))</f>
        <v/>
      </c>
      <c r="Z137" s="3" t="b">
        <f t="shared" si="229"/>
        <v>0</v>
      </c>
      <c r="AA137" s="3" t="str">
        <f t="shared" si="230"/>
        <v/>
      </c>
      <c r="AB137" s="3">
        <f t="shared" si="179"/>
        <v>0</v>
      </c>
      <c r="AE137" s="5" t="str">
        <f t="shared" si="180"/>
        <v/>
      </c>
      <c r="AF137" s="5" t="str">
        <f>IF(AE137&lt;&gt;"",OR(_xlfn.XLOOKUP(AE137,Data!$O$3:$O$25,Data!$U$3:$U$25),AND(CL136,OR(DC136=1,DC136=CK136))),"")</f>
        <v/>
      </c>
      <c r="AG137" s="5" t="e" cm="1">
        <f t="array" ref="AG137">"Exits: " &amp; _xlfn.TEXTJOIN(", ", TRUE, IF(INDEX(Data!$Q$3:$T$25,AE137,0)&gt;0,Data!$Q$2:$T$2,""))&amp;"."</f>
        <v>#VALUE!</v>
      </c>
      <c r="AH137" s="5" t="str" cm="1">
        <f t="array" ref="AH137">_xlfn.TEXTJOIN(", ", TRUE, IF(CO136:DN136=AE137,_xlfn.XLOOKUP($CO$3:$DN$3,Data!$W$3:$W$28,Data!$X$3:$X$28),""))</f>
        <v/>
      </c>
      <c r="AI137" s="5" t="str">
        <f>IF(AF137="","",IF(AF137,_xlfn.XLOOKUP(AE137,Data!$O$3:$O$25,Data!$P$3:$P$25)&amp;" "&amp;AG137&amp;IF(AH137&lt;&gt;""," You see: " &amp;AH137&amp;".",""),Data!$J$10))</f>
        <v/>
      </c>
      <c r="AJ137" s="5" t="str">
        <f t="shared" si="231"/>
        <v/>
      </c>
      <c r="AK137" s="5" t="str">
        <f>IF(AND(K137="Talk",U137=""),_xlfn.XLOOKUP(T137,Data!$W$3:$W$28,Data!$AC$3:$AC$28),"")</f>
        <v/>
      </c>
      <c r="AL137" s="5" t="str">
        <f t="shared" si="232"/>
        <v/>
      </c>
      <c r="AM137" s="5" t="b">
        <f t="shared" si="233"/>
        <v>0</v>
      </c>
      <c r="AN137" s="5" t="str">
        <f>IF(AM137,IF(_xlfn.XLOOKUP(T137,Data!$W$3:$W$28,Data!$AA$3:$AA$28)=FALSE,"You can't take that.",IF(Q137=1,"You already have that.",IF(OR(CK136=CT136,CK136=CY136),"The unholy fiend prevents you!",""))),"")</f>
        <v/>
      </c>
      <c r="AO137" s="5" t="str">
        <f t="shared" si="234"/>
        <v/>
      </c>
      <c r="AP137" s="5" t="str">
        <f t="shared" si="235"/>
        <v/>
      </c>
      <c r="AQ137" s="5" t="b">
        <f t="shared" si="236"/>
        <v>0</v>
      </c>
      <c r="AR137" s="5" t="str">
        <f t="shared" si="237"/>
        <v/>
      </c>
      <c r="AS137" s="5" t="str">
        <f t="shared" si="238"/>
        <v/>
      </c>
      <c r="AT137" s="5" t="str">
        <f t="shared" si="176"/>
        <v/>
      </c>
      <c r="AU137" s="5" t="str">
        <f>IF(AND(K137="Examine",U137=""),_xlfn.XLOOKUP(T137,Data!$W$3:$W$28,Data!$Z$3:$Z$28)&amp;IF(T137=15,IF(CL136,IF(CM136&gt;=14,"burning brightly.",IF(CM136&gt;=9,"burning steadily.",IF(CM136&gt;=4,"burning weakly.","guttering."))),"unlit."),""),"")</f>
        <v/>
      </c>
      <c r="AV137" s="5" t="str" cm="1">
        <f t="array" ref="AV137">_xlfn.TEXTJOIN(", ", TRUE, IF(CO136:DN136=1,CO$1:DN$1,""))</f>
        <v/>
      </c>
      <c r="AW137" s="5" t="str">
        <f t="shared" si="239"/>
        <v/>
      </c>
      <c r="AX137" s="5" t="b">
        <f t="shared" si="240"/>
        <v>0</v>
      </c>
      <c r="AY137" s="5" t="str">
        <f>IF(AX137,IF(NOT(ISBLANK(_xlfn.XLOOKUP(T137,Data!$W$3:$W$28,Data!$AD$3:$AD$28))),IF(CK136=12,"","There's nowhere to pour it away here."),"You can't empty that!"),"")</f>
        <v/>
      </c>
      <c r="AZ137" s="5" t="str">
        <f t="shared" si="241"/>
        <v/>
      </c>
      <c r="BA137" s="5" t="b">
        <f t="shared" si="242"/>
        <v>0</v>
      </c>
      <c r="BB137" s="5" t="e">
        <f>_xlfn.XLOOKUP(T137,Data!$W$3:$W$28,Data!$AD$3:$AD$28)</f>
        <v>#N/A</v>
      </c>
      <c r="BC137" s="5" t="str">
        <f t="shared" si="243"/>
        <v/>
      </c>
      <c r="BD137" s="5" t="str">
        <f t="shared" si="244"/>
        <v/>
      </c>
      <c r="BE137" s="5" t="b">
        <f t="shared" si="245"/>
        <v>0</v>
      </c>
      <c r="BF137" s="5" t="str">
        <f t="shared" si="181"/>
        <v/>
      </c>
      <c r="BG137" s="5" t="str">
        <f t="shared" si="246"/>
        <v/>
      </c>
      <c r="BH137" s="5" t="b">
        <f t="shared" si="247"/>
        <v>0</v>
      </c>
      <c r="BI137" s="5" t="str">
        <f t="shared" si="248"/>
        <v/>
      </c>
      <c r="BJ137" s="5" t="str">
        <f t="shared" si="182"/>
        <v/>
      </c>
      <c r="BK137" s="5" t="str">
        <f>IF(BH137,IF(BI137="","You ring the bell. "&amp;IF(BJ137=0,"Nothing else happens.","The "&amp;_xlfn.XLOOKUP(BJ137,Data!$W$3:$W$28,Data!$X$3:$X$28)&amp;" is transformed!"),BI137),"")</f>
        <v/>
      </c>
      <c r="BL137" s="5" t="b">
        <f t="shared" si="249"/>
        <v>0</v>
      </c>
      <c r="BM137" s="5" t="b">
        <f t="shared" si="250"/>
        <v>0</v>
      </c>
      <c r="BN137" s="5" t="str">
        <f t="shared" si="183"/>
        <v/>
      </c>
      <c r="BO137" s="5" t="str">
        <f t="shared" si="184"/>
        <v/>
      </c>
      <c r="BP137" s="5" t="b">
        <f t="shared" si="251"/>
        <v>0</v>
      </c>
      <c r="BQ137" s="5" t="str">
        <f>IF(BP137,IF(_xlfn.XLOOKUP(T137,Data!$W$3:$W$28,Data!$AB$3:$AB$28),"That's much too precious to give away!",IF(OR(AND(T137=17,CK136=CQ136),AND(T137=21,CK136=CV136)),"","No-one here seems to want that.")),"")</f>
        <v/>
      </c>
      <c r="BR137" s="5" t="str">
        <f>IF(BP137,IF(BQ137&lt;&gt;"",BQ137,IF(T137=21,Data!$B$5,"The priest takes the water and it is transformed by heavenly radiance!")),"")</f>
        <v/>
      </c>
      <c r="BS137" s="5" t="b">
        <f t="shared" si="252"/>
        <v>0</v>
      </c>
      <c r="BT137" s="5" t="str">
        <f t="shared" si="185"/>
        <v/>
      </c>
      <c r="BU137" s="5" t="str">
        <f t="shared" si="253"/>
        <v/>
      </c>
      <c r="BV137" s="5" t="b">
        <f t="shared" si="254"/>
        <v>0</v>
      </c>
      <c r="BW137" s="5" t="str">
        <f t="shared" si="186"/>
        <v/>
      </c>
      <c r="BX137" s="5" t="str">
        <f t="shared" si="255"/>
        <v/>
      </c>
      <c r="BY137" s="5" t="b">
        <f t="shared" si="256"/>
        <v>0</v>
      </c>
      <c r="BZ137" s="5">
        <f t="shared" si="257"/>
        <v>0</v>
      </c>
      <c r="CA137" s="5" t="str">
        <f t="shared" si="187"/>
        <v/>
      </c>
      <c r="CB137" s="5" t="b">
        <f t="shared" si="188"/>
        <v>0</v>
      </c>
      <c r="CC137" s="5" t="str">
        <f t="shared" si="189"/>
        <v/>
      </c>
      <c r="CD137" s="5" t="b">
        <f t="shared" si="190"/>
        <v>0</v>
      </c>
      <c r="CE137" s="5" t="b">
        <f t="shared" si="191"/>
        <v>0</v>
      </c>
      <c r="CF137" s="5" t="b">
        <f t="shared" si="192"/>
        <v>0</v>
      </c>
      <c r="CG137" s="5" t="b">
        <f t="shared" si="193"/>
        <v>0</v>
      </c>
      <c r="CH137" s="5" t="b">
        <f t="shared" si="194"/>
        <v>0</v>
      </c>
      <c r="CI137" s="5">
        <f t="shared" si="195"/>
        <v>0</v>
      </c>
      <c r="CJ137" s="5" t="str">
        <f t="shared" si="196"/>
        <v>I don't know that verb.</v>
      </c>
      <c r="CK137" s="4">
        <f t="shared" si="197"/>
        <v>3</v>
      </c>
      <c r="CL137" s="4" t="b">
        <f t="shared" si="198"/>
        <v>0</v>
      </c>
      <c r="CM137" s="4">
        <f t="shared" si="258"/>
        <v>20</v>
      </c>
      <c r="CN137" s="4" t="b">
        <f t="shared" si="199"/>
        <v>0</v>
      </c>
      <c r="CO137" s="4">
        <f t="shared" si="200"/>
        <v>12</v>
      </c>
      <c r="CP137" s="4">
        <f t="shared" si="201"/>
        <v>10</v>
      </c>
      <c r="CQ137" s="4">
        <f t="shared" si="202"/>
        <v>2</v>
      </c>
      <c r="CR137" s="4">
        <f t="shared" si="203"/>
        <v>20</v>
      </c>
      <c r="CS137" s="4">
        <f t="shared" si="204"/>
        <v>2</v>
      </c>
      <c r="CT137" s="4">
        <f t="shared" si="205"/>
        <v>15</v>
      </c>
      <c r="CU137" s="4">
        <f t="shared" si="206"/>
        <v>16</v>
      </c>
      <c r="CV137" s="4">
        <f t="shared" si="207"/>
        <v>8</v>
      </c>
      <c r="CW137" s="4">
        <f t="shared" si="208"/>
        <v>8</v>
      </c>
      <c r="CX137" s="4">
        <f t="shared" si="209"/>
        <v>14</v>
      </c>
      <c r="CY137" s="4">
        <f t="shared" si="210"/>
        <v>19</v>
      </c>
      <c r="CZ137" s="4">
        <f t="shared" si="211"/>
        <v>9</v>
      </c>
      <c r="DA137" s="4">
        <f t="shared" si="212"/>
        <v>2</v>
      </c>
      <c r="DB137" s="4">
        <f t="shared" si="213"/>
        <v>12</v>
      </c>
      <c r="DC137" s="4">
        <f t="shared" si="174"/>
        <v>2</v>
      </c>
      <c r="DD137" s="4">
        <f t="shared" si="214"/>
        <v>2</v>
      </c>
      <c r="DE137" s="4">
        <f t="shared" si="215"/>
        <v>2</v>
      </c>
      <c r="DF137" s="4">
        <f t="shared" si="216"/>
        <v>10</v>
      </c>
      <c r="DG137" s="4">
        <f t="shared" si="217"/>
        <v>2</v>
      </c>
      <c r="DH137" s="4">
        <f t="shared" si="218"/>
        <v>17</v>
      </c>
      <c r="DI137" s="4">
        <f t="shared" si="219"/>
        <v>6</v>
      </c>
      <c r="DJ137" s="4">
        <f t="shared" si="220"/>
        <v>15</v>
      </c>
      <c r="DK137" s="4">
        <f t="shared" si="221"/>
        <v>19</v>
      </c>
      <c r="DL137" s="4">
        <f t="shared" si="222"/>
        <v>2</v>
      </c>
      <c r="DM137" s="4">
        <f t="shared" si="223"/>
        <v>22</v>
      </c>
      <c r="DN137" s="4">
        <f t="shared" si="224"/>
        <v>23</v>
      </c>
      <c r="DO137" s="3"/>
    </row>
    <row r="138" spans="1:119" x14ac:dyDescent="0.35">
      <c r="A138" s="3" t="str">
        <f t="shared" si="225"/>
        <v/>
      </c>
      <c r="B138" s="6"/>
      <c r="C138" s="3" t="str">
        <f t="shared" si="175"/>
        <v/>
      </c>
      <c r="D138" s="3" t="e" cm="1">
        <f t="array" ref="D138:F138">INDEX(_xlfn.TEXTSPLIT(B138," ",,TRUE),_xlfn.SEQUENCE(1,3))</f>
        <v>#VALUE!</v>
      </c>
      <c r="E138" s="3" t="e">
        <v>#VALUE!</v>
      </c>
      <c r="F138" s="3" t="e">
        <v>#VALUE!</v>
      </c>
      <c r="G138" s="3" t="e" cm="1">
        <f t="array" ref="G138">_xlfn.XLOOKUP(D138,Data!$D$3:$D$36,Data!$E$3:$G$36)</f>
        <v>#VALUE!</v>
      </c>
      <c r="H138" s="3"/>
      <c r="I138" s="3"/>
      <c r="J138" s="3" t="e">
        <f>_xlfn.XMATCH(E138,Data!$L$3:$L$10)</f>
        <v>#VALUE!</v>
      </c>
      <c r="K138" s="3" t="str">
        <f>IF(M138="",IF(I138,Data!$B$4,_xlfn.XLOOKUP(D138,Data!$D$3:$D$36,Data!$E$3:$E$36)),"")</f>
        <v/>
      </c>
      <c r="L138" s="3" t="str">
        <f>IF(M138="",IF(I138,_xlfn.XLOOKUP(G138,Data!$L$3:$L$10,Data!$M$3:$M$10),IF(H138=0,"",IF(H138=1,E138,_xlfn.XLOOKUP(E138,Data!$L$3:$L$10,Data!$M$3:$M$10)))),"")</f>
        <v/>
      </c>
      <c r="M138" s="3" t="str">
        <f>IF(NOT(ISERROR(F138)),Data!$J$3,IF(ISERROR(G138),Data!$J$4,IF(AND(H138=0,NOT(ISERROR(E138))),Data!$J$5,IF(AND(H138=2,ISERROR(J138)),Data!$J$7,IF(AND(H138=1,ISERROR(E138)),Data!$J$6,"")))))</f>
        <v>I don't know that verb.</v>
      </c>
      <c r="N138" s="3" t="e">
        <f>_xlfn.XLOOKUP(K138,Data!$D$3:$D$36,Data!$H$3:$H$36)</f>
        <v>#N/A</v>
      </c>
      <c r="O138" s="3" t="e">
        <f>_xlfn.XLOOKUP(L138,Data!$X$3:$X$29,Data!$W$3:$W$29)</f>
        <v>#N/A</v>
      </c>
      <c r="P138" s="3" t="b">
        <f>OR(_xlfn.XLOOKUP(CK137,Data!$O$3:$O$25,Data!$U$3:$U$25),AND(CL137,OR(DC137=CK137,DC137=1)))</f>
        <v>1</v>
      </c>
      <c r="Q138" s="3" t="e" cm="1">
        <f t="array" ref="Q138">INDEX(CO137:DN137,1,O138)</f>
        <v>#N/A</v>
      </c>
      <c r="R138" s="3" t="e">
        <f t="shared" si="177"/>
        <v>#N/A</v>
      </c>
      <c r="S138" s="3" t="e">
        <f t="shared" si="226"/>
        <v>#N/A</v>
      </c>
      <c r="T138" s="3" t="str">
        <f t="shared" si="227"/>
        <v/>
      </c>
      <c r="U138" s="3" t="str">
        <f>IF(M138&lt;&gt;"",M138,IF(L138="","",IFERROR(IF(T138=0,IF(S138=FALSE,Data!$J$11,Data!$J$8),""),IF(K138=Data!$B$4,"",Data!$J$8))))</f>
        <v>I don't know that verb.</v>
      </c>
      <c r="V138" s="3" t="e" cm="1">
        <f t="array" ref="V138">INDEX(Data!$Q$3:$T$25,CK137,L138)</f>
        <v>#VALUE!</v>
      </c>
      <c r="W138" s="3" t="e">
        <f t="shared" si="178"/>
        <v>#VALUE!</v>
      </c>
      <c r="X138" s="3">
        <f t="shared" si="228"/>
        <v>0</v>
      </c>
      <c r="Y138" s="3" t="str">
        <f>IF(K138&lt;&gt;"Go","",IF(ISNUMBER(V138),IF(V138&gt;0,W138,Data!$J$9),Play!V138))</f>
        <v/>
      </c>
      <c r="Z138" s="3" t="b">
        <f t="shared" si="229"/>
        <v>0</v>
      </c>
      <c r="AA138" s="3" t="str">
        <f t="shared" si="230"/>
        <v/>
      </c>
      <c r="AB138" s="3">
        <f t="shared" si="179"/>
        <v>0</v>
      </c>
      <c r="AE138" s="5" t="str">
        <f t="shared" si="180"/>
        <v/>
      </c>
      <c r="AF138" s="5" t="str">
        <f>IF(AE138&lt;&gt;"",OR(_xlfn.XLOOKUP(AE138,Data!$O$3:$O$25,Data!$U$3:$U$25),AND(CL137,OR(DC137=1,DC137=CK137))),"")</f>
        <v/>
      </c>
      <c r="AG138" s="5" t="e" cm="1">
        <f t="array" ref="AG138">"Exits: " &amp; _xlfn.TEXTJOIN(", ", TRUE, IF(INDEX(Data!$Q$3:$T$25,AE138,0)&gt;0,Data!$Q$2:$T$2,""))&amp;"."</f>
        <v>#VALUE!</v>
      </c>
      <c r="AH138" s="5" t="str" cm="1">
        <f t="array" ref="AH138">_xlfn.TEXTJOIN(", ", TRUE, IF(CO137:DN137=AE138,_xlfn.XLOOKUP($CO$3:$DN$3,Data!$W$3:$W$28,Data!$X$3:$X$28),""))</f>
        <v/>
      </c>
      <c r="AI138" s="5" t="str">
        <f>IF(AF138="","",IF(AF138,_xlfn.XLOOKUP(AE138,Data!$O$3:$O$25,Data!$P$3:$P$25)&amp;" "&amp;AG138&amp;IF(AH138&lt;&gt;""," You see: " &amp;AH138&amp;".",""),Data!$J$10))</f>
        <v/>
      </c>
      <c r="AJ138" s="5" t="str">
        <f t="shared" si="231"/>
        <v/>
      </c>
      <c r="AK138" s="5" t="str">
        <f>IF(AND(K138="Talk",U138=""),_xlfn.XLOOKUP(T138,Data!$W$3:$W$28,Data!$AC$3:$AC$28),"")</f>
        <v/>
      </c>
      <c r="AL138" s="5" t="str">
        <f t="shared" si="232"/>
        <v/>
      </c>
      <c r="AM138" s="5" t="b">
        <f t="shared" si="233"/>
        <v>0</v>
      </c>
      <c r="AN138" s="5" t="str">
        <f>IF(AM138,IF(_xlfn.XLOOKUP(T138,Data!$W$3:$W$28,Data!$AA$3:$AA$28)=FALSE,"You can't take that.",IF(Q138=1,"You already have that.",IF(OR(CK137=CT137,CK137=CY137),"The unholy fiend prevents you!",""))),"")</f>
        <v/>
      </c>
      <c r="AO138" s="5" t="str">
        <f t="shared" si="234"/>
        <v/>
      </c>
      <c r="AP138" s="5" t="str">
        <f t="shared" si="235"/>
        <v/>
      </c>
      <c r="AQ138" s="5" t="b">
        <f t="shared" si="236"/>
        <v>0</v>
      </c>
      <c r="AR138" s="5" t="str">
        <f t="shared" si="237"/>
        <v/>
      </c>
      <c r="AS138" s="5" t="str">
        <f t="shared" si="238"/>
        <v/>
      </c>
      <c r="AT138" s="5" t="str">
        <f t="shared" si="176"/>
        <v/>
      </c>
      <c r="AU138" s="5" t="str">
        <f>IF(AND(K138="Examine",U138=""),_xlfn.XLOOKUP(T138,Data!$W$3:$W$28,Data!$Z$3:$Z$28)&amp;IF(T138=15,IF(CL137,IF(CM137&gt;=14,"burning brightly.",IF(CM137&gt;=9,"burning steadily.",IF(CM137&gt;=4,"burning weakly.","guttering."))),"unlit."),""),"")</f>
        <v/>
      </c>
      <c r="AV138" s="5" t="str" cm="1">
        <f t="array" ref="AV138">_xlfn.TEXTJOIN(", ", TRUE, IF(CO137:DN137=1,CO$1:DN$1,""))</f>
        <v/>
      </c>
      <c r="AW138" s="5" t="str">
        <f t="shared" si="239"/>
        <v/>
      </c>
      <c r="AX138" s="5" t="b">
        <f t="shared" si="240"/>
        <v>0</v>
      </c>
      <c r="AY138" s="5" t="str">
        <f>IF(AX138,IF(NOT(ISBLANK(_xlfn.XLOOKUP(T138,Data!$W$3:$W$28,Data!$AD$3:$AD$28))),IF(CK137=12,"","There's nowhere to pour it away here."),"You can't empty that!"),"")</f>
        <v/>
      </c>
      <c r="AZ138" s="5" t="str">
        <f t="shared" si="241"/>
        <v/>
      </c>
      <c r="BA138" s="5" t="b">
        <f t="shared" si="242"/>
        <v>0</v>
      </c>
      <c r="BB138" s="5" t="e">
        <f>_xlfn.XLOOKUP(T138,Data!$W$3:$W$28,Data!$AD$3:$AD$28)</f>
        <v>#N/A</v>
      </c>
      <c r="BC138" s="5" t="str">
        <f t="shared" si="243"/>
        <v/>
      </c>
      <c r="BD138" s="5" t="str">
        <f t="shared" si="244"/>
        <v/>
      </c>
      <c r="BE138" s="5" t="b">
        <f t="shared" si="245"/>
        <v>0</v>
      </c>
      <c r="BF138" s="5" t="str">
        <f t="shared" si="181"/>
        <v/>
      </c>
      <c r="BG138" s="5" t="str">
        <f t="shared" si="246"/>
        <v/>
      </c>
      <c r="BH138" s="5" t="b">
        <f t="shared" si="247"/>
        <v>0</v>
      </c>
      <c r="BI138" s="5" t="str">
        <f t="shared" si="248"/>
        <v/>
      </c>
      <c r="BJ138" s="5" t="str">
        <f t="shared" si="182"/>
        <v/>
      </c>
      <c r="BK138" s="5" t="str">
        <f>IF(BH138,IF(BI138="","You ring the bell. "&amp;IF(BJ138=0,"Nothing else happens.","The "&amp;_xlfn.XLOOKUP(BJ138,Data!$W$3:$W$28,Data!$X$3:$X$28)&amp;" is transformed!"),BI138),"")</f>
        <v/>
      </c>
      <c r="BL138" s="5" t="b">
        <f t="shared" si="249"/>
        <v>0</v>
      </c>
      <c r="BM138" s="5" t="b">
        <f t="shared" si="250"/>
        <v>0</v>
      </c>
      <c r="BN138" s="5" t="str">
        <f t="shared" si="183"/>
        <v/>
      </c>
      <c r="BO138" s="5" t="str">
        <f t="shared" si="184"/>
        <v/>
      </c>
      <c r="BP138" s="5" t="b">
        <f t="shared" si="251"/>
        <v>0</v>
      </c>
      <c r="BQ138" s="5" t="str">
        <f>IF(BP138,IF(_xlfn.XLOOKUP(T138,Data!$W$3:$W$28,Data!$AB$3:$AB$28),"That's much too precious to give away!",IF(OR(AND(T138=17,CK137=CQ137),AND(T138=21,CK137=CV137)),"","No-one here seems to want that.")),"")</f>
        <v/>
      </c>
      <c r="BR138" s="5" t="str">
        <f>IF(BP138,IF(BQ138&lt;&gt;"",BQ138,IF(T138=21,Data!$B$5,"The priest takes the water and it is transformed by heavenly radiance!")),"")</f>
        <v/>
      </c>
      <c r="BS138" s="5" t="b">
        <f t="shared" si="252"/>
        <v>0</v>
      </c>
      <c r="BT138" s="5" t="str">
        <f t="shared" si="185"/>
        <v/>
      </c>
      <c r="BU138" s="5" t="str">
        <f t="shared" si="253"/>
        <v/>
      </c>
      <c r="BV138" s="5" t="b">
        <f t="shared" si="254"/>
        <v>0</v>
      </c>
      <c r="BW138" s="5" t="str">
        <f t="shared" si="186"/>
        <v/>
      </c>
      <c r="BX138" s="5" t="str">
        <f t="shared" si="255"/>
        <v/>
      </c>
      <c r="BY138" s="5" t="b">
        <f t="shared" si="256"/>
        <v>0</v>
      </c>
      <c r="BZ138" s="5">
        <f t="shared" si="257"/>
        <v>0</v>
      </c>
      <c r="CA138" s="5" t="str">
        <f t="shared" si="187"/>
        <v/>
      </c>
      <c r="CB138" s="5" t="b">
        <f t="shared" si="188"/>
        <v>0</v>
      </c>
      <c r="CC138" s="5" t="str">
        <f t="shared" si="189"/>
        <v/>
      </c>
      <c r="CD138" s="5" t="b">
        <f t="shared" si="190"/>
        <v>0</v>
      </c>
      <c r="CE138" s="5" t="b">
        <f t="shared" si="191"/>
        <v>0</v>
      </c>
      <c r="CF138" s="5" t="b">
        <f t="shared" si="192"/>
        <v>0</v>
      </c>
      <c r="CG138" s="5" t="b">
        <f t="shared" si="193"/>
        <v>0</v>
      </c>
      <c r="CH138" s="5" t="b">
        <f t="shared" si="194"/>
        <v>0</v>
      </c>
      <c r="CI138" s="5">
        <f t="shared" si="195"/>
        <v>0</v>
      </c>
      <c r="CJ138" s="5" t="str">
        <f t="shared" si="196"/>
        <v>I don't know that verb.</v>
      </c>
      <c r="CK138" s="4">
        <f t="shared" si="197"/>
        <v>3</v>
      </c>
      <c r="CL138" s="4" t="b">
        <f t="shared" si="198"/>
        <v>0</v>
      </c>
      <c r="CM138" s="4">
        <f t="shared" si="258"/>
        <v>20</v>
      </c>
      <c r="CN138" s="4" t="b">
        <f t="shared" si="199"/>
        <v>0</v>
      </c>
      <c r="CO138" s="4">
        <f t="shared" si="200"/>
        <v>12</v>
      </c>
      <c r="CP138" s="4">
        <f t="shared" si="201"/>
        <v>10</v>
      </c>
      <c r="CQ138" s="4">
        <f t="shared" si="202"/>
        <v>2</v>
      </c>
      <c r="CR138" s="4">
        <f t="shared" si="203"/>
        <v>20</v>
      </c>
      <c r="CS138" s="4">
        <f t="shared" si="204"/>
        <v>2</v>
      </c>
      <c r="CT138" s="4">
        <f t="shared" si="205"/>
        <v>15</v>
      </c>
      <c r="CU138" s="4">
        <f t="shared" si="206"/>
        <v>16</v>
      </c>
      <c r="CV138" s="4">
        <f t="shared" si="207"/>
        <v>8</v>
      </c>
      <c r="CW138" s="4">
        <f t="shared" si="208"/>
        <v>8</v>
      </c>
      <c r="CX138" s="4">
        <f t="shared" si="209"/>
        <v>14</v>
      </c>
      <c r="CY138" s="4">
        <f t="shared" si="210"/>
        <v>19</v>
      </c>
      <c r="CZ138" s="4">
        <f t="shared" si="211"/>
        <v>9</v>
      </c>
      <c r="DA138" s="4">
        <f t="shared" si="212"/>
        <v>2</v>
      </c>
      <c r="DB138" s="4">
        <f t="shared" si="213"/>
        <v>12</v>
      </c>
      <c r="DC138" s="4">
        <f t="shared" si="174"/>
        <v>2</v>
      </c>
      <c r="DD138" s="4">
        <f t="shared" si="214"/>
        <v>2</v>
      </c>
      <c r="DE138" s="4">
        <f t="shared" si="215"/>
        <v>2</v>
      </c>
      <c r="DF138" s="4">
        <f t="shared" si="216"/>
        <v>10</v>
      </c>
      <c r="DG138" s="4">
        <f t="shared" si="217"/>
        <v>2</v>
      </c>
      <c r="DH138" s="4">
        <f t="shared" si="218"/>
        <v>17</v>
      </c>
      <c r="DI138" s="4">
        <f t="shared" si="219"/>
        <v>6</v>
      </c>
      <c r="DJ138" s="4">
        <f t="shared" si="220"/>
        <v>15</v>
      </c>
      <c r="DK138" s="4">
        <f t="shared" si="221"/>
        <v>19</v>
      </c>
      <c r="DL138" s="4">
        <f t="shared" si="222"/>
        <v>2</v>
      </c>
      <c r="DM138" s="4">
        <f t="shared" si="223"/>
        <v>22</v>
      </c>
      <c r="DN138" s="4">
        <f t="shared" si="224"/>
        <v>23</v>
      </c>
      <c r="DO138" s="3"/>
    </row>
    <row r="139" spans="1:119" x14ac:dyDescent="0.35">
      <c r="A139" s="3" t="str">
        <f t="shared" si="225"/>
        <v/>
      </c>
      <c r="B139" s="6"/>
      <c r="C139" s="3" t="str">
        <f t="shared" si="175"/>
        <v/>
      </c>
      <c r="D139" s="3" t="e" cm="1">
        <f t="array" ref="D139:F139">INDEX(_xlfn.TEXTSPLIT(B139," ",,TRUE),_xlfn.SEQUENCE(1,3))</f>
        <v>#VALUE!</v>
      </c>
      <c r="E139" s="3" t="e">
        <v>#VALUE!</v>
      </c>
      <c r="F139" s="3" t="e">
        <v>#VALUE!</v>
      </c>
      <c r="G139" s="3" t="e" cm="1">
        <f t="array" ref="G139">_xlfn.XLOOKUP(D139,Data!$D$3:$D$36,Data!$E$3:$G$36)</f>
        <v>#VALUE!</v>
      </c>
      <c r="H139" s="3"/>
      <c r="I139" s="3"/>
      <c r="J139" s="3" t="e">
        <f>_xlfn.XMATCH(E139,Data!$L$3:$L$10)</f>
        <v>#VALUE!</v>
      </c>
      <c r="K139" s="3" t="str">
        <f>IF(M139="",IF(I139,Data!$B$4,_xlfn.XLOOKUP(D139,Data!$D$3:$D$36,Data!$E$3:$E$36)),"")</f>
        <v/>
      </c>
      <c r="L139" s="3" t="str">
        <f>IF(M139="",IF(I139,_xlfn.XLOOKUP(G139,Data!$L$3:$L$10,Data!$M$3:$M$10),IF(H139=0,"",IF(H139=1,E139,_xlfn.XLOOKUP(E139,Data!$L$3:$L$10,Data!$M$3:$M$10)))),"")</f>
        <v/>
      </c>
      <c r="M139" s="3" t="str">
        <f>IF(NOT(ISERROR(F139)),Data!$J$3,IF(ISERROR(G139),Data!$J$4,IF(AND(H139=0,NOT(ISERROR(E139))),Data!$J$5,IF(AND(H139=2,ISERROR(J139)),Data!$J$7,IF(AND(H139=1,ISERROR(E139)),Data!$J$6,"")))))</f>
        <v>I don't know that verb.</v>
      </c>
      <c r="N139" s="3" t="e">
        <f>_xlfn.XLOOKUP(K139,Data!$D$3:$D$36,Data!$H$3:$H$36)</f>
        <v>#N/A</v>
      </c>
      <c r="O139" s="3" t="e">
        <f>_xlfn.XLOOKUP(L139,Data!$X$3:$X$29,Data!$W$3:$W$29)</f>
        <v>#N/A</v>
      </c>
      <c r="P139" s="3" t="b">
        <f>OR(_xlfn.XLOOKUP(CK138,Data!$O$3:$O$25,Data!$U$3:$U$25),AND(CL138,OR(DC138=CK138,DC138=1)))</f>
        <v>1</v>
      </c>
      <c r="Q139" s="3" t="e" cm="1">
        <f t="array" ref="Q139">INDEX(CO138:DN138,1,O139)</f>
        <v>#N/A</v>
      </c>
      <c r="R139" s="3" t="e">
        <f t="shared" si="177"/>
        <v>#N/A</v>
      </c>
      <c r="S139" s="3" t="e">
        <f t="shared" si="226"/>
        <v>#N/A</v>
      </c>
      <c r="T139" s="3" t="str">
        <f t="shared" si="227"/>
        <v/>
      </c>
      <c r="U139" s="3" t="str">
        <f>IF(M139&lt;&gt;"",M139,IF(L139="","",IFERROR(IF(T139=0,IF(S139=FALSE,Data!$J$11,Data!$J$8),""),IF(K139=Data!$B$4,"",Data!$J$8))))</f>
        <v>I don't know that verb.</v>
      </c>
      <c r="V139" s="3" t="e" cm="1">
        <f t="array" ref="V139">INDEX(Data!$Q$3:$T$25,CK138,L139)</f>
        <v>#VALUE!</v>
      </c>
      <c r="W139" s="3" t="e">
        <f t="shared" si="178"/>
        <v>#VALUE!</v>
      </c>
      <c r="X139" s="3">
        <f t="shared" si="228"/>
        <v>0</v>
      </c>
      <c r="Y139" s="3" t="str">
        <f>IF(K139&lt;&gt;"Go","",IF(ISNUMBER(V139),IF(V139&gt;0,W139,Data!$J$9),Play!V139))</f>
        <v/>
      </c>
      <c r="Z139" s="3" t="b">
        <f t="shared" si="229"/>
        <v>0</v>
      </c>
      <c r="AA139" s="3" t="str">
        <f t="shared" si="230"/>
        <v/>
      </c>
      <c r="AB139" s="3">
        <f t="shared" si="179"/>
        <v>0</v>
      </c>
      <c r="AE139" s="5" t="str">
        <f t="shared" si="180"/>
        <v/>
      </c>
      <c r="AF139" s="5" t="str">
        <f>IF(AE139&lt;&gt;"",OR(_xlfn.XLOOKUP(AE139,Data!$O$3:$O$25,Data!$U$3:$U$25),AND(CL138,OR(DC138=1,DC138=CK138))),"")</f>
        <v/>
      </c>
      <c r="AG139" s="5" t="e" cm="1">
        <f t="array" ref="AG139">"Exits: " &amp; _xlfn.TEXTJOIN(", ", TRUE, IF(INDEX(Data!$Q$3:$T$25,AE139,0)&gt;0,Data!$Q$2:$T$2,""))&amp;"."</f>
        <v>#VALUE!</v>
      </c>
      <c r="AH139" s="5" t="str" cm="1">
        <f t="array" ref="AH139">_xlfn.TEXTJOIN(", ", TRUE, IF(CO138:DN138=AE139,_xlfn.XLOOKUP($CO$3:$DN$3,Data!$W$3:$W$28,Data!$X$3:$X$28),""))</f>
        <v/>
      </c>
      <c r="AI139" s="5" t="str">
        <f>IF(AF139="","",IF(AF139,_xlfn.XLOOKUP(AE139,Data!$O$3:$O$25,Data!$P$3:$P$25)&amp;" "&amp;AG139&amp;IF(AH139&lt;&gt;""," You see: " &amp;AH139&amp;".",""),Data!$J$10))</f>
        <v/>
      </c>
      <c r="AJ139" s="5" t="str">
        <f t="shared" si="231"/>
        <v/>
      </c>
      <c r="AK139" s="5" t="str">
        <f>IF(AND(K139="Talk",U139=""),_xlfn.XLOOKUP(T139,Data!$W$3:$W$28,Data!$AC$3:$AC$28),"")</f>
        <v/>
      </c>
      <c r="AL139" s="5" t="str">
        <f t="shared" si="232"/>
        <v/>
      </c>
      <c r="AM139" s="5" t="b">
        <f t="shared" si="233"/>
        <v>0</v>
      </c>
      <c r="AN139" s="5" t="str">
        <f>IF(AM139,IF(_xlfn.XLOOKUP(T139,Data!$W$3:$W$28,Data!$AA$3:$AA$28)=FALSE,"You can't take that.",IF(Q139=1,"You already have that.",IF(OR(CK138=CT138,CK138=CY138),"The unholy fiend prevents you!",""))),"")</f>
        <v/>
      </c>
      <c r="AO139" s="5" t="str">
        <f t="shared" si="234"/>
        <v/>
      </c>
      <c r="AP139" s="5" t="str">
        <f t="shared" si="235"/>
        <v/>
      </c>
      <c r="AQ139" s="5" t="b">
        <f t="shared" si="236"/>
        <v>0</v>
      </c>
      <c r="AR139" s="5" t="str">
        <f t="shared" si="237"/>
        <v/>
      </c>
      <c r="AS139" s="5" t="str">
        <f t="shared" si="238"/>
        <v/>
      </c>
      <c r="AT139" s="5" t="str">
        <f t="shared" si="176"/>
        <v/>
      </c>
      <c r="AU139" s="5" t="str">
        <f>IF(AND(K139="Examine",U139=""),_xlfn.XLOOKUP(T139,Data!$W$3:$W$28,Data!$Z$3:$Z$28)&amp;IF(T139=15,IF(CL138,IF(CM138&gt;=14,"burning brightly.",IF(CM138&gt;=9,"burning steadily.",IF(CM138&gt;=4,"burning weakly.","guttering."))),"unlit."),""),"")</f>
        <v/>
      </c>
      <c r="AV139" s="5" t="str" cm="1">
        <f t="array" ref="AV139">_xlfn.TEXTJOIN(", ", TRUE, IF(CO138:DN138=1,CO$1:DN$1,""))</f>
        <v/>
      </c>
      <c r="AW139" s="5" t="str">
        <f t="shared" si="239"/>
        <v/>
      </c>
      <c r="AX139" s="5" t="b">
        <f t="shared" si="240"/>
        <v>0</v>
      </c>
      <c r="AY139" s="5" t="str">
        <f>IF(AX139,IF(NOT(ISBLANK(_xlfn.XLOOKUP(T139,Data!$W$3:$W$28,Data!$AD$3:$AD$28))),IF(CK138=12,"","There's nowhere to pour it away here."),"You can't empty that!"),"")</f>
        <v/>
      </c>
      <c r="AZ139" s="5" t="str">
        <f t="shared" si="241"/>
        <v/>
      </c>
      <c r="BA139" s="5" t="b">
        <f t="shared" si="242"/>
        <v>0</v>
      </c>
      <c r="BB139" s="5" t="e">
        <f>_xlfn.XLOOKUP(T139,Data!$W$3:$W$28,Data!$AD$3:$AD$28)</f>
        <v>#N/A</v>
      </c>
      <c r="BC139" s="5" t="str">
        <f t="shared" si="243"/>
        <v/>
      </c>
      <c r="BD139" s="5" t="str">
        <f t="shared" si="244"/>
        <v/>
      </c>
      <c r="BE139" s="5" t="b">
        <f t="shared" si="245"/>
        <v>0</v>
      </c>
      <c r="BF139" s="5" t="str">
        <f t="shared" si="181"/>
        <v/>
      </c>
      <c r="BG139" s="5" t="str">
        <f t="shared" si="246"/>
        <v/>
      </c>
      <c r="BH139" s="5" t="b">
        <f t="shared" si="247"/>
        <v>0</v>
      </c>
      <c r="BI139" s="5" t="str">
        <f t="shared" si="248"/>
        <v/>
      </c>
      <c r="BJ139" s="5" t="str">
        <f t="shared" si="182"/>
        <v/>
      </c>
      <c r="BK139" s="5" t="str">
        <f>IF(BH139,IF(BI139="","You ring the bell. "&amp;IF(BJ139=0,"Nothing else happens.","The "&amp;_xlfn.XLOOKUP(BJ139,Data!$W$3:$W$28,Data!$X$3:$X$28)&amp;" is transformed!"),BI139),"")</f>
        <v/>
      </c>
      <c r="BL139" s="5" t="b">
        <f t="shared" si="249"/>
        <v>0</v>
      </c>
      <c r="BM139" s="5" t="b">
        <f t="shared" si="250"/>
        <v>0</v>
      </c>
      <c r="BN139" s="5" t="str">
        <f t="shared" si="183"/>
        <v/>
      </c>
      <c r="BO139" s="5" t="str">
        <f t="shared" si="184"/>
        <v/>
      </c>
      <c r="BP139" s="5" t="b">
        <f t="shared" si="251"/>
        <v>0</v>
      </c>
      <c r="BQ139" s="5" t="str">
        <f>IF(BP139,IF(_xlfn.XLOOKUP(T139,Data!$W$3:$W$28,Data!$AB$3:$AB$28),"That's much too precious to give away!",IF(OR(AND(T139=17,CK138=CQ138),AND(T139=21,CK138=CV138)),"","No-one here seems to want that.")),"")</f>
        <v/>
      </c>
      <c r="BR139" s="5" t="str">
        <f>IF(BP139,IF(BQ139&lt;&gt;"",BQ139,IF(T139=21,Data!$B$5,"The priest takes the water and it is transformed by heavenly radiance!")),"")</f>
        <v/>
      </c>
      <c r="BS139" s="5" t="b">
        <f t="shared" si="252"/>
        <v>0</v>
      </c>
      <c r="BT139" s="5" t="str">
        <f t="shared" si="185"/>
        <v/>
      </c>
      <c r="BU139" s="5" t="str">
        <f t="shared" si="253"/>
        <v/>
      </c>
      <c r="BV139" s="5" t="b">
        <f t="shared" si="254"/>
        <v>0</v>
      </c>
      <c r="BW139" s="5" t="str">
        <f t="shared" si="186"/>
        <v/>
      </c>
      <c r="BX139" s="5" t="str">
        <f t="shared" si="255"/>
        <v/>
      </c>
      <c r="BY139" s="5" t="b">
        <f t="shared" si="256"/>
        <v>0</v>
      </c>
      <c r="BZ139" s="5">
        <f t="shared" si="257"/>
        <v>0</v>
      </c>
      <c r="CA139" s="5" t="str">
        <f t="shared" si="187"/>
        <v/>
      </c>
      <c r="CB139" s="5" t="b">
        <f t="shared" si="188"/>
        <v>0</v>
      </c>
      <c r="CC139" s="5" t="str">
        <f t="shared" si="189"/>
        <v/>
      </c>
      <c r="CD139" s="5" t="b">
        <f t="shared" si="190"/>
        <v>0</v>
      </c>
      <c r="CE139" s="5" t="b">
        <f t="shared" si="191"/>
        <v>0</v>
      </c>
      <c r="CF139" s="5" t="b">
        <f t="shared" si="192"/>
        <v>0</v>
      </c>
      <c r="CG139" s="5" t="b">
        <f t="shared" si="193"/>
        <v>0</v>
      </c>
      <c r="CH139" s="5" t="b">
        <f t="shared" si="194"/>
        <v>0</v>
      </c>
      <c r="CI139" s="5">
        <f t="shared" si="195"/>
        <v>0</v>
      </c>
      <c r="CJ139" s="5" t="str">
        <f t="shared" si="196"/>
        <v>I don't know that verb.</v>
      </c>
      <c r="CK139" s="4">
        <f t="shared" si="197"/>
        <v>3</v>
      </c>
      <c r="CL139" s="4" t="b">
        <f t="shared" si="198"/>
        <v>0</v>
      </c>
      <c r="CM139" s="4">
        <f t="shared" si="258"/>
        <v>20</v>
      </c>
      <c r="CN139" s="4" t="b">
        <f t="shared" si="199"/>
        <v>0</v>
      </c>
      <c r="CO139" s="4">
        <f t="shared" si="200"/>
        <v>12</v>
      </c>
      <c r="CP139" s="4">
        <f t="shared" si="201"/>
        <v>10</v>
      </c>
      <c r="CQ139" s="4">
        <f t="shared" si="202"/>
        <v>2</v>
      </c>
      <c r="CR139" s="4">
        <f t="shared" si="203"/>
        <v>20</v>
      </c>
      <c r="CS139" s="4">
        <f t="shared" si="204"/>
        <v>2</v>
      </c>
      <c r="CT139" s="4">
        <f t="shared" si="205"/>
        <v>15</v>
      </c>
      <c r="CU139" s="4">
        <f t="shared" si="206"/>
        <v>16</v>
      </c>
      <c r="CV139" s="4">
        <f t="shared" si="207"/>
        <v>8</v>
      </c>
      <c r="CW139" s="4">
        <f t="shared" si="208"/>
        <v>8</v>
      </c>
      <c r="CX139" s="4">
        <f t="shared" si="209"/>
        <v>14</v>
      </c>
      <c r="CY139" s="4">
        <f t="shared" si="210"/>
        <v>19</v>
      </c>
      <c r="CZ139" s="4">
        <f t="shared" si="211"/>
        <v>9</v>
      </c>
      <c r="DA139" s="4">
        <f t="shared" si="212"/>
        <v>2</v>
      </c>
      <c r="DB139" s="4">
        <f t="shared" si="213"/>
        <v>12</v>
      </c>
      <c r="DC139" s="4">
        <f t="shared" si="174"/>
        <v>2</v>
      </c>
      <c r="DD139" s="4">
        <f t="shared" si="214"/>
        <v>2</v>
      </c>
      <c r="DE139" s="4">
        <f t="shared" si="215"/>
        <v>2</v>
      </c>
      <c r="DF139" s="4">
        <f t="shared" si="216"/>
        <v>10</v>
      </c>
      <c r="DG139" s="4">
        <f t="shared" si="217"/>
        <v>2</v>
      </c>
      <c r="DH139" s="4">
        <f t="shared" si="218"/>
        <v>17</v>
      </c>
      <c r="DI139" s="4">
        <f t="shared" si="219"/>
        <v>6</v>
      </c>
      <c r="DJ139" s="4">
        <f t="shared" si="220"/>
        <v>15</v>
      </c>
      <c r="DK139" s="4">
        <f t="shared" si="221"/>
        <v>19</v>
      </c>
      <c r="DL139" s="4">
        <f t="shared" si="222"/>
        <v>2</v>
      </c>
      <c r="DM139" s="4">
        <f t="shared" si="223"/>
        <v>22</v>
      </c>
      <c r="DN139" s="4">
        <f t="shared" si="224"/>
        <v>23</v>
      </c>
      <c r="DO139" s="3"/>
    </row>
    <row r="140" spans="1:119" x14ac:dyDescent="0.35">
      <c r="A140" s="3" t="str">
        <f t="shared" si="225"/>
        <v/>
      </c>
      <c r="B140" s="6"/>
      <c r="C140" s="3" t="str">
        <f t="shared" si="175"/>
        <v/>
      </c>
      <c r="D140" s="3" t="e" cm="1">
        <f t="array" ref="D140:F140">INDEX(_xlfn.TEXTSPLIT(B140," ",,TRUE),_xlfn.SEQUENCE(1,3))</f>
        <v>#VALUE!</v>
      </c>
      <c r="E140" s="3" t="e">
        <v>#VALUE!</v>
      </c>
      <c r="F140" s="3" t="e">
        <v>#VALUE!</v>
      </c>
      <c r="G140" s="3" t="e" cm="1">
        <f t="array" ref="G140">_xlfn.XLOOKUP(D140,Data!$D$3:$D$36,Data!$E$3:$G$36)</f>
        <v>#VALUE!</v>
      </c>
      <c r="H140" s="3"/>
      <c r="I140" s="3"/>
      <c r="J140" s="3" t="e">
        <f>_xlfn.XMATCH(E140,Data!$L$3:$L$10)</f>
        <v>#VALUE!</v>
      </c>
      <c r="K140" s="3" t="str">
        <f>IF(M140="",IF(I140,Data!$B$4,_xlfn.XLOOKUP(D140,Data!$D$3:$D$36,Data!$E$3:$E$36)),"")</f>
        <v/>
      </c>
      <c r="L140" s="3" t="str">
        <f>IF(M140="",IF(I140,_xlfn.XLOOKUP(G140,Data!$L$3:$L$10,Data!$M$3:$M$10),IF(H140=0,"",IF(H140=1,E140,_xlfn.XLOOKUP(E140,Data!$L$3:$L$10,Data!$M$3:$M$10)))),"")</f>
        <v/>
      </c>
      <c r="M140" s="3" t="str">
        <f>IF(NOT(ISERROR(F140)),Data!$J$3,IF(ISERROR(G140),Data!$J$4,IF(AND(H140=0,NOT(ISERROR(E140))),Data!$J$5,IF(AND(H140=2,ISERROR(J140)),Data!$J$7,IF(AND(H140=1,ISERROR(E140)),Data!$J$6,"")))))</f>
        <v>I don't know that verb.</v>
      </c>
      <c r="N140" s="3" t="e">
        <f>_xlfn.XLOOKUP(K140,Data!$D$3:$D$36,Data!$H$3:$H$36)</f>
        <v>#N/A</v>
      </c>
      <c r="O140" s="3" t="e">
        <f>_xlfn.XLOOKUP(L140,Data!$X$3:$X$29,Data!$W$3:$W$29)</f>
        <v>#N/A</v>
      </c>
      <c r="P140" s="3" t="b">
        <f>OR(_xlfn.XLOOKUP(CK139,Data!$O$3:$O$25,Data!$U$3:$U$25),AND(CL139,OR(DC139=CK139,DC139=1)))</f>
        <v>1</v>
      </c>
      <c r="Q140" s="3" t="e" cm="1">
        <f t="array" ref="Q140">INDEX(CO139:DN139,1,O140)</f>
        <v>#N/A</v>
      </c>
      <c r="R140" s="3" t="e">
        <f t="shared" si="177"/>
        <v>#N/A</v>
      </c>
      <c r="S140" s="3" t="e">
        <f t="shared" si="226"/>
        <v>#N/A</v>
      </c>
      <c r="T140" s="3" t="str">
        <f t="shared" si="227"/>
        <v/>
      </c>
      <c r="U140" s="3" t="str">
        <f>IF(M140&lt;&gt;"",M140,IF(L140="","",IFERROR(IF(T140=0,IF(S140=FALSE,Data!$J$11,Data!$J$8),""),IF(K140=Data!$B$4,"",Data!$J$8))))</f>
        <v>I don't know that verb.</v>
      </c>
      <c r="V140" s="3" t="e" cm="1">
        <f t="array" ref="V140">INDEX(Data!$Q$3:$T$25,CK139,L140)</f>
        <v>#VALUE!</v>
      </c>
      <c r="W140" s="3" t="e">
        <f t="shared" si="178"/>
        <v>#VALUE!</v>
      </c>
      <c r="X140" s="3">
        <f t="shared" si="228"/>
        <v>0</v>
      </c>
      <c r="Y140" s="3" t="str">
        <f>IF(K140&lt;&gt;"Go","",IF(ISNUMBER(V140),IF(V140&gt;0,W140,Data!$J$9),Play!V140))</f>
        <v/>
      </c>
      <c r="Z140" s="3" t="b">
        <f t="shared" si="229"/>
        <v>0</v>
      </c>
      <c r="AA140" s="3" t="str">
        <f t="shared" si="230"/>
        <v/>
      </c>
      <c r="AB140" s="3">
        <f t="shared" si="179"/>
        <v>0</v>
      </c>
      <c r="AE140" s="5" t="str">
        <f t="shared" si="180"/>
        <v/>
      </c>
      <c r="AF140" s="5" t="str">
        <f>IF(AE140&lt;&gt;"",OR(_xlfn.XLOOKUP(AE140,Data!$O$3:$O$25,Data!$U$3:$U$25),AND(CL139,OR(DC139=1,DC139=CK139))),"")</f>
        <v/>
      </c>
      <c r="AG140" s="5" t="e" cm="1">
        <f t="array" ref="AG140">"Exits: " &amp; _xlfn.TEXTJOIN(", ", TRUE, IF(INDEX(Data!$Q$3:$T$25,AE140,0)&gt;0,Data!$Q$2:$T$2,""))&amp;"."</f>
        <v>#VALUE!</v>
      </c>
      <c r="AH140" s="5" t="str" cm="1">
        <f t="array" ref="AH140">_xlfn.TEXTJOIN(", ", TRUE, IF(CO139:DN139=AE140,_xlfn.XLOOKUP($CO$3:$DN$3,Data!$W$3:$W$28,Data!$X$3:$X$28),""))</f>
        <v/>
      </c>
      <c r="AI140" s="5" t="str">
        <f>IF(AF140="","",IF(AF140,_xlfn.XLOOKUP(AE140,Data!$O$3:$O$25,Data!$P$3:$P$25)&amp;" "&amp;AG140&amp;IF(AH140&lt;&gt;""," You see: " &amp;AH140&amp;".",""),Data!$J$10))</f>
        <v/>
      </c>
      <c r="AJ140" s="5" t="str">
        <f t="shared" si="231"/>
        <v/>
      </c>
      <c r="AK140" s="5" t="str">
        <f>IF(AND(K140="Talk",U140=""),_xlfn.XLOOKUP(T140,Data!$W$3:$W$28,Data!$AC$3:$AC$28),"")</f>
        <v/>
      </c>
      <c r="AL140" s="5" t="str">
        <f t="shared" si="232"/>
        <v/>
      </c>
      <c r="AM140" s="5" t="b">
        <f t="shared" si="233"/>
        <v>0</v>
      </c>
      <c r="AN140" s="5" t="str">
        <f>IF(AM140,IF(_xlfn.XLOOKUP(T140,Data!$W$3:$W$28,Data!$AA$3:$AA$28)=FALSE,"You can't take that.",IF(Q140=1,"You already have that.",IF(OR(CK139=CT139,CK139=CY139),"The unholy fiend prevents you!",""))),"")</f>
        <v/>
      </c>
      <c r="AO140" s="5" t="str">
        <f t="shared" si="234"/>
        <v/>
      </c>
      <c r="AP140" s="5" t="str">
        <f t="shared" si="235"/>
        <v/>
      </c>
      <c r="AQ140" s="5" t="b">
        <f t="shared" si="236"/>
        <v>0</v>
      </c>
      <c r="AR140" s="5" t="str">
        <f t="shared" si="237"/>
        <v/>
      </c>
      <c r="AS140" s="5" t="str">
        <f t="shared" si="238"/>
        <v/>
      </c>
      <c r="AT140" s="5" t="str">
        <f t="shared" si="176"/>
        <v/>
      </c>
      <c r="AU140" s="5" t="str">
        <f>IF(AND(K140="Examine",U140=""),_xlfn.XLOOKUP(T140,Data!$W$3:$W$28,Data!$Z$3:$Z$28)&amp;IF(T140=15,IF(CL139,IF(CM139&gt;=14,"burning brightly.",IF(CM139&gt;=9,"burning steadily.",IF(CM139&gt;=4,"burning weakly.","guttering."))),"unlit."),""),"")</f>
        <v/>
      </c>
      <c r="AV140" s="5" t="str" cm="1">
        <f t="array" ref="AV140">_xlfn.TEXTJOIN(", ", TRUE, IF(CO139:DN139=1,CO$1:DN$1,""))</f>
        <v/>
      </c>
      <c r="AW140" s="5" t="str">
        <f t="shared" si="239"/>
        <v/>
      </c>
      <c r="AX140" s="5" t="b">
        <f t="shared" si="240"/>
        <v>0</v>
      </c>
      <c r="AY140" s="5" t="str">
        <f>IF(AX140,IF(NOT(ISBLANK(_xlfn.XLOOKUP(T140,Data!$W$3:$W$28,Data!$AD$3:$AD$28))),IF(CK139=12,"","There's nowhere to pour it away here."),"You can't empty that!"),"")</f>
        <v/>
      </c>
      <c r="AZ140" s="5" t="str">
        <f t="shared" si="241"/>
        <v/>
      </c>
      <c r="BA140" s="5" t="b">
        <f t="shared" si="242"/>
        <v>0</v>
      </c>
      <c r="BB140" s="5" t="e">
        <f>_xlfn.XLOOKUP(T140,Data!$W$3:$W$28,Data!$AD$3:$AD$28)</f>
        <v>#N/A</v>
      </c>
      <c r="BC140" s="5" t="str">
        <f t="shared" si="243"/>
        <v/>
      </c>
      <c r="BD140" s="5" t="str">
        <f t="shared" si="244"/>
        <v/>
      </c>
      <c r="BE140" s="5" t="b">
        <f t="shared" si="245"/>
        <v>0</v>
      </c>
      <c r="BF140" s="5" t="str">
        <f t="shared" si="181"/>
        <v/>
      </c>
      <c r="BG140" s="5" t="str">
        <f t="shared" si="246"/>
        <v/>
      </c>
      <c r="BH140" s="5" t="b">
        <f t="shared" si="247"/>
        <v>0</v>
      </c>
      <c r="BI140" s="5" t="str">
        <f t="shared" si="248"/>
        <v/>
      </c>
      <c r="BJ140" s="5" t="str">
        <f t="shared" si="182"/>
        <v/>
      </c>
      <c r="BK140" s="5" t="str">
        <f>IF(BH140,IF(BI140="","You ring the bell. "&amp;IF(BJ140=0,"Nothing else happens.","The "&amp;_xlfn.XLOOKUP(BJ140,Data!$W$3:$W$28,Data!$X$3:$X$28)&amp;" is transformed!"),BI140),"")</f>
        <v/>
      </c>
      <c r="BL140" s="5" t="b">
        <f t="shared" si="249"/>
        <v>0</v>
      </c>
      <c r="BM140" s="5" t="b">
        <f t="shared" si="250"/>
        <v>0</v>
      </c>
      <c r="BN140" s="5" t="str">
        <f t="shared" si="183"/>
        <v/>
      </c>
      <c r="BO140" s="5" t="str">
        <f t="shared" si="184"/>
        <v/>
      </c>
      <c r="BP140" s="5" t="b">
        <f t="shared" si="251"/>
        <v>0</v>
      </c>
      <c r="BQ140" s="5" t="str">
        <f>IF(BP140,IF(_xlfn.XLOOKUP(T140,Data!$W$3:$W$28,Data!$AB$3:$AB$28),"That's much too precious to give away!",IF(OR(AND(T140=17,CK139=CQ139),AND(T140=21,CK139=CV139)),"","No-one here seems to want that.")),"")</f>
        <v/>
      </c>
      <c r="BR140" s="5" t="str">
        <f>IF(BP140,IF(BQ140&lt;&gt;"",BQ140,IF(T140=21,Data!$B$5,"The priest takes the water and it is transformed by heavenly radiance!")),"")</f>
        <v/>
      </c>
      <c r="BS140" s="5" t="b">
        <f t="shared" si="252"/>
        <v>0</v>
      </c>
      <c r="BT140" s="5" t="str">
        <f t="shared" si="185"/>
        <v/>
      </c>
      <c r="BU140" s="5" t="str">
        <f t="shared" si="253"/>
        <v/>
      </c>
      <c r="BV140" s="5" t="b">
        <f t="shared" si="254"/>
        <v>0</v>
      </c>
      <c r="BW140" s="5" t="str">
        <f t="shared" si="186"/>
        <v/>
      </c>
      <c r="BX140" s="5" t="str">
        <f t="shared" si="255"/>
        <v/>
      </c>
      <c r="BY140" s="5" t="b">
        <f t="shared" si="256"/>
        <v>0</v>
      </c>
      <c r="BZ140" s="5">
        <f t="shared" si="257"/>
        <v>0</v>
      </c>
      <c r="CA140" s="5" t="str">
        <f t="shared" si="187"/>
        <v/>
      </c>
      <c r="CB140" s="5" t="b">
        <f t="shared" si="188"/>
        <v>0</v>
      </c>
      <c r="CC140" s="5" t="str">
        <f t="shared" si="189"/>
        <v/>
      </c>
      <c r="CD140" s="5" t="b">
        <f t="shared" si="190"/>
        <v>0</v>
      </c>
      <c r="CE140" s="5" t="b">
        <f t="shared" si="191"/>
        <v>0</v>
      </c>
      <c r="CF140" s="5" t="b">
        <f t="shared" si="192"/>
        <v>0</v>
      </c>
      <c r="CG140" s="5" t="b">
        <f t="shared" si="193"/>
        <v>0</v>
      </c>
      <c r="CH140" s="5" t="b">
        <f t="shared" si="194"/>
        <v>0</v>
      </c>
      <c r="CI140" s="5">
        <f t="shared" si="195"/>
        <v>0</v>
      </c>
      <c r="CJ140" s="5" t="str">
        <f t="shared" si="196"/>
        <v>I don't know that verb.</v>
      </c>
      <c r="CK140" s="4">
        <f t="shared" si="197"/>
        <v>3</v>
      </c>
      <c r="CL140" s="4" t="b">
        <f t="shared" si="198"/>
        <v>0</v>
      </c>
      <c r="CM140" s="4">
        <f t="shared" si="258"/>
        <v>20</v>
      </c>
      <c r="CN140" s="4" t="b">
        <f t="shared" si="199"/>
        <v>0</v>
      </c>
      <c r="CO140" s="4">
        <f t="shared" si="200"/>
        <v>12</v>
      </c>
      <c r="CP140" s="4">
        <f t="shared" si="201"/>
        <v>10</v>
      </c>
      <c r="CQ140" s="4">
        <f t="shared" si="202"/>
        <v>2</v>
      </c>
      <c r="CR140" s="4">
        <f t="shared" si="203"/>
        <v>20</v>
      </c>
      <c r="CS140" s="4">
        <f t="shared" si="204"/>
        <v>2</v>
      </c>
      <c r="CT140" s="4">
        <f t="shared" si="205"/>
        <v>15</v>
      </c>
      <c r="CU140" s="4">
        <f t="shared" si="206"/>
        <v>16</v>
      </c>
      <c r="CV140" s="4">
        <f t="shared" si="207"/>
        <v>8</v>
      </c>
      <c r="CW140" s="4">
        <f t="shared" si="208"/>
        <v>8</v>
      </c>
      <c r="CX140" s="4">
        <f t="shared" si="209"/>
        <v>14</v>
      </c>
      <c r="CY140" s="4">
        <f t="shared" si="210"/>
        <v>19</v>
      </c>
      <c r="CZ140" s="4">
        <f t="shared" si="211"/>
        <v>9</v>
      </c>
      <c r="DA140" s="4">
        <f t="shared" si="212"/>
        <v>2</v>
      </c>
      <c r="DB140" s="4">
        <f t="shared" si="213"/>
        <v>12</v>
      </c>
      <c r="DC140" s="4">
        <f t="shared" si="174"/>
        <v>2</v>
      </c>
      <c r="DD140" s="4">
        <f t="shared" si="214"/>
        <v>2</v>
      </c>
      <c r="DE140" s="4">
        <f t="shared" si="215"/>
        <v>2</v>
      </c>
      <c r="DF140" s="4">
        <f t="shared" si="216"/>
        <v>10</v>
      </c>
      <c r="DG140" s="4">
        <f t="shared" si="217"/>
        <v>2</v>
      </c>
      <c r="DH140" s="4">
        <f t="shared" si="218"/>
        <v>17</v>
      </c>
      <c r="DI140" s="4">
        <f t="shared" si="219"/>
        <v>6</v>
      </c>
      <c r="DJ140" s="4">
        <f t="shared" si="220"/>
        <v>15</v>
      </c>
      <c r="DK140" s="4">
        <f t="shared" si="221"/>
        <v>19</v>
      </c>
      <c r="DL140" s="4">
        <f t="shared" si="222"/>
        <v>2</v>
      </c>
      <c r="DM140" s="4">
        <f t="shared" si="223"/>
        <v>22</v>
      </c>
      <c r="DN140" s="4">
        <f t="shared" si="224"/>
        <v>23</v>
      </c>
      <c r="DO140" s="3"/>
    </row>
    <row r="141" spans="1:119" x14ac:dyDescent="0.35">
      <c r="A141" s="3" t="str">
        <f t="shared" si="225"/>
        <v/>
      </c>
      <c r="B141" s="6"/>
      <c r="C141" s="3" t="str">
        <f t="shared" si="175"/>
        <v/>
      </c>
      <c r="D141" s="3" t="e" cm="1">
        <f t="array" ref="D141:F141">INDEX(_xlfn.TEXTSPLIT(B141," ",,TRUE),_xlfn.SEQUENCE(1,3))</f>
        <v>#VALUE!</v>
      </c>
      <c r="E141" s="3" t="e">
        <v>#VALUE!</v>
      </c>
      <c r="F141" s="3" t="e">
        <v>#VALUE!</v>
      </c>
      <c r="G141" s="3" t="e" cm="1">
        <f t="array" ref="G141">_xlfn.XLOOKUP(D141,Data!$D$3:$D$36,Data!$E$3:$G$36)</f>
        <v>#VALUE!</v>
      </c>
      <c r="H141" s="3"/>
      <c r="I141" s="3"/>
      <c r="J141" s="3" t="e">
        <f>_xlfn.XMATCH(E141,Data!$L$3:$L$10)</f>
        <v>#VALUE!</v>
      </c>
      <c r="K141" s="3" t="str">
        <f>IF(M141="",IF(I141,Data!$B$4,_xlfn.XLOOKUP(D141,Data!$D$3:$D$36,Data!$E$3:$E$36)),"")</f>
        <v/>
      </c>
      <c r="L141" s="3" t="str">
        <f>IF(M141="",IF(I141,_xlfn.XLOOKUP(G141,Data!$L$3:$L$10,Data!$M$3:$M$10),IF(H141=0,"",IF(H141=1,E141,_xlfn.XLOOKUP(E141,Data!$L$3:$L$10,Data!$M$3:$M$10)))),"")</f>
        <v/>
      </c>
      <c r="M141" s="3" t="str">
        <f>IF(NOT(ISERROR(F141)),Data!$J$3,IF(ISERROR(G141),Data!$J$4,IF(AND(H141=0,NOT(ISERROR(E141))),Data!$J$5,IF(AND(H141=2,ISERROR(J141)),Data!$J$7,IF(AND(H141=1,ISERROR(E141)),Data!$J$6,"")))))</f>
        <v>I don't know that verb.</v>
      </c>
      <c r="N141" s="3" t="e">
        <f>_xlfn.XLOOKUP(K141,Data!$D$3:$D$36,Data!$H$3:$H$36)</f>
        <v>#N/A</v>
      </c>
      <c r="O141" s="3" t="e">
        <f>_xlfn.XLOOKUP(L141,Data!$X$3:$X$29,Data!$W$3:$W$29)</f>
        <v>#N/A</v>
      </c>
      <c r="P141" s="3" t="b">
        <f>OR(_xlfn.XLOOKUP(CK140,Data!$O$3:$O$25,Data!$U$3:$U$25),AND(CL140,OR(DC140=CK140,DC140=1)))</f>
        <v>1</v>
      </c>
      <c r="Q141" s="3" t="e" cm="1">
        <f t="array" ref="Q141">INDEX(CO140:DN140,1,O141)</f>
        <v>#N/A</v>
      </c>
      <c r="R141" s="3" t="e">
        <f t="shared" si="177"/>
        <v>#N/A</v>
      </c>
      <c r="S141" s="3" t="e">
        <f t="shared" si="226"/>
        <v>#N/A</v>
      </c>
      <c r="T141" s="3" t="str">
        <f t="shared" si="227"/>
        <v/>
      </c>
      <c r="U141" s="3" t="str">
        <f>IF(M141&lt;&gt;"",M141,IF(L141="","",IFERROR(IF(T141=0,IF(S141=FALSE,Data!$J$11,Data!$J$8),""),IF(K141=Data!$B$4,"",Data!$J$8))))</f>
        <v>I don't know that verb.</v>
      </c>
      <c r="V141" s="3" t="e" cm="1">
        <f t="array" ref="V141">INDEX(Data!$Q$3:$T$25,CK140,L141)</f>
        <v>#VALUE!</v>
      </c>
      <c r="W141" s="3" t="e">
        <f t="shared" si="178"/>
        <v>#VALUE!</v>
      </c>
      <c r="X141" s="3">
        <f t="shared" si="228"/>
        <v>0</v>
      </c>
      <c r="Y141" s="3" t="str">
        <f>IF(K141&lt;&gt;"Go","",IF(ISNUMBER(V141),IF(V141&gt;0,W141,Data!$J$9),Play!V141))</f>
        <v/>
      </c>
      <c r="Z141" s="3" t="b">
        <f t="shared" si="229"/>
        <v>0</v>
      </c>
      <c r="AA141" s="3" t="str">
        <f t="shared" si="230"/>
        <v/>
      </c>
      <c r="AB141" s="3">
        <f t="shared" si="179"/>
        <v>0</v>
      </c>
      <c r="AE141" s="5" t="str">
        <f t="shared" si="180"/>
        <v/>
      </c>
      <c r="AF141" s="5" t="str">
        <f>IF(AE141&lt;&gt;"",OR(_xlfn.XLOOKUP(AE141,Data!$O$3:$O$25,Data!$U$3:$U$25),AND(CL140,OR(DC140=1,DC140=CK140))),"")</f>
        <v/>
      </c>
      <c r="AG141" s="5" t="e" cm="1">
        <f t="array" ref="AG141">"Exits: " &amp; _xlfn.TEXTJOIN(", ", TRUE, IF(INDEX(Data!$Q$3:$T$25,AE141,0)&gt;0,Data!$Q$2:$T$2,""))&amp;"."</f>
        <v>#VALUE!</v>
      </c>
      <c r="AH141" s="5" t="str" cm="1">
        <f t="array" ref="AH141">_xlfn.TEXTJOIN(", ", TRUE, IF(CO140:DN140=AE141,_xlfn.XLOOKUP($CO$3:$DN$3,Data!$W$3:$W$28,Data!$X$3:$X$28),""))</f>
        <v/>
      </c>
      <c r="AI141" s="5" t="str">
        <f>IF(AF141="","",IF(AF141,_xlfn.XLOOKUP(AE141,Data!$O$3:$O$25,Data!$P$3:$P$25)&amp;" "&amp;AG141&amp;IF(AH141&lt;&gt;""," You see: " &amp;AH141&amp;".",""),Data!$J$10))</f>
        <v/>
      </c>
      <c r="AJ141" s="5" t="str">
        <f t="shared" si="231"/>
        <v/>
      </c>
      <c r="AK141" s="5" t="str">
        <f>IF(AND(K141="Talk",U141=""),_xlfn.XLOOKUP(T141,Data!$W$3:$W$28,Data!$AC$3:$AC$28),"")</f>
        <v/>
      </c>
      <c r="AL141" s="5" t="str">
        <f t="shared" si="232"/>
        <v/>
      </c>
      <c r="AM141" s="5" t="b">
        <f t="shared" si="233"/>
        <v>0</v>
      </c>
      <c r="AN141" s="5" t="str">
        <f>IF(AM141,IF(_xlfn.XLOOKUP(T141,Data!$W$3:$W$28,Data!$AA$3:$AA$28)=FALSE,"You can't take that.",IF(Q141=1,"You already have that.",IF(OR(CK140=CT140,CK140=CY140),"The unholy fiend prevents you!",""))),"")</f>
        <v/>
      </c>
      <c r="AO141" s="5" t="str">
        <f t="shared" si="234"/>
        <v/>
      </c>
      <c r="AP141" s="5" t="str">
        <f t="shared" si="235"/>
        <v/>
      </c>
      <c r="AQ141" s="5" t="b">
        <f t="shared" si="236"/>
        <v>0</v>
      </c>
      <c r="AR141" s="5" t="str">
        <f t="shared" si="237"/>
        <v/>
      </c>
      <c r="AS141" s="5" t="str">
        <f t="shared" si="238"/>
        <v/>
      </c>
      <c r="AT141" s="5" t="str">
        <f t="shared" si="176"/>
        <v/>
      </c>
      <c r="AU141" s="5" t="str">
        <f>IF(AND(K141="Examine",U141=""),_xlfn.XLOOKUP(T141,Data!$W$3:$W$28,Data!$Z$3:$Z$28)&amp;IF(T141=15,IF(CL140,IF(CM140&gt;=14,"burning brightly.",IF(CM140&gt;=9,"burning steadily.",IF(CM140&gt;=4,"burning weakly.","guttering."))),"unlit."),""),"")</f>
        <v/>
      </c>
      <c r="AV141" s="5" t="str" cm="1">
        <f t="array" ref="AV141">_xlfn.TEXTJOIN(", ", TRUE, IF(CO140:DN140=1,CO$1:DN$1,""))</f>
        <v/>
      </c>
      <c r="AW141" s="5" t="str">
        <f t="shared" si="239"/>
        <v/>
      </c>
      <c r="AX141" s="5" t="b">
        <f t="shared" si="240"/>
        <v>0</v>
      </c>
      <c r="AY141" s="5" t="str">
        <f>IF(AX141,IF(NOT(ISBLANK(_xlfn.XLOOKUP(T141,Data!$W$3:$W$28,Data!$AD$3:$AD$28))),IF(CK140=12,"","There's nowhere to pour it away here."),"You can't empty that!"),"")</f>
        <v/>
      </c>
      <c r="AZ141" s="5" t="str">
        <f t="shared" si="241"/>
        <v/>
      </c>
      <c r="BA141" s="5" t="b">
        <f t="shared" si="242"/>
        <v>0</v>
      </c>
      <c r="BB141" s="5" t="e">
        <f>_xlfn.XLOOKUP(T141,Data!$W$3:$W$28,Data!$AD$3:$AD$28)</f>
        <v>#N/A</v>
      </c>
      <c r="BC141" s="5" t="str">
        <f t="shared" si="243"/>
        <v/>
      </c>
      <c r="BD141" s="5" t="str">
        <f t="shared" si="244"/>
        <v/>
      </c>
      <c r="BE141" s="5" t="b">
        <f t="shared" si="245"/>
        <v>0</v>
      </c>
      <c r="BF141" s="5" t="str">
        <f t="shared" si="181"/>
        <v/>
      </c>
      <c r="BG141" s="5" t="str">
        <f t="shared" si="246"/>
        <v/>
      </c>
      <c r="BH141" s="5" t="b">
        <f t="shared" si="247"/>
        <v>0</v>
      </c>
      <c r="BI141" s="5" t="str">
        <f t="shared" si="248"/>
        <v/>
      </c>
      <c r="BJ141" s="5" t="str">
        <f t="shared" si="182"/>
        <v/>
      </c>
      <c r="BK141" s="5" t="str">
        <f>IF(BH141,IF(BI141="","You ring the bell. "&amp;IF(BJ141=0,"Nothing else happens.","The "&amp;_xlfn.XLOOKUP(BJ141,Data!$W$3:$W$28,Data!$X$3:$X$28)&amp;" is transformed!"),BI141),"")</f>
        <v/>
      </c>
      <c r="BL141" s="5" t="b">
        <f t="shared" si="249"/>
        <v>0</v>
      </c>
      <c r="BM141" s="5" t="b">
        <f t="shared" si="250"/>
        <v>0</v>
      </c>
      <c r="BN141" s="5" t="str">
        <f t="shared" si="183"/>
        <v/>
      </c>
      <c r="BO141" s="5" t="str">
        <f t="shared" si="184"/>
        <v/>
      </c>
      <c r="BP141" s="5" t="b">
        <f t="shared" si="251"/>
        <v>0</v>
      </c>
      <c r="BQ141" s="5" t="str">
        <f>IF(BP141,IF(_xlfn.XLOOKUP(T141,Data!$W$3:$W$28,Data!$AB$3:$AB$28),"That's much too precious to give away!",IF(OR(AND(T141=17,CK140=CQ140),AND(T141=21,CK140=CV140)),"","No-one here seems to want that.")),"")</f>
        <v/>
      </c>
      <c r="BR141" s="5" t="str">
        <f>IF(BP141,IF(BQ141&lt;&gt;"",BQ141,IF(T141=21,Data!$B$5,"The priest takes the water and it is transformed by heavenly radiance!")),"")</f>
        <v/>
      </c>
      <c r="BS141" s="5" t="b">
        <f t="shared" si="252"/>
        <v>0</v>
      </c>
      <c r="BT141" s="5" t="str">
        <f t="shared" si="185"/>
        <v/>
      </c>
      <c r="BU141" s="5" t="str">
        <f t="shared" si="253"/>
        <v/>
      </c>
      <c r="BV141" s="5" t="b">
        <f t="shared" si="254"/>
        <v>0</v>
      </c>
      <c r="BW141" s="5" t="str">
        <f t="shared" si="186"/>
        <v/>
      </c>
      <c r="BX141" s="5" t="str">
        <f t="shared" si="255"/>
        <v/>
      </c>
      <c r="BY141" s="5" t="b">
        <f t="shared" si="256"/>
        <v>0</v>
      </c>
      <c r="BZ141" s="5">
        <f t="shared" si="257"/>
        <v>0</v>
      </c>
      <c r="CA141" s="5" t="str">
        <f t="shared" si="187"/>
        <v/>
      </c>
      <c r="CB141" s="5" t="b">
        <f t="shared" si="188"/>
        <v>0</v>
      </c>
      <c r="CC141" s="5" t="str">
        <f t="shared" si="189"/>
        <v/>
      </c>
      <c r="CD141" s="5" t="b">
        <f t="shared" si="190"/>
        <v>0</v>
      </c>
      <c r="CE141" s="5" t="b">
        <f t="shared" si="191"/>
        <v>0</v>
      </c>
      <c r="CF141" s="5" t="b">
        <f t="shared" si="192"/>
        <v>0</v>
      </c>
      <c r="CG141" s="5" t="b">
        <f t="shared" si="193"/>
        <v>0</v>
      </c>
      <c r="CH141" s="5" t="b">
        <f t="shared" si="194"/>
        <v>0</v>
      </c>
      <c r="CI141" s="5">
        <f t="shared" si="195"/>
        <v>0</v>
      </c>
      <c r="CJ141" s="5" t="str">
        <f t="shared" si="196"/>
        <v>I don't know that verb.</v>
      </c>
      <c r="CK141" s="4">
        <f t="shared" si="197"/>
        <v>3</v>
      </c>
      <c r="CL141" s="4" t="b">
        <f t="shared" si="198"/>
        <v>0</v>
      </c>
      <c r="CM141" s="4">
        <f t="shared" si="258"/>
        <v>20</v>
      </c>
      <c r="CN141" s="4" t="b">
        <f t="shared" si="199"/>
        <v>0</v>
      </c>
      <c r="CO141" s="4">
        <f t="shared" si="200"/>
        <v>12</v>
      </c>
      <c r="CP141" s="4">
        <f t="shared" si="201"/>
        <v>10</v>
      </c>
      <c r="CQ141" s="4">
        <f t="shared" si="202"/>
        <v>2</v>
      </c>
      <c r="CR141" s="4">
        <f t="shared" si="203"/>
        <v>20</v>
      </c>
      <c r="CS141" s="4">
        <f t="shared" si="204"/>
        <v>2</v>
      </c>
      <c r="CT141" s="4">
        <f t="shared" si="205"/>
        <v>15</v>
      </c>
      <c r="CU141" s="4">
        <f t="shared" si="206"/>
        <v>16</v>
      </c>
      <c r="CV141" s="4">
        <f t="shared" si="207"/>
        <v>8</v>
      </c>
      <c r="CW141" s="4">
        <f t="shared" si="208"/>
        <v>8</v>
      </c>
      <c r="CX141" s="4">
        <f t="shared" si="209"/>
        <v>14</v>
      </c>
      <c r="CY141" s="4">
        <f t="shared" si="210"/>
        <v>19</v>
      </c>
      <c r="CZ141" s="4">
        <f t="shared" si="211"/>
        <v>9</v>
      </c>
      <c r="DA141" s="4">
        <f t="shared" si="212"/>
        <v>2</v>
      </c>
      <c r="DB141" s="4">
        <f t="shared" si="213"/>
        <v>12</v>
      </c>
      <c r="DC141" s="4">
        <f t="shared" si="174"/>
        <v>2</v>
      </c>
      <c r="DD141" s="4">
        <f t="shared" si="214"/>
        <v>2</v>
      </c>
      <c r="DE141" s="4">
        <f t="shared" si="215"/>
        <v>2</v>
      </c>
      <c r="DF141" s="4">
        <f t="shared" si="216"/>
        <v>10</v>
      </c>
      <c r="DG141" s="4">
        <f t="shared" si="217"/>
        <v>2</v>
      </c>
      <c r="DH141" s="4">
        <f t="shared" si="218"/>
        <v>17</v>
      </c>
      <c r="DI141" s="4">
        <f t="shared" si="219"/>
        <v>6</v>
      </c>
      <c r="DJ141" s="4">
        <f t="shared" si="220"/>
        <v>15</v>
      </c>
      <c r="DK141" s="4">
        <f t="shared" si="221"/>
        <v>19</v>
      </c>
      <c r="DL141" s="4">
        <f t="shared" si="222"/>
        <v>2</v>
      </c>
      <c r="DM141" s="4">
        <f t="shared" si="223"/>
        <v>22</v>
      </c>
      <c r="DN141" s="4">
        <f t="shared" si="224"/>
        <v>23</v>
      </c>
      <c r="DO141" s="3"/>
    </row>
    <row r="142" spans="1:119" x14ac:dyDescent="0.35">
      <c r="A142" s="3" t="str">
        <f t="shared" si="225"/>
        <v/>
      </c>
      <c r="B142" s="6"/>
      <c r="C142" s="3" t="str">
        <f t="shared" si="175"/>
        <v/>
      </c>
      <c r="D142" s="3" t="e" cm="1">
        <f t="array" ref="D142:F142">INDEX(_xlfn.TEXTSPLIT(B142," ",,TRUE),_xlfn.SEQUENCE(1,3))</f>
        <v>#VALUE!</v>
      </c>
      <c r="E142" s="3" t="e">
        <v>#VALUE!</v>
      </c>
      <c r="F142" s="3" t="e">
        <v>#VALUE!</v>
      </c>
      <c r="G142" s="3" t="e" cm="1">
        <f t="array" ref="G142">_xlfn.XLOOKUP(D142,Data!$D$3:$D$36,Data!$E$3:$G$36)</f>
        <v>#VALUE!</v>
      </c>
      <c r="H142" s="3"/>
      <c r="I142" s="3"/>
      <c r="J142" s="3" t="e">
        <f>_xlfn.XMATCH(E142,Data!$L$3:$L$10)</f>
        <v>#VALUE!</v>
      </c>
      <c r="K142" s="3" t="str">
        <f>IF(M142="",IF(I142,Data!$B$4,_xlfn.XLOOKUP(D142,Data!$D$3:$D$36,Data!$E$3:$E$36)),"")</f>
        <v/>
      </c>
      <c r="L142" s="3" t="str">
        <f>IF(M142="",IF(I142,_xlfn.XLOOKUP(G142,Data!$L$3:$L$10,Data!$M$3:$M$10),IF(H142=0,"",IF(H142=1,E142,_xlfn.XLOOKUP(E142,Data!$L$3:$L$10,Data!$M$3:$M$10)))),"")</f>
        <v/>
      </c>
      <c r="M142" s="3" t="str">
        <f>IF(NOT(ISERROR(F142)),Data!$J$3,IF(ISERROR(G142),Data!$J$4,IF(AND(H142=0,NOT(ISERROR(E142))),Data!$J$5,IF(AND(H142=2,ISERROR(J142)),Data!$J$7,IF(AND(H142=1,ISERROR(E142)),Data!$J$6,"")))))</f>
        <v>I don't know that verb.</v>
      </c>
      <c r="N142" s="3" t="e">
        <f>_xlfn.XLOOKUP(K142,Data!$D$3:$D$36,Data!$H$3:$H$36)</f>
        <v>#N/A</v>
      </c>
      <c r="O142" s="3" t="e">
        <f>_xlfn.XLOOKUP(L142,Data!$X$3:$X$29,Data!$W$3:$W$29)</f>
        <v>#N/A</v>
      </c>
      <c r="P142" s="3" t="b">
        <f>OR(_xlfn.XLOOKUP(CK141,Data!$O$3:$O$25,Data!$U$3:$U$25),AND(CL141,OR(DC141=CK141,DC141=1)))</f>
        <v>1</v>
      </c>
      <c r="Q142" s="3" t="e" cm="1">
        <f t="array" ref="Q142">INDEX(CO141:DN141,1,O142)</f>
        <v>#N/A</v>
      </c>
      <c r="R142" s="3" t="e">
        <f t="shared" si="177"/>
        <v>#N/A</v>
      </c>
      <c r="S142" s="3" t="e">
        <f t="shared" si="226"/>
        <v>#N/A</v>
      </c>
      <c r="T142" s="3" t="str">
        <f t="shared" si="227"/>
        <v/>
      </c>
      <c r="U142" s="3" t="str">
        <f>IF(M142&lt;&gt;"",M142,IF(L142="","",IFERROR(IF(T142=0,IF(S142=FALSE,Data!$J$11,Data!$J$8),""),IF(K142=Data!$B$4,"",Data!$J$8))))</f>
        <v>I don't know that verb.</v>
      </c>
      <c r="V142" s="3" t="e" cm="1">
        <f t="array" ref="V142">INDEX(Data!$Q$3:$T$25,CK141,L142)</f>
        <v>#VALUE!</v>
      </c>
      <c r="W142" s="3" t="e">
        <f t="shared" si="178"/>
        <v>#VALUE!</v>
      </c>
      <c r="X142" s="3">
        <f t="shared" si="228"/>
        <v>0</v>
      </c>
      <c r="Y142" s="3" t="str">
        <f>IF(K142&lt;&gt;"Go","",IF(ISNUMBER(V142),IF(V142&gt;0,W142,Data!$J$9),Play!V142))</f>
        <v/>
      </c>
      <c r="Z142" s="3" t="b">
        <f t="shared" si="229"/>
        <v>0</v>
      </c>
      <c r="AA142" s="3" t="str">
        <f t="shared" si="230"/>
        <v/>
      </c>
      <c r="AB142" s="3">
        <f t="shared" si="179"/>
        <v>0</v>
      </c>
      <c r="AE142" s="5" t="str">
        <f t="shared" si="180"/>
        <v/>
      </c>
      <c r="AF142" s="5" t="str">
        <f>IF(AE142&lt;&gt;"",OR(_xlfn.XLOOKUP(AE142,Data!$O$3:$O$25,Data!$U$3:$U$25),AND(CL141,OR(DC141=1,DC141=CK141))),"")</f>
        <v/>
      </c>
      <c r="AG142" s="5" t="e" cm="1">
        <f t="array" ref="AG142">"Exits: " &amp; _xlfn.TEXTJOIN(", ", TRUE, IF(INDEX(Data!$Q$3:$T$25,AE142,0)&gt;0,Data!$Q$2:$T$2,""))&amp;"."</f>
        <v>#VALUE!</v>
      </c>
      <c r="AH142" s="5" t="str" cm="1">
        <f t="array" ref="AH142">_xlfn.TEXTJOIN(", ", TRUE, IF(CO141:DN141=AE142,_xlfn.XLOOKUP($CO$3:$DN$3,Data!$W$3:$W$28,Data!$X$3:$X$28),""))</f>
        <v/>
      </c>
      <c r="AI142" s="5" t="str">
        <f>IF(AF142="","",IF(AF142,_xlfn.XLOOKUP(AE142,Data!$O$3:$O$25,Data!$P$3:$P$25)&amp;" "&amp;AG142&amp;IF(AH142&lt;&gt;""," You see: " &amp;AH142&amp;".",""),Data!$J$10))</f>
        <v/>
      </c>
      <c r="AJ142" s="5" t="str">
        <f t="shared" si="231"/>
        <v/>
      </c>
      <c r="AK142" s="5" t="str">
        <f>IF(AND(K142="Talk",U142=""),_xlfn.XLOOKUP(T142,Data!$W$3:$W$28,Data!$AC$3:$AC$28),"")</f>
        <v/>
      </c>
      <c r="AL142" s="5" t="str">
        <f t="shared" si="232"/>
        <v/>
      </c>
      <c r="AM142" s="5" t="b">
        <f t="shared" si="233"/>
        <v>0</v>
      </c>
      <c r="AN142" s="5" t="str">
        <f>IF(AM142,IF(_xlfn.XLOOKUP(T142,Data!$W$3:$W$28,Data!$AA$3:$AA$28)=FALSE,"You can't take that.",IF(Q142=1,"You already have that.",IF(OR(CK141=CT141,CK141=CY141),"The unholy fiend prevents you!",""))),"")</f>
        <v/>
      </c>
      <c r="AO142" s="5" t="str">
        <f t="shared" si="234"/>
        <v/>
      </c>
      <c r="AP142" s="5" t="str">
        <f t="shared" si="235"/>
        <v/>
      </c>
      <c r="AQ142" s="5" t="b">
        <f t="shared" si="236"/>
        <v>0</v>
      </c>
      <c r="AR142" s="5" t="str">
        <f t="shared" si="237"/>
        <v/>
      </c>
      <c r="AS142" s="5" t="str">
        <f t="shared" si="238"/>
        <v/>
      </c>
      <c r="AT142" s="5" t="str">
        <f t="shared" si="176"/>
        <v/>
      </c>
      <c r="AU142" s="5" t="str">
        <f>IF(AND(K142="Examine",U142=""),_xlfn.XLOOKUP(T142,Data!$W$3:$W$28,Data!$Z$3:$Z$28)&amp;IF(T142=15,IF(CL141,IF(CM141&gt;=14,"burning brightly.",IF(CM141&gt;=9,"burning steadily.",IF(CM141&gt;=4,"burning weakly.","guttering."))),"unlit."),""),"")</f>
        <v/>
      </c>
      <c r="AV142" s="5" t="str" cm="1">
        <f t="array" ref="AV142">_xlfn.TEXTJOIN(", ", TRUE, IF(CO141:DN141=1,CO$1:DN$1,""))</f>
        <v/>
      </c>
      <c r="AW142" s="5" t="str">
        <f t="shared" si="239"/>
        <v/>
      </c>
      <c r="AX142" s="5" t="b">
        <f t="shared" si="240"/>
        <v>0</v>
      </c>
      <c r="AY142" s="5" t="str">
        <f>IF(AX142,IF(NOT(ISBLANK(_xlfn.XLOOKUP(T142,Data!$W$3:$W$28,Data!$AD$3:$AD$28))),IF(CK141=12,"","There's nowhere to pour it away here."),"You can't empty that!"),"")</f>
        <v/>
      </c>
      <c r="AZ142" s="5" t="str">
        <f t="shared" si="241"/>
        <v/>
      </c>
      <c r="BA142" s="5" t="b">
        <f t="shared" si="242"/>
        <v>0</v>
      </c>
      <c r="BB142" s="5" t="e">
        <f>_xlfn.XLOOKUP(T142,Data!$W$3:$W$28,Data!$AD$3:$AD$28)</f>
        <v>#N/A</v>
      </c>
      <c r="BC142" s="5" t="str">
        <f t="shared" si="243"/>
        <v/>
      </c>
      <c r="BD142" s="5" t="str">
        <f t="shared" si="244"/>
        <v/>
      </c>
      <c r="BE142" s="5" t="b">
        <f t="shared" si="245"/>
        <v>0</v>
      </c>
      <c r="BF142" s="5" t="str">
        <f t="shared" si="181"/>
        <v/>
      </c>
      <c r="BG142" s="5" t="str">
        <f t="shared" si="246"/>
        <v/>
      </c>
      <c r="BH142" s="5" t="b">
        <f t="shared" si="247"/>
        <v>0</v>
      </c>
      <c r="BI142" s="5" t="str">
        <f t="shared" si="248"/>
        <v/>
      </c>
      <c r="BJ142" s="5" t="str">
        <f t="shared" si="182"/>
        <v/>
      </c>
      <c r="BK142" s="5" t="str">
        <f>IF(BH142,IF(BI142="","You ring the bell. "&amp;IF(BJ142=0,"Nothing else happens.","The "&amp;_xlfn.XLOOKUP(BJ142,Data!$W$3:$W$28,Data!$X$3:$X$28)&amp;" is transformed!"),BI142),"")</f>
        <v/>
      </c>
      <c r="BL142" s="5" t="b">
        <f t="shared" si="249"/>
        <v>0</v>
      </c>
      <c r="BM142" s="5" t="b">
        <f t="shared" si="250"/>
        <v>0</v>
      </c>
      <c r="BN142" s="5" t="str">
        <f t="shared" si="183"/>
        <v/>
      </c>
      <c r="BO142" s="5" t="str">
        <f t="shared" si="184"/>
        <v/>
      </c>
      <c r="BP142" s="5" t="b">
        <f t="shared" si="251"/>
        <v>0</v>
      </c>
      <c r="BQ142" s="5" t="str">
        <f>IF(BP142,IF(_xlfn.XLOOKUP(T142,Data!$W$3:$W$28,Data!$AB$3:$AB$28),"That's much too precious to give away!",IF(OR(AND(T142=17,CK141=CQ141),AND(T142=21,CK141=CV141)),"","No-one here seems to want that.")),"")</f>
        <v/>
      </c>
      <c r="BR142" s="5" t="str">
        <f>IF(BP142,IF(BQ142&lt;&gt;"",BQ142,IF(T142=21,Data!$B$5,"The priest takes the water and it is transformed by heavenly radiance!")),"")</f>
        <v/>
      </c>
      <c r="BS142" s="5" t="b">
        <f t="shared" si="252"/>
        <v>0</v>
      </c>
      <c r="BT142" s="5" t="str">
        <f t="shared" si="185"/>
        <v/>
      </c>
      <c r="BU142" s="5" t="str">
        <f t="shared" si="253"/>
        <v/>
      </c>
      <c r="BV142" s="5" t="b">
        <f t="shared" si="254"/>
        <v>0</v>
      </c>
      <c r="BW142" s="5" t="str">
        <f t="shared" si="186"/>
        <v/>
      </c>
      <c r="BX142" s="5" t="str">
        <f t="shared" si="255"/>
        <v/>
      </c>
      <c r="BY142" s="5" t="b">
        <f t="shared" si="256"/>
        <v>0</v>
      </c>
      <c r="BZ142" s="5">
        <f t="shared" si="257"/>
        <v>0</v>
      </c>
      <c r="CA142" s="5" t="str">
        <f t="shared" si="187"/>
        <v/>
      </c>
      <c r="CB142" s="5" t="b">
        <f t="shared" si="188"/>
        <v>0</v>
      </c>
      <c r="CC142" s="5" t="str">
        <f t="shared" si="189"/>
        <v/>
      </c>
      <c r="CD142" s="5" t="b">
        <f t="shared" si="190"/>
        <v>0</v>
      </c>
      <c r="CE142" s="5" t="b">
        <f t="shared" si="191"/>
        <v>0</v>
      </c>
      <c r="CF142" s="5" t="b">
        <f t="shared" si="192"/>
        <v>0</v>
      </c>
      <c r="CG142" s="5" t="b">
        <f t="shared" si="193"/>
        <v>0</v>
      </c>
      <c r="CH142" s="5" t="b">
        <f t="shared" si="194"/>
        <v>0</v>
      </c>
      <c r="CI142" s="5">
        <f t="shared" si="195"/>
        <v>0</v>
      </c>
      <c r="CJ142" s="5" t="str">
        <f t="shared" si="196"/>
        <v>I don't know that verb.</v>
      </c>
      <c r="CK142" s="4">
        <f t="shared" si="197"/>
        <v>3</v>
      </c>
      <c r="CL142" s="4" t="b">
        <f t="shared" si="198"/>
        <v>0</v>
      </c>
      <c r="CM142" s="4">
        <f t="shared" si="258"/>
        <v>20</v>
      </c>
      <c r="CN142" s="4" t="b">
        <f t="shared" si="199"/>
        <v>0</v>
      </c>
      <c r="CO142" s="4">
        <f t="shared" si="200"/>
        <v>12</v>
      </c>
      <c r="CP142" s="4">
        <f t="shared" si="201"/>
        <v>10</v>
      </c>
      <c r="CQ142" s="4">
        <f t="shared" si="202"/>
        <v>2</v>
      </c>
      <c r="CR142" s="4">
        <f t="shared" si="203"/>
        <v>20</v>
      </c>
      <c r="CS142" s="4">
        <f t="shared" si="204"/>
        <v>2</v>
      </c>
      <c r="CT142" s="4">
        <f t="shared" si="205"/>
        <v>15</v>
      </c>
      <c r="CU142" s="4">
        <f t="shared" si="206"/>
        <v>16</v>
      </c>
      <c r="CV142" s="4">
        <f t="shared" si="207"/>
        <v>8</v>
      </c>
      <c r="CW142" s="4">
        <f t="shared" si="208"/>
        <v>8</v>
      </c>
      <c r="CX142" s="4">
        <f t="shared" si="209"/>
        <v>14</v>
      </c>
      <c r="CY142" s="4">
        <f t="shared" si="210"/>
        <v>19</v>
      </c>
      <c r="CZ142" s="4">
        <f t="shared" si="211"/>
        <v>9</v>
      </c>
      <c r="DA142" s="4">
        <f t="shared" si="212"/>
        <v>2</v>
      </c>
      <c r="DB142" s="4">
        <f t="shared" si="213"/>
        <v>12</v>
      </c>
      <c r="DC142" s="4">
        <f t="shared" si="174"/>
        <v>2</v>
      </c>
      <c r="DD142" s="4">
        <f t="shared" si="214"/>
        <v>2</v>
      </c>
      <c r="DE142" s="4">
        <f t="shared" si="215"/>
        <v>2</v>
      </c>
      <c r="DF142" s="4">
        <f t="shared" si="216"/>
        <v>10</v>
      </c>
      <c r="DG142" s="4">
        <f t="shared" si="217"/>
        <v>2</v>
      </c>
      <c r="DH142" s="4">
        <f t="shared" si="218"/>
        <v>17</v>
      </c>
      <c r="DI142" s="4">
        <f t="shared" si="219"/>
        <v>6</v>
      </c>
      <c r="DJ142" s="4">
        <f t="shared" si="220"/>
        <v>15</v>
      </c>
      <c r="DK142" s="4">
        <f t="shared" si="221"/>
        <v>19</v>
      </c>
      <c r="DL142" s="4">
        <f t="shared" si="222"/>
        <v>2</v>
      </c>
      <c r="DM142" s="4">
        <f t="shared" si="223"/>
        <v>22</v>
      </c>
      <c r="DN142" s="4">
        <f t="shared" si="224"/>
        <v>23</v>
      </c>
      <c r="DO142" s="3"/>
    </row>
    <row r="143" spans="1:119" x14ac:dyDescent="0.35">
      <c r="A143" s="3" t="str">
        <f t="shared" si="225"/>
        <v/>
      </c>
      <c r="B143" s="6"/>
      <c r="C143" s="3" t="str">
        <f t="shared" si="175"/>
        <v/>
      </c>
      <c r="D143" s="3" t="e" cm="1">
        <f t="array" ref="D143:F143">INDEX(_xlfn.TEXTSPLIT(B143," ",,TRUE),_xlfn.SEQUENCE(1,3))</f>
        <v>#VALUE!</v>
      </c>
      <c r="E143" s="3" t="e">
        <v>#VALUE!</v>
      </c>
      <c r="F143" s="3" t="e">
        <v>#VALUE!</v>
      </c>
      <c r="G143" s="3" t="e" cm="1">
        <f t="array" ref="G143">_xlfn.XLOOKUP(D143,Data!$D$3:$D$36,Data!$E$3:$G$36)</f>
        <v>#VALUE!</v>
      </c>
      <c r="H143" s="3"/>
      <c r="I143" s="3"/>
      <c r="J143" s="3" t="e">
        <f>_xlfn.XMATCH(E143,Data!$L$3:$L$10)</f>
        <v>#VALUE!</v>
      </c>
      <c r="K143" s="3" t="str">
        <f>IF(M143="",IF(I143,Data!$B$4,_xlfn.XLOOKUP(D143,Data!$D$3:$D$36,Data!$E$3:$E$36)),"")</f>
        <v/>
      </c>
      <c r="L143" s="3" t="str">
        <f>IF(M143="",IF(I143,_xlfn.XLOOKUP(G143,Data!$L$3:$L$10,Data!$M$3:$M$10),IF(H143=0,"",IF(H143=1,E143,_xlfn.XLOOKUP(E143,Data!$L$3:$L$10,Data!$M$3:$M$10)))),"")</f>
        <v/>
      </c>
      <c r="M143" s="3" t="str">
        <f>IF(NOT(ISERROR(F143)),Data!$J$3,IF(ISERROR(G143),Data!$J$4,IF(AND(H143=0,NOT(ISERROR(E143))),Data!$J$5,IF(AND(H143=2,ISERROR(J143)),Data!$J$7,IF(AND(H143=1,ISERROR(E143)),Data!$J$6,"")))))</f>
        <v>I don't know that verb.</v>
      </c>
      <c r="N143" s="3" t="e">
        <f>_xlfn.XLOOKUP(K143,Data!$D$3:$D$36,Data!$H$3:$H$36)</f>
        <v>#N/A</v>
      </c>
      <c r="O143" s="3" t="e">
        <f>_xlfn.XLOOKUP(L143,Data!$X$3:$X$29,Data!$W$3:$W$29)</f>
        <v>#N/A</v>
      </c>
      <c r="P143" s="3" t="b">
        <f>OR(_xlfn.XLOOKUP(CK142,Data!$O$3:$O$25,Data!$U$3:$U$25),AND(CL142,OR(DC142=CK142,DC142=1)))</f>
        <v>1</v>
      </c>
      <c r="Q143" s="3" t="e" cm="1">
        <f t="array" ref="Q143">INDEX(CO142:DN142,1,O143)</f>
        <v>#N/A</v>
      </c>
      <c r="R143" s="3" t="e">
        <f t="shared" si="177"/>
        <v>#N/A</v>
      </c>
      <c r="S143" s="3" t="e">
        <f t="shared" si="226"/>
        <v>#N/A</v>
      </c>
      <c r="T143" s="3" t="str">
        <f t="shared" si="227"/>
        <v/>
      </c>
      <c r="U143" s="3" t="str">
        <f>IF(M143&lt;&gt;"",M143,IF(L143="","",IFERROR(IF(T143=0,IF(S143=FALSE,Data!$J$11,Data!$J$8),""),IF(K143=Data!$B$4,"",Data!$J$8))))</f>
        <v>I don't know that verb.</v>
      </c>
      <c r="V143" s="3" t="e" cm="1">
        <f t="array" ref="V143">INDEX(Data!$Q$3:$T$25,CK142,L143)</f>
        <v>#VALUE!</v>
      </c>
      <c r="W143" s="3" t="e">
        <f t="shared" si="178"/>
        <v>#VALUE!</v>
      </c>
      <c r="X143" s="3">
        <f t="shared" si="228"/>
        <v>0</v>
      </c>
      <c r="Y143" s="3" t="str">
        <f>IF(K143&lt;&gt;"Go","",IF(ISNUMBER(V143),IF(V143&gt;0,W143,Data!$J$9),Play!V143))</f>
        <v/>
      </c>
      <c r="Z143" s="3" t="b">
        <f t="shared" si="229"/>
        <v>0</v>
      </c>
      <c r="AA143" s="3" t="str">
        <f t="shared" si="230"/>
        <v/>
      </c>
      <c r="AB143" s="3">
        <f t="shared" si="179"/>
        <v>0</v>
      </c>
      <c r="AE143" s="5" t="str">
        <f t="shared" si="180"/>
        <v/>
      </c>
      <c r="AF143" s="5" t="str">
        <f>IF(AE143&lt;&gt;"",OR(_xlfn.XLOOKUP(AE143,Data!$O$3:$O$25,Data!$U$3:$U$25),AND(CL142,OR(DC142=1,DC142=CK142))),"")</f>
        <v/>
      </c>
      <c r="AG143" s="5" t="e" cm="1">
        <f t="array" ref="AG143">"Exits: " &amp; _xlfn.TEXTJOIN(", ", TRUE, IF(INDEX(Data!$Q$3:$T$25,AE143,0)&gt;0,Data!$Q$2:$T$2,""))&amp;"."</f>
        <v>#VALUE!</v>
      </c>
      <c r="AH143" s="5" t="str" cm="1">
        <f t="array" ref="AH143">_xlfn.TEXTJOIN(", ", TRUE, IF(CO142:DN142=AE143,_xlfn.XLOOKUP($CO$3:$DN$3,Data!$W$3:$W$28,Data!$X$3:$X$28),""))</f>
        <v/>
      </c>
      <c r="AI143" s="5" t="str">
        <f>IF(AF143="","",IF(AF143,_xlfn.XLOOKUP(AE143,Data!$O$3:$O$25,Data!$P$3:$P$25)&amp;" "&amp;AG143&amp;IF(AH143&lt;&gt;""," You see: " &amp;AH143&amp;".",""),Data!$J$10))</f>
        <v/>
      </c>
      <c r="AJ143" s="5" t="str">
        <f t="shared" si="231"/>
        <v/>
      </c>
      <c r="AK143" s="5" t="str">
        <f>IF(AND(K143="Talk",U143=""),_xlfn.XLOOKUP(T143,Data!$W$3:$W$28,Data!$AC$3:$AC$28),"")</f>
        <v/>
      </c>
      <c r="AL143" s="5" t="str">
        <f t="shared" si="232"/>
        <v/>
      </c>
      <c r="AM143" s="5" t="b">
        <f t="shared" si="233"/>
        <v>0</v>
      </c>
      <c r="AN143" s="5" t="str">
        <f>IF(AM143,IF(_xlfn.XLOOKUP(T143,Data!$W$3:$W$28,Data!$AA$3:$AA$28)=FALSE,"You can't take that.",IF(Q143=1,"You already have that.",IF(OR(CK142=CT142,CK142=CY142),"The unholy fiend prevents you!",""))),"")</f>
        <v/>
      </c>
      <c r="AO143" s="5" t="str">
        <f t="shared" si="234"/>
        <v/>
      </c>
      <c r="AP143" s="5" t="str">
        <f t="shared" si="235"/>
        <v/>
      </c>
      <c r="AQ143" s="5" t="b">
        <f t="shared" si="236"/>
        <v>0</v>
      </c>
      <c r="AR143" s="5" t="str">
        <f t="shared" si="237"/>
        <v/>
      </c>
      <c r="AS143" s="5" t="str">
        <f t="shared" si="238"/>
        <v/>
      </c>
      <c r="AT143" s="5" t="str">
        <f t="shared" si="176"/>
        <v/>
      </c>
      <c r="AU143" s="5" t="str">
        <f>IF(AND(K143="Examine",U143=""),_xlfn.XLOOKUP(T143,Data!$W$3:$W$28,Data!$Z$3:$Z$28)&amp;IF(T143=15,IF(CL142,IF(CM142&gt;=14,"burning brightly.",IF(CM142&gt;=9,"burning steadily.",IF(CM142&gt;=4,"burning weakly.","guttering."))),"unlit."),""),"")</f>
        <v/>
      </c>
      <c r="AV143" s="5" t="str" cm="1">
        <f t="array" ref="AV143">_xlfn.TEXTJOIN(", ", TRUE, IF(CO142:DN142=1,CO$1:DN$1,""))</f>
        <v/>
      </c>
      <c r="AW143" s="5" t="str">
        <f t="shared" si="239"/>
        <v/>
      </c>
      <c r="AX143" s="5" t="b">
        <f t="shared" si="240"/>
        <v>0</v>
      </c>
      <c r="AY143" s="5" t="str">
        <f>IF(AX143,IF(NOT(ISBLANK(_xlfn.XLOOKUP(T143,Data!$W$3:$W$28,Data!$AD$3:$AD$28))),IF(CK142=12,"","There's nowhere to pour it away here."),"You can't empty that!"),"")</f>
        <v/>
      </c>
      <c r="AZ143" s="5" t="str">
        <f t="shared" si="241"/>
        <v/>
      </c>
      <c r="BA143" s="5" t="b">
        <f t="shared" si="242"/>
        <v>0</v>
      </c>
      <c r="BB143" s="5" t="e">
        <f>_xlfn.XLOOKUP(T143,Data!$W$3:$W$28,Data!$AD$3:$AD$28)</f>
        <v>#N/A</v>
      </c>
      <c r="BC143" s="5" t="str">
        <f t="shared" si="243"/>
        <v/>
      </c>
      <c r="BD143" s="5" t="str">
        <f t="shared" si="244"/>
        <v/>
      </c>
      <c r="BE143" s="5" t="b">
        <f t="shared" si="245"/>
        <v>0</v>
      </c>
      <c r="BF143" s="5" t="str">
        <f t="shared" si="181"/>
        <v/>
      </c>
      <c r="BG143" s="5" t="str">
        <f t="shared" si="246"/>
        <v/>
      </c>
      <c r="BH143" s="5" t="b">
        <f t="shared" si="247"/>
        <v>0</v>
      </c>
      <c r="BI143" s="5" t="str">
        <f t="shared" si="248"/>
        <v/>
      </c>
      <c r="BJ143" s="5" t="str">
        <f t="shared" si="182"/>
        <v/>
      </c>
      <c r="BK143" s="5" t="str">
        <f>IF(BH143,IF(BI143="","You ring the bell. "&amp;IF(BJ143=0,"Nothing else happens.","The "&amp;_xlfn.XLOOKUP(BJ143,Data!$W$3:$W$28,Data!$X$3:$X$28)&amp;" is transformed!"),BI143),"")</f>
        <v/>
      </c>
      <c r="BL143" s="5" t="b">
        <f t="shared" si="249"/>
        <v>0</v>
      </c>
      <c r="BM143" s="5" t="b">
        <f t="shared" si="250"/>
        <v>0</v>
      </c>
      <c r="BN143" s="5" t="str">
        <f t="shared" si="183"/>
        <v/>
      </c>
      <c r="BO143" s="5" t="str">
        <f t="shared" si="184"/>
        <v/>
      </c>
      <c r="BP143" s="5" t="b">
        <f t="shared" si="251"/>
        <v>0</v>
      </c>
      <c r="BQ143" s="5" t="str">
        <f>IF(BP143,IF(_xlfn.XLOOKUP(T143,Data!$W$3:$W$28,Data!$AB$3:$AB$28),"That's much too precious to give away!",IF(OR(AND(T143=17,CK142=CQ142),AND(T143=21,CK142=CV142)),"","No-one here seems to want that.")),"")</f>
        <v/>
      </c>
      <c r="BR143" s="5" t="str">
        <f>IF(BP143,IF(BQ143&lt;&gt;"",BQ143,IF(T143=21,Data!$B$5,"The priest takes the water and it is transformed by heavenly radiance!")),"")</f>
        <v/>
      </c>
      <c r="BS143" s="5" t="b">
        <f t="shared" si="252"/>
        <v>0</v>
      </c>
      <c r="BT143" s="5" t="str">
        <f t="shared" si="185"/>
        <v/>
      </c>
      <c r="BU143" s="5" t="str">
        <f t="shared" si="253"/>
        <v/>
      </c>
      <c r="BV143" s="5" t="b">
        <f t="shared" si="254"/>
        <v>0</v>
      </c>
      <c r="BW143" s="5" t="str">
        <f t="shared" si="186"/>
        <v/>
      </c>
      <c r="BX143" s="5" t="str">
        <f t="shared" si="255"/>
        <v/>
      </c>
      <c r="BY143" s="5" t="b">
        <f t="shared" si="256"/>
        <v>0</v>
      </c>
      <c r="BZ143" s="5">
        <f t="shared" si="257"/>
        <v>0</v>
      </c>
      <c r="CA143" s="5" t="str">
        <f t="shared" si="187"/>
        <v/>
      </c>
      <c r="CB143" s="5" t="b">
        <f t="shared" si="188"/>
        <v>0</v>
      </c>
      <c r="CC143" s="5" t="str">
        <f t="shared" si="189"/>
        <v/>
      </c>
      <c r="CD143" s="5" t="b">
        <f t="shared" si="190"/>
        <v>0</v>
      </c>
      <c r="CE143" s="5" t="b">
        <f t="shared" si="191"/>
        <v>0</v>
      </c>
      <c r="CF143" s="5" t="b">
        <f t="shared" si="192"/>
        <v>0</v>
      </c>
      <c r="CG143" s="5" t="b">
        <f t="shared" si="193"/>
        <v>0</v>
      </c>
      <c r="CH143" s="5" t="b">
        <f t="shared" si="194"/>
        <v>0</v>
      </c>
      <c r="CI143" s="5">
        <f t="shared" si="195"/>
        <v>0</v>
      </c>
      <c r="CJ143" s="5" t="str">
        <f t="shared" si="196"/>
        <v>I don't know that verb.</v>
      </c>
      <c r="CK143" s="4">
        <f t="shared" si="197"/>
        <v>3</v>
      </c>
      <c r="CL143" s="4" t="b">
        <f t="shared" si="198"/>
        <v>0</v>
      </c>
      <c r="CM143" s="4">
        <f t="shared" si="258"/>
        <v>20</v>
      </c>
      <c r="CN143" s="4" t="b">
        <f t="shared" si="199"/>
        <v>0</v>
      </c>
      <c r="CO143" s="4">
        <f t="shared" si="200"/>
        <v>12</v>
      </c>
      <c r="CP143" s="4">
        <f t="shared" si="201"/>
        <v>10</v>
      </c>
      <c r="CQ143" s="4">
        <f t="shared" si="202"/>
        <v>2</v>
      </c>
      <c r="CR143" s="4">
        <f t="shared" si="203"/>
        <v>20</v>
      </c>
      <c r="CS143" s="4">
        <f t="shared" si="204"/>
        <v>2</v>
      </c>
      <c r="CT143" s="4">
        <f t="shared" si="205"/>
        <v>15</v>
      </c>
      <c r="CU143" s="4">
        <f t="shared" si="206"/>
        <v>16</v>
      </c>
      <c r="CV143" s="4">
        <f t="shared" si="207"/>
        <v>8</v>
      </c>
      <c r="CW143" s="4">
        <f t="shared" si="208"/>
        <v>8</v>
      </c>
      <c r="CX143" s="4">
        <f t="shared" si="209"/>
        <v>14</v>
      </c>
      <c r="CY143" s="4">
        <f t="shared" si="210"/>
        <v>19</v>
      </c>
      <c r="CZ143" s="4">
        <f t="shared" si="211"/>
        <v>9</v>
      </c>
      <c r="DA143" s="4">
        <f t="shared" si="212"/>
        <v>2</v>
      </c>
      <c r="DB143" s="4">
        <f t="shared" si="213"/>
        <v>12</v>
      </c>
      <c r="DC143" s="4">
        <f t="shared" si="174"/>
        <v>2</v>
      </c>
      <c r="DD143" s="4">
        <f t="shared" si="214"/>
        <v>2</v>
      </c>
      <c r="DE143" s="4">
        <f t="shared" si="215"/>
        <v>2</v>
      </c>
      <c r="DF143" s="4">
        <f t="shared" si="216"/>
        <v>10</v>
      </c>
      <c r="DG143" s="4">
        <f t="shared" si="217"/>
        <v>2</v>
      </c>
      <c r="DH143" s="4">
        <f t="shared" si="218"/>
        <v>17</v>
      </c>
      <c r="DI143" s="4">
        <f t="shared" si="219"/>
        <v>6</v>
      </c>
      <c r="DJ143" s="4">
        <f t="shared" si="220"/>
        <v>15</v>
      </c>
      <c r="DK143" s="4">
        <f t="shared" si="221"/>
        <v>19</v>
      </c>
      <c r="DL143" s="4">
        <f t="shared" si="222"/>
        <v>2</v>
      </c>
      <c r="DM143" s="4">
        <f t="shared" si="223"/>
        <v>22</v>
      </c>
      <c r="DN143" s="4">
        <f t="shared" si="224"/>
        <v>23</v>
      </c>
      <c r="DO143" s="3"/>
    </row>
    <row r="144" spans="1:119" x14ac:dyDescent="0.35">
      <c r="A144" s="3" t="str">
        <f t="shared" si="225"/>
        <v/>
      </c>
      <c r="B144" s="6"/>
      <c r="C144" s="3" t="str">
        <f t="shared" si="175"/>
        <v/>
      </c>
      <c r="D144" s="3" t="e" cm="1">
        <f t="array" ref="D144:F144">INDEX(_xlfn.TEXTSPLIT(B144," ",,TRUE),_xlfn.SEQUENCE(1,3))</f>
        <v>#VALUE!</v>
      </c>
      <c r="E144" s="3" t="e">
        <v>#VALUE!</v>
      </c>
      <c r="F144" s="3" t="e">
        <v>#VALUE!</v>
      </c>
      <c r="G144" s="3" t="e" cm="1">
        <f t="array" ref="G144">_xlfn.XLOOKUP(D144,Data!$D$3:$D$36,Data!$E$3:$G$36)</f>
        <v>#VALUE!</v>
      </c>
      <c r="H144" s="3"/>
      <c r="I144" s="3"/>
      <c r="J144" s="3" t="e">
        <f>_xlfn.XMATCH(E144,Data!$L$3:$L$10)</f>
        <v>#VALUE!</v>
      </c>
      <c r="K144" s="3" t="str">
        <f>IF(M144="",IF(I144,Data!$B$4,_xlfn.XLOOKUP(D144,Data!$D$3:$D$36,Data!$E$3:$E$36)),"")</f>
        <v/>
      </c>
      <c r="L144" s="3" t="str">
        <f>IF(M144="",IF(I144,_xlfn.XLOOKUP(G144,Data!$L$3:$L$10,Data!$M$3:$M$10),IF(H144=0,"",IF(H144=1,E144,_xlfn.XLOOKUP(E144,Data!$L$3:$L$10,Data!$M$3:$M$10)))),"")</f>
        <v/>
      </c>
      <c r="M144" s="3" t="str">
        <f>IF(NOT(ISERROR(F144)),Data!$J$3,IF(ISERROR(G144),Data!$J$4,IF(AND(H144=0,NOT(ISERROR(E144))),Data!$J$5,IF(AND(H144=2,ISERROR(J144)),Data!$J$7,IF(AND(H144=1,ISERROR(E144)),Data!$J$6,"")))))</f>
        <v>I don't know that verb.</v>
      </c>
      <c r="N144" s="3" t="e">
        <f>_xlfn.XLOOKUP(K144,Data!$D$3:$D$36,Data!$H$3:$H$36)</f>
        <v>#N/A</v>
      </c>
      <c r="O144" s="3" t="e">
        <f>_xlfn.XLOOKUP(L144,Data!$X$3:$X$29,Data!$W$3:$W$29)</f>
        <v>#N/A</v>
      </c>
      <c r="P144" s="3" t="b">
        <f>OR(_xlfn.XLOOKUP(CK143,Data!$O$3:$O$25,Data!$U$3:$U$25),AND(CL143,OR(DC143=CK143,DC143=1)))</f>
        <v>1</v>
      </c>
      <c r="Q144" s="3" t="e" cm="1">
        <f t="array" ref="Q144">INDEX(CO143:DN143,1,O144)</f>
        <v>#N/A</v>
      </c>
      <c r="R144" s="3" t="e">
        <f t="shared" si="177"/>
        <v>#N/A</v>
      </c>
      <c r="S144" s="3" t="e">
        <f t="shared" si="226"/>
        <v>#N/A</v>
      </c>
      <c r="T144" s="3" t="str">
        <f t="shared" si="227"/>
        <v/>
      </c>
      <c r="U144" s="3" t="str">
        <f>IF(M144&lt;&gt;"",M144,IF(L144="","",IFERROR(IF(T144=0,IF(S144=FALSE,Data!$J$11,Data!$J$8),""),IF(K144=Data!$B$4,"",Data!$J$8))))</f>
        <v>I don't know that verb.</v>
      </c>
      <c r="V144" s="3" t="e" cm="1">
        <f t="array" ref="V144">INDEX(Data!$Q$3:$T$25,CK143,L144)</f>
        <v>#VALUE!</v>
      </c>
      <c r="W144" s="3" t="e">
        <f t="shared" si="178"/>
        <v>#VALUE!</v>
      </c>
      <c r="X144" s="3">
        <f t="shared" si="228"/>
        <v>0</v>
      </c>
      <c r="Y144" s="3" t="str">
        <f>IF(K144&lt;&gt;"Go","",IF(ISNUMBER(V144),IF(V144&gt;0,W144,Data!$J$9),Play!V144))</f>
        <v/>
      </c>
      <c r="Z144" s="3" t="b">
        <f t="shared" si="229"/>
        <v>0</v>
      </c>
      <c r="AA144" s="3" t="str">
        <f t="shared" si="230"/>
        <v/>
      </c>
      <c r="AB144" s="3">
        <f t="shared" si="179"/>
        <v>0</v>
      </c>
      <c r="AE144" s="5" t="str">
        <f t="shared" si="180"/>
        <v/>
      </c>
      <c r="AF144" s="5" t="str">
        <f>IF(AE144&lt;&gt;"",OR(_xlfn.XLOOKUP(AE144,Data!$O$3:$O$25,Data!$U$3:$U$25),AND(CL143,OR(DC143=1,DC143=CK143))),"")</f>
        <v/>
      </c>
      <c r="AG144" s="5" t="e" cm="1">
        <f t="array" ref="AG144">"Exits: " &amp; _xlfn.TEXTJOIN(", ", TRUE, IF(INDEX(Data!$Q$3:$T$25,AE144,0)&gt;0,Data!$Q$2:$T$2,""))&amp;"."</f>
        <v>#VALUE!</v>
      </c>
      <c r="AH144" s="5" t="str" cm="1">
        <f t="array" ref="AH144">_xlfn.TEXTJOIN(", ", TRUE, IF(CO143:DN143=AE144,_xlfn.XLOOKUP($CO$3:$DN$3,Data!$W$3:$W$28,Data!$X$3:$X$28),""))</f>
        <v/>
      </c>
      <c r="AI144" s="5" t="str">
        <f>IF(AF144="","",IF(AF144,_xlfn.XLOOKUP(AE144,Data!$O$3:$O$25,Data!$P$3:$P$25)&amp;" "&amp;AG144&amp;IF(AH144&lt;&gt;""," You see: " &amp;AH144&amp;".",""),Data!$J$10))</f>
        <v/>
      </c>
      <c r="AJ144" s="5" t="str">
        <f t="shared" si="231"/>
        <v/>
      </c>
      <c r="AK144" s="5" t="str">
        <f>IF(AND(K144="Talk",U144=""),_xlfn.XLOOKUP(T144,Data!$W$3:$W$28,Data!$AC$3:$AC$28),"")</f>
        <v/>
      </c>
      <c r="AL144" s="5" t="str">
        <f t="shared" si="232"/>
        <v/>
      </c>
      <c r="AM144" s="5" t="b">
        <f t="shared" si="233"/>
        <v>0</v>
      </c>
      <c r="AN144" s="5" t="str">
        <f>IF(AM144,IF(_xlfn.XLOOKUP(T144,Data!$W$3:$W$28,Data!$AA$3:$AA$28)=FALSE,"You can't take that.",IF(Q144=1,"You already have that.",IF(OR(CK143=CT143,CK143=CY143),"The unholy fiend prevents you!",""))),"")</f>
        <v/>
      </c>
      <c r="AO144" s="5" t="str">
        <f t="shared" si="234"/>
        <v/>
      </c>
      <c r="AP144" s="5" t="str">
        <f t="shared" si="235"/>
        <v/>
      </c>
      <c r="AQ144" s="5" t="b">
        <f t="shared" si="236"/>
        <v>0</v>
      </c>
      <c r="AR144" s="5" t="str">
        <f t="shared" si="237"/>
        <v/>
      </c>
      <c r="AS144" s="5" t="str">
        <f t="shared" si="238"/>
        <v/>
      </c>
      <c r="AT144" s="5" t="str">
        <f t="shared" si="176"/>
        <v/>
      </c>
      <c r="AU144" s="5" t="str">
        <f>IF(AND(K144="Examine",U144=""),_xlfn.XLOOKUP(T144,Data!$W$3:$W$28,Data!$Z$3:$Z$28)&amp;IF(T144=15,IF(CL143,IF(CM143&gt;=14,"burning brightly.",IF(CM143&gt;=9,"burning steadily.",IF(CM143&gt;=4,"burning weakly.","guttering."))),"unlit."),""),"")</f>
        <v/>
      </c>
      <c r="AV144" s="5" t="str" cm="1">
        <f t="array" ref="AV144">_xlfn.TEXTJOIN(", ", TRUE, IF(CO143:DN143=1,CO$1:DN$1,""))</f>
        <v/>
      </c>
      <c r="AW144" s="5" t="str">
        <f t="shared" si="239"/>
        <v/>
      </c>
      <c r="AX144" s="5" t="b">
        <f t="shared" si="240"/>
        <v>0</v>
      </c>
      <c r="AY144" s="5" t="str">
        <f>IF(AX144,IF(NOT(ISBLANK(_xlfn.XLOOKUP(T144,Data!$W$3:$W$28,Data!$AD$3:$AD$28))),IF(CK143=12,"","There's nowhere to pour it away here."),"You can't empty that!"),"")</f>
        <v/>
      </c>
      <c r="AZ144" s="5" t="str">
        <f t="shared" si="241"/>
        <v/>
      </c>
      <c r="BA144" s="5" t="b">
        <f t="shared" si="242"/>
        <v>0</v>
      </c>
      <c r="BB144" s="5" t="e">
        <f>_xlfn.XLOOKUP(T144,Data!$W$3:$W$28,Data!$AD$3:$AD$28)</f>
        <v>#N/A</v>
      </c>
      <c r="BC144" s="5" t="str">
        <f t="shared" si="243"/>
        <v/>
      </c>
      <c r="BD144" s="5" t="str">
        <f t="shared" si="244"/>
        <v/>
      </c>
      <c r="BE144" s="5" t="b">
        <f t="shared" si="245"/>
        <v>0</v>
      </c>
      <c r="BF144" s="5" t="str">
        <f t="shared" si="181"/>
        <v/>
      </c>
      <c r="BG144" s="5" t="str">
        <f t="shared" si="246"/>
        <v/>
      </c>
      <c r="BH144" s="5" t="b">
        <f t="shared" si="247"/>
        <v>0</v>
      </c>
      <c r="BI144" s="5" t="str">
        <f t="shared" si="248"/>
        <v/>
      </c>
      <c r="BJ144" s="5" t="str">
        <f t="shared" si="182"/>
        <v/>
      </c>
      <c r="BK144" s="5" t="str">
        <f>IF(BH144,IF(BI144="","You ring the bell. "&amp;IF(BJ144=0,"Nothing else happens.","The "&amp;_xlfn.XLOOKUP(BJ144,Data!$W$3:$W$28,Data!$X$3:$X$28)&amp;" is transformed!"),BI144),"")</f>
        <v/>
      </c>
      <c r="BL144" s="5" t="b">
        <f t="shared" si="249"/>
        <v>0</v>
      </c>
      <c r="BM144" s="5" t="b">
        <f t="shared" si="250"/>
        <v>0</v>
      </c>
      <c r="BN144" s="5" t="str">
        <f t="shared" si="183"/>
        <v/>
      </c>
      <c r="BO144" s="5" t="str">
        <f t="shared" si="184"/>
        <v/>
      </c>
      <c r="BP144" s="5" t="b">
        <f t="shared" si="251"/>
        <v>0</v>
      </c>
      <c r="BQ144" s="5" t="str">
        <f>IF(BP144,IF(_xlfn.XLOOKUP(T144,Data!$W$3:$W$28,Data!$AB$3:$AB$28),"That's much too precious to give away!",IF(OR(AND(T144=17,CK143=CQ143),AND(T144=21,CK143=CV143)),"","No-one here seems to want that.")),"")</f>
        <v/>
      </c>
      <c r="BR144" s="5" t="str">
        <f>IF(BP144,IF(BQ144&lt;&gt;"",BQ144,IF(T144=21,Data!$B$5,"The priest takes the water and it is transformed by heavenly radiance!")),"")</f>
        <v/>
      </c>
      <c r="BS144" s="5" t="b">
        <f t="shared" si="252"/>
        <v>0</v>
      </c>
      <c r="BT144" s="5" t="str">
        <f t="shared" si="185"/>
        <v/>
      </c>
      <c r="BU144" s="5" t="str">
        <f t="shared" si="253"/>
        <v/>
      </c>
      <c r="BV144" s="5" t="b">
        <f t="shared" si="254"/>
        <v>0</v>
      </c>
      <c r="BW144" s="5" t="str">
        <f t="shared" si="186"/>
        <v/>
      </c>
      <c r="BX144" s="5" t="str">
        <f t="shared" si="255"/>
        <v/>
      </c>
      <c r="BY144" s="5" t="b">
        <f t="shared" si="256"/>
        <v>0</v>
      </c>
      <c r="BZ144" s="5">
        <f t="shared" si="257"/>
        <v>0</v>
      </c>
      <c r="CA144" s="5" t="str">
        <f t="shared" si="187"/>
        <v/>
      </c>
      <c r="CB144" s="5" t="b">
        <f t="shared" si="188"/>
        <v>0</v>
      </c>
      <c r="CC144" s="5" t="str">
        <f t="shared" si="189"/>
        <v/>
      </c>
      <c r="CD144" s="5" t="b">
        <f t="shared" si="190"/>
        <v>0</v>
      </c>
      <c r="CE144" s="5" t="b">
        <f t="shared" si="191"/>
        <v>0</v>
      </c>
      <c r="CF144" s="5" t="b">
        <f t="shared" si="192"/>
        <v>0</v>
      </c>
      <c r="CG144" s="5" t="b">
        <f t="shared" si="193"/>
        <v>0</v>
      </c>
      <c r="CH144" s="5" t="b">
        <f t="shared" si="194"/>
        <v>0</v>
      </c>
      <c r="CI144" s="5">
        <f t="shared" si="195"/>
        <v>0</v>
      </c>
      <c r="CJ144" s="5" t="str">
        <f t="shared" si="196"/>
        <v>I don't know that verb.</v>
      </c>
      <c r="CK144" s="4">
        <f t="shared" si="197"/>
        <v>3</v>
      </c>
      <c r="CL144" s="4" t="b">
        <f t="shared" si="198"/>
        <v>0</v>
      </c>
      <c r="CM144" s="4">
        <f t="shared" si="258"/>
        <v>20</v>
      </c>
      <c r="CN144" s="4" t="b">
        <f t="shared" si="199"/>
        <v>0</v>
      </c>
      <c r="CO144" s="4">
        <f t="shared" si="200"/>
        <v>12</v>
      </c>
      <c r="CP144" s="4">
        <f t="shared" si="201"/>
        <v>10</v>
      </c>
      <c r="CQ144" s="4">
        <f t="shared" si="202"/>
        <v>2</v>
      </c>
      <c r="CR144" s="4">
        <f t="shared" si="203"/>
        <v>20</v>
      </c>
      <c r="CS144" s="4">
        <f t="shared" si="204"/>
        <v>2</v>
      </c>
      <c r="CT144" s="4">
        <f t="shared" si="205"/>
        <v>15</v>
      </c>
      <c r="CU144" s="4">
        <f t="shared" si="206"/>
        <v>16</v>
      </c>
      <c r="CV144" s="4">
        <f t="shared" si="207"/>
        <v>8</v>
      </c>
      <c r="CW144" s="4">
        <f t="shared" si="208"/>
        <v>8</v>
      </c>
      <c r="CX144" s="4">
        <f t="shared" si="209"/>
        <v>14</v>
      </c>
      <c r="CY144" s="4">
        <f t="shared" si="210"/>
        <v>19</v>
      </c>
      <c r="CZ144" s="4">
        <f t="shared" si="211"/>
        <v>9</v>
      </c>
      <c r="DA144" s="4">
        <f t="shared" si="212"/>
        <v>2</v>
      </c>
      <c r="DB144" s="4">
        <f t="shared" si="213"/>
        <v>12</v>
      </c>
      <c r="DC144" s="4">
        <f t="shared" si="174"/>
        <v>2</v>
      </c>
      <c r="DD144" s="4">
        <f t="shared" si="214"/>
        <v>2</v>
      </c>
      <c r="DE144" s="4">
        <f t="shared" si="215"/>
        <v>2</v>
      </c>
      <c r="DF144" s="4">
        <f t="shared" si="216"/>
        <v>10</v>
      </c>
      <c r="DG144" s="4">
        <f t="shared" si="217"/>
        <v>2</v>
      </c>
      <c r="DH144" s="4">
        <f t="shared" si="218"/>
        <v>17</v>
      </c>
      <c r="DI144" s="4">
        <f t="shared" si="219"/>
        <v>6</v>
      </c>
      <c r="DJ144" s="4">
        <f t="shared" si="220"/>
        <v>15</v>
      </c>
      <c r="DK144" s="4">
        <f t="shared" si="221"/>
        <v>19</v>
      </c>
      <c r="DL144" s="4">
        <f t="shared" si="222"/>
        <v>2</v>
      </c>
      <c r="DM144" s="4">
        <f t="shared" si="223"/>
        <v>22</v>
      </c>
      <c r="DN144" s="4">
        <f t="shared" si="224"/>
        <v>23</v>
      </c>
      <c r="DO144" s="3"/>
    </row>
    <row r="145" spans="1:119" x14ac:dyDescent="0.35">
      <c r="A145" s="3" t="str">
        <f t="shared" si="225"/>
        <v/>
      </c>
      <c r="B145" s="6"/>
      <c r="C145" s="3" t="str">
        <f t="shared" si="175"/>
        <v/>
      </c>
      <c r="D145" s="3" t="e" cm="1">
        <f t="array" ref="D145:F145">INDEX(_xlfn.TEXTSPLIT(B145," ",,TRUE),_xlfn.SEQUENCE(1,3))</f>
        <v>#VALUE!</v>
      </c>
      <c r="E145" s="3" t="e">
        <v>#VALUE!</v>
      </c>
      <c r="F145" s="3" t="e">
        <v>#VALUE!</v>
      </c>
      <c r="G145" s="3" t="e" cm="1">
        <f t="array" ref="G145">_xlfn.XLOOKUP(D145,Data!$D$3:$D$36,Data!$E$3:$G$36)</f>
        <v>#VALUE!</v>
      </c>
      <c r="H145" s="3"/>
      <c r="I145" s="3"/>
      <c r="J145" s="3" t="e">
        <f>_xlfn.XMATCH(E145,Data!$L$3:$L$10)</f>
        <v>#VALUE!</v>
      </c>
      <c r="K145" s="3" t="str">
        <f>IF(M145="",IF(I145,Data!$B$4,_xlfn.XLOOKUP(D145,Data!$D$3:$D$36,Data!$E$3:$E$36)),"")</f>
        <v/>
      </c>
      <c r="L145" s="3" t="str">
        <f>IF(M145="",IF(I145,_xlfn.XLOOKUP(G145,Data!$L$3:$L$10,Data!$M$3:$M$10),IF(H145=0,"",IF(H145=1,E145,_xlfn.XLOOKUP(E145,Data!$L$3:$L$10,Data!$M$3:$M$10)))),"")</f>
        <v/>
      </c>
      <c r="M145" s="3" t="str">
        <f>IF(NOT(ISERROR(F145)),Data!$J$3,IF(ISERROR(G145),Data!$J$4,IF(AND(H145=0,NOT(ISERROR(E145))),Data!$J$5,IF(AND(H145=2,ISERROR(J145)),Data!$J$7,IF(AND(H145=1,ISERROR(E145)),Data!$J$6,"")))))</f>
        <v>I don't know that verb.</v>
      </c>
      <c r="N145" s="3" t="e">
        <f>_xlfn.XLOOKUP(K145,Data!$D$3:$D$36,Data!$H$3:$H$36)</f>
        <v>#N/A</v>
      </c>
      <c r="O145" s="3" t="e">
        <f>_xlfn.XLOOKUP(L145,Data!$X$3:$X$29,Data!$W$3:$W$29)</f>
        <v>#N/A</v>
      </c>
      <c r="P145" s="3" t="b">
        <f>OR(_xlfn.XLOOKUP(CK144,Data!$O$3:$O$25,Data!$U$3:$U$25),AND(CL144,OR(DC144=CK144,DC144=1)))</f>
        <v>1</v>
      </c>
      <c r="Q145" s="3" t="e" cm="1">
        <f t="array" ref="Q145">INDEX(CO144:DN144,1,O145)</f>
        <v>#N/A</v>
      </c>
      <c r="R145" s="3" t="e">
        <f t="shared" si="177"/>
        <v>#N/A</v>
      </c>
      <c r="S145" s="3" t="e">
        <f t="shared" si="226"/>
        <v>#N/A</v>
      </c>
      <c r="T145" s="3" t="str">
        <f t="shared" si="227"/>
        <v/>
      </c>
      <c r="U145" s="3" t="str">
        <f>IF(M145&lt;&gt;"",M145,IF(L145="","",IFERROR(IF(T145=0,IF(S145=FALSE,Data!$J$11,Data!$J$8),""),IF(K145=Data!$B$4,"",Data!$J$8))))</f>
        <v>I don't know that verb.</v>
      </c>
      <c r="V145" s="3" t="e" cm="1">
        <f t="array" ref="V145">INDEX(Data!$Q$3:$T$25,CK144,L145)</f>
        <v>#VALUE!</v>
      </c>
      <c r="W145" s="3" t="e">
        <f t="shared" si="178"/>
        <v>#VALUE!</v>
      </c>
      <c r="X145" s="3">
        <f t="shared" si="228"/>
        <v>0</v>
      </c>
      <c r="Y145" s="3" t="str">
        <f>IF(K145&lt;&gt;"Go","",IF(ISNUMBER(V145),IF(V145&gt;0,W145,Data!$J$9),Play!V145))</f>
        <v/>
      </c>
      <c r="Z145" s="3" t="b">
        <f t="shared" si="229"/>
        <v>0</v>
      </c>
      <c r="AA145" s="3" t="str">
        <f t="shared" si="230"/>
        <v/>
      </c>
      <c r="AB145" s="3">
        <f t="shared" si="179"/>
        <v>0</v>
      </c>
      <c r="AE145" s="5" t="str">
        <f t="shared" si="180"/>
        <v/>
      </c>
      <c r="AF145" s="5" t="str">
        <f>IF(AE145&lt;&gt;"",OR(_xlfn.XLOOKUP(AE145,Data!$O$3:$O$25,Data!$U$3:$U$25),AND(CL144,OR(DC144=1,DC144=CK144))),"")</f>
        <v/>
      </c>
      <c r="AG145" s="5" t="e" cm="1">
        <f t="array" ref="AG145">"Exits: " &amp; _xlfn.TEXTJOIN(", ", TRUE, IF(INDEX(Data!$Q$3:$T$25,AE145,0)&gt;0,Data!$Q$2:$T$2,""))&amp;"."</f>
        <v>#VALUE!</v>
      </c>
      <c r="AH145" s="5" t="str" cm="1">
        <f t="array" ref="AH145">_xlfn.TEXTJOIN(", ", TRUE, IF(CO144:DN144=AE145,_xlfn.XLOOKUP($CO$3:$DN$3,Data!$W$3:$W$28,Data!$X$3:$X$28),""))</f>
        <v/>
      </c>
      <c r="AI145" s="5" t="str">
        <f>IF(AF145="","",IF(AF145,_xlfn.XLOOKUP(AE145,Data!$O$3:$O$25,Data!$P$3:$P$25)&amp;" "&amp;AG145&amp;IF(AH145&lt;&gt;""," You see: " &amp;AH145&amp;".",""),Data!$J$10))</f>
        <v/>
      </c>
      <c r="AJ145" s="5" t="str">
        <f t="shared" si="231"/>
        <v/>
      </c>
      <c r="AK145" s="5" t="str">
        <f>IF(AND(K145="Talk",U145=""),_xlfn.XLOOKUP(T145,Data!$W$3:$W$28,Data!$AC$3:$AC$28),"")</f>
        <v/>
      </c>
      <c r="AL145" s="5" t="str">
        <f t="shared" si="232"/>
        <v/>
      </c>
      <c r="AM145" s="5" t="b">
        <f t="shared" si="233"/>
        <v>0</v>
      </c>
      <c r="AN145" s="5" t="str">
        <f>IF(AM145,IF(_xlfn.XLOOKUP(T145,Data!$W$3:$W$28,Data!$AA$3:$AA$28)=FALSE,"You can't take that.",IF(Q145=1,"You already have that.",IF(OR(CK144=CT144,CK144=CY144),"The unholy fiend prevents you!",""))),"")</f>
        <v/>
      </c>
      <c r="AO145" s="5" t="str">
        <f t="shared" si="234"/>
        <v/>
      </c>
      <c r="AP145" s="5" t="str">
        <f t="shared" si="235"/>
        <v/>
      </c>
      <c r="AQ145" s="5" t="b">
        <f t="shared" si="236"/>
        <v>0</v>
      </c>
      <c r="AR145" s="5" t="str">
        <f t="shared" si="237"/>
        <v/>
      </c>
      <c r="AS145" s="5" t="str">
        <f t="shared" si="238"/>
        <v/>
      </c>
      <c r="AT145" s="5" t="str">
        <f t="shared" si="176"/>
        <v/>
      </c>
      <c r="AU145" s="5" t="str">
        <f>IF(AND(K145="Examine",U145=""),_xlfn.XLOOKUP(T145,Data!$W$3:$W$28,Data!$Z$3:$Z$28)&amp;IF(T145=15,IF(CL144,IF(CM144&gt;=14,"burning brightly.",IF(CM144&gt;=9,"burning steadily.",IF(CM144&gt;=4,"burning weakly.","guttering."))),"unlit."),""),"")</f>
        <v/>
      </c>
      <c r="AV145" s="5" t="str" cm="1">
        <f t="array" ref="AV145">_xlfn.TEXTJOIN(", ", TRUE, IF(CO144:DN144=1,CO$1:DN$1,""))</f>
        <v/>
      </c>
      <c r="AW145" s="5" t="str">
        <f t="shared" si="239"/>
        <v/>
      </c>
      <c r="AX145" s="5" t="b">
        <f t="shared" si="240"/>
        <v>0</v>
      </c>
      <c r="AY145" s="5" t="str">
        <f>IF(AX145,IF(NOT(ISBLANK(_xlfn.XLOOKUP(T145,Data!$W$3:$W$28,Data!$AD$3:$AD$28))),IF(CK144=12,"","There's nowhere to pour it away here."),"You can't empty that!"),"")</f>
        <v/>
      </c>
      <c r="AZ145" s="5" t="str">
        <f t="shared" si="241"/>
        <v/>
      </c>
      <c r="BA145" s="5" t="b">
        <f t="shared" si="242"/>
        <v>0</v>
      </c>
      <c r="BB145" s="5" t="e">
        <f>_xlfn.XLOOKUP(T145,Data!$W$3:$W$28,Data!$AD$3:$AD$28)</f>
        <v>#N/A</v>
      </c>
      <c r="BC145" s="5" t="str">
        <f t="shared" si="243"/>
        <v/>
      </c>
      <c r="BD145" s="5" t="str">
        <f t="shared" si="244"/>
        <v/>
      </c>
      <c r="BE145" s="5" t="b">
        <f t="shared" si="245"/>
        <v>0</v>
      </c>
      <c r="BF145" s="5" t="str">
        <f t="shared" si="181"/>
        <v/>
      </c>
      <c r="BG145" s="5" t="str">
        <f t="shared" si="246"/>
        <v/>
      </c>
      <c r="BH145" s="5" t="b">
        <f t="shared" si="247"/>
        <v>0</v>
      </c>
      <c r="BI145" s="5" t="str">
        <f t="shared" si="248"/>
        <v/>
      </c>
      <c r="BJ145" s="5" t="str">
        <f t="shared" si="182"/>
        <v/>
      </c>
      <c r="BK145" s="5" t="str">
        <f>IF(BH145,IF(BI145="","You ring the bell. "&amp;IF(BJ145=0,"Nothing else happens.","The "&amp;_xlfn.XLOOKUP(BJ145,Data!$W$3:$W$28,Data!$X$3:$X$28)&amp;" is transformed!"),BI145),"")</f>
        <v/>
      </c>
      <c r="BL145" s="5" t="b">
        <f t="shared" si="249"/>
        <v>0</v>
      </c>
      <c r="BM145" s="5" t="b">
        <f t="shared" si="250"/>
        <v>0</v>
      </c>
      <c r="BN145" s="5" t="str">
        <f t="shared" si="183"/>
        <v/>
      </c>
      <c r="BO145" s="5" t="str">
        <f t="shared" si="184"/>
        <v/>
      </c>
      <c r="BP145" s="5" t="b">
        <f t="shared" si="251"/>
        <v>0</v>
      </c>
      <c r="BQ145" s="5" t="str">
        <f>IF(BP145,IF(_xlfn.XLOOKUP(T145,Data!$W$3:$W$28,Data!$AB$3:$AB$28),"That's much too precious to give away!",IF(OR(AND(T145=17,CK144=CQ144),AND(T145=21,CK144=CV144)),"","No-one here seems to want that.")),"")</f>
        <v/>
      </c>
      <c r="BR145" s="5" t="str">
        <f>IF(BP145,IF(BQ145&lt;&gt;"",BQ145,IF(T145=21,Data!$B$5,"The priest takes the water and it is transformed by heavenly radiance!")),"")</f>
        <v/>
      </c>
      <c r="BS145" s="5" t="b">
        <f t="shared" si="252"/>
        <v>0</v>
      </c>
      <c r="BT145" s="5" t="str">
        <f t="shared" si="185"/>
        <v/>
      </c>
      <c r="BU145" s="5" t="str">
        <f t="shared" si="253"/>
        <v/>
      </c>
      <c r="BV145" s="5" t="b">
        <f t="shared" si="254"/>
        <v>0</v>
      </c>
      <c r="BW145" s="5" t="str">
        <f t="shared" si="186"/>
        <v/>
      </c>
      <c r="BX145" s="5" t="str">
        <f t="shared" si="255"/>
        <v/>
      </c>
      <c r="BY145" s="5" t="b">
        <f t="shared" si="256"/>
        <v>0</v>
      </c>
      <c r="BZ145" s="5">
        <f t="shared" si="257"/>
        <v>0</v>
      </c>
      <c r="CA145" s="5" t="str">
        <f t="shared" si="187"/>
        <v/>
      </c>
      <c r="CB145" s="5" t="b">
        <f t="shared" si="188"/>
        <v>0</v>
      </c>
      <c r="CC145" s="5" t="str">
        <f t="shared" si="189"/>
        <v/>
      </c>
      <c r="CD145" s="5" t="b">
        <f t="shared" si="190"/>
        <v>0</v>
      </c>
      <c r="CE145" s="5" t="b">
        <f t="shared" si="191"/>
        <v>0</v>
      </c>
      <c r="CF145" s="5" t="b">
        <f t="shared" si="192"/>
        <v>0</v>
      </c>
      <c r="CG145" s="5" t="b">
        <f t="shared" si="193"/>
        <v>0</v>
      </c>
      <c r="CH145" s="5" t="b">
        <f t="shared" si="194"/>
        <v>0</v>
      </c>
      <c r="CI145" s="5">
        <f t="shared" si="195"/>
        <v>0</v>
      </c>
      <c r="CJ145" s="5" t="str">
        <f t="shared" si="196"/>
        <v>I don't know that verb.</v>
      </c>
      <c r="CK145" s="4">
        <f t="shared" si="197"/>
        <v>3</v>
      </c>
      <c r="CL145" s="4" t="b">
        <f t="shared" si="198"/>
        <v>0</v>
      </c>
      <c r="CM145" s="4">
        <f t="shared" si="258"/>
        <v>20</v>
      </c>
      <c r="CN145" s="4" t="b">
        <f t="shared" si="199"/>
        <v>0</v>
      </c>
      <c r="CO145" s="4">
        <f t="shared" si="200"/>
        <v>12</v>
      </c>
      <c r="CP145" s="4">
        <f t="shared" si="201"/>
        <v>10</v>
      </c>
      <c r="CQ145" s="4">
        <f t="shared" si="202"/>
        <v>2</v>
      </c>
      <c r="CR145" s="4">
        <f t="shared" si="203"/>
        <v>20</v>
      </c>
      <c r="CS145" s="4">
        <f t="shared" si="204"/>
        <v>2</v>
      </c>
      <c r="CT145" s="4">
        <f t="shared" si="205"/>
        <v>15</v>
      </c>
      <c r="CU145" s="4">
        <f t="shared" si="206"/>
        <v>16</v>
      </c>
      <c r="CV145" s="4">
        <f t="shared" si="207"/>
        <v>8</v>
      </c>
      <c r="CW145" s="4">
        <f t="shared" si="208"/>
        <v>8</v>
      </c>
      <c r="CX145" s="4">
        <f t="shared" si="209"/>
        <v>14</v>
      </c>
      <c r="CY145" s="4">
        <f t="shared" si="210"/>
        <v>19</v>
      </c>
      <c r="CZ145" s="4">
        <f t="shared" si="211"/>
        <v>9</v>
      </c>
      <c r="DA145" s="4">
        <f t="shared" si="212"/>
        <v>2</v>
      </c>
      <c r="DB145" s="4">
        <f t="shared" si="213"/>
        <v>12</v>
      </c>
      <c r="DC145" s="4">
        <f t="shared" ref="DC145:DC208" si="259">IF(CM145&lt;=0,2,IF(BJ145=12,CK144,IF($AO145=DC$3,1,IF($AS145=DC$3,$CK144,DC144))))</f>
        <v>2</v>
      </c>
      <c r="DD145" s="4">
        <f t="shared" si="214"/>
        <v>2</v>
      </c>
      <c r="DE145" s="4">
        <f t="shared" si="215"/>
        <v>2</v>
      </c>
      <c r="DF145" s="4">
        <f t="shared" si="216"/>
        <v>10</v>
      </c>
      <c r="DG145" s="4">
        <f t="shared" si="217"/>
        <v>2</v>
      </c>
      <c r="DH145" s="4">
        <f t="shared" si="218"/>
        <v>17</v>
      </c>
      <c r="DI145" s="4">
        <f t="shared" si="219"/>
        <v>6</v>
      </c>
      <c r="DJ145" s="4">
        <f t="shared" si="220"/>
        <v>15</v>
      </c>
      <c r="DK145" s="4">
        <f t="shared" si="221"/>
        <v>19</v>
      </c>
      <c r="DL145" s="4">
        <f t="shared" si="222"/>
        <v>2</v>
      </c>
      <c r="DM145" s="4">
        <f t="shared" si="223"/>
        <v>22</v>
      </c>
      <c r="DN145" s="4">
        <f t="shared" si="224"/>
        <v>23</v>
      </c>
      <c r="DO145" s="3"/>
    </row>
    <row r="146" spans="1:119" x14ac:dyDescent="0.35">
      <c r="A146" s="3" t="str">
        <f t="shared" si="225"/>
        <v/>
      </c>
      <c r="B146" s="6"/>
      <c r="C146" s="3" t="str">
        <f t="shared" si="175"/>
        <v/>
      </c>
      <c r="D146" s="3" t="e" cm="1">
        <f t="array" ref="D146:F146">INDEX(_xlfn.TEXTSPLIT(B146," ",,TRUE),_xlfn.SEQUENCE(1,3))</f>
        <v>#VALUE!</v>
      </c>
      <c r="E146" s="3" t="e">
        <v>#VALUE!</v>
      </c>
      <c r="F146" s="3" t="e">
        <v>#VALUE!</v>
      </c>
      <c r="G146" s="3" t="e" cm="1">
        <f t="array" ref="G146">_xlfn.XLOOKUP(D146,Data!$D$3:$D$36,Data!$E$3:$G$36)</f>
        <v>#VALUE!</v>
      </c>
      <c r="H146" s="3"/>
      <c r="I146" s="3"/>
      <c r="J146" s="3" t="e">
        <f>_xlfn.XMATCH(E146,Data!$L$3:$L$10)</f>
        <v>#VALUE!</v>
      </c>
      <c r="K146" s="3" t="str">
        <f>IF(M146="",IF(I146,Data!$B$4,_xlfn.XLOOKUP(D146,Data!$D$3:$D$36,Data!$E$3:$E$36)),"")</f>
        <v/>
      </c>
      <c r="L146" s="3" t="str">
        <f>IF(M146="",IF(I146,_xlfn.XLOOKUP(G146,Data!$L$3:$L$10,Data!$M$3:$M$10),IF(H146=0,"",IF(H146=1,E146,_xlfn.XLOOKUP(E146,Data!$L$3:$L$10,Data!$M$3:$M$10)))),"")</f>
        <v/>
      </c>
      <c r="M146" s="3" t="str">
        <f>IF(NOT(ISERROR(F146)),Data!$J$3,IF(ISERROR(G146),Data!$J$4,IF(AND(H146=0,NOT(ISERROR(E146))),Data!$J$5,IF(AND(H146=2,ISERROR(J146)),Data!$J$7,IF(AND(H146=1,ISERROR(E146)),Data!$J$6,"")))))</f>
        <v>I don't know that verb.</v>
      </c>
      <c r="N146" s="3" t="e">
        <f>_xlfn.XLOOKUP(K146,Data!$D$3:$D$36,Data!$H$3:$H$36)</f>
        <v>#N/A</v>
      </c>
      <c r="O146" s="3" t="e">
        <f>_xlfn.XLOOKUP(L146,Data!$X$3:$X$29,Data!$W$3:$W$29)</f>
        <v>#N/A</v>
      </c>
      <c r="P146" s="3" t="b">
        <f>OR(_xlfn.XLOOKUP(CK145,Data!$O$3:$O$25,Data!$U$3:$U$25),AND(CL145,OR(DC145=CK145,DC145=1)))</f>
        <v>1</v>
      </c>
      <c r="Q146" s="3" t="e" cm="1">
        <f t="array" ref="Q146">INDEX(CO145:DN145,1,O146)</f>
        <v>#N/A</v>
      </c>
      <c r="R146" s="3" t="e">
        <f t="shared" si="177"/>
        <v>#N/A</v>
      </c>
      <c r="S146" s="3" t="e">
        <f t="shared" si="226"/>
        <v>#N/A</v>
      </c>
      <c r="T146" s="3" t="str">
        <f t="shared" si="227"/>
        <v/>
      </c>
      <c r="U146" s="3" t="str">
        <f>IF(M146&lt;&gt;"",M146,IF(L146="","",IFERROR(IF(T146=0,IF(S146=FALSE,Data!$J$11,Data!$J$8),""),IF(K146=Data!$B$4,"",Data!$J$8))))</f>
        <v>I don't know that verb.</v>
      </c>
      <c r="V146" s="3" t="e" cm="1">
        <f t="array" ref="V146">INDEX(Data!$Q$3:$T$25,CK145,L146)</f>
        <v>#VALUE!</v>
      </c>
      <c r="W146" s="3" t="e">
        <f t="shared" si="178"/>
        <v>#VALUE!</v>
      </c>
      <c r="X146" s="3">
        <f t="shared" si="228"/>
        <v>0</v>
      </c>
      <c r="Y146" s="3" t="str">
        <f>IF(K146&lt;&gt;"Go","",IF(ISNUMBER(V146),IF(V146&gt;0,W146,Data!$J$9),Play!V146))</f>
        <v/>
      </c>
      <c r="Z146" s="3" t="b">
        <f t="shared" si="229"/>
        <v>0</v>
      </c>
      <c r="AA146" s="3" t="str">
        <f t="shared" si="230"/>
        <v/>
      </c>
      <c r="AB146" s="3">
        <f t="shared" si="179"/>
        <v>0</v>
      </c>
      <c r="AE146" s="5" t="str">
        <f t="shared" si="180"/>
        <v/>
      </c>
      <c r="AF146" s="5" t="str">
        <f>IF(AE146&lt;&gt;"",OR(_xlfn.XLOOKUP(AE146,Data!$O$3:$O$25,Data!$U$3:$U$25),AND(CL145,OR(DC145=1,DC145=CK145))),"")</f>
        <v/>
      </c>
      <c r="AG146" s="5" t="e" cm="1">
        <f t="array" ref="AG146">"Exits: " &amp; _xlfn.TEXTJOIN(", ", TRUE, IF(INDEX(Data!$Q$3:$T$25,AE146,0)&gt;0,Data!$Q$2:$T$2,""))&amp;"."</f>
        <v>#VALUE!</v>
      </c>
      <c r="AH146" s="5" t="str" cm="1">
        <f t="array" ref="AH146">_xlfn.TEXTJOIN(", ", TRUE, IF(CO145:DN145=AE146,_xlfn.XLOOKUP($CO$3:$DN$3,Data!$W$3:$W$28,Data!$X$3:$X$28),""))</f>
        <v/>
      </c>
      <c r="AI146" s="5" t="str">
        <f>IF(AF146="","",IF(AF146,_xlfn.XLOOKUP(AE146,Data!$O$3:$O$25,Data!$P$3:$P$25)&amp;" "&amp;AG146&amp;IF(AH146&lt;&gt;""," You see: " &amp;AH146&amp;".",""),Data!$J$10))</f>
        <v/>
      </c>
      <c r="AJ146" s="5" t="str">
        <f t="shared" si="231"/>
        <v/>
      </c>
      <c r="AK146" s="5" t="str">
        <f>IF(AND(K146="Talk",U146=""),_xlfn.XLOOKUP(T146,Data!$W$3:$W$28,Data!$AC$3:$AC$28),"")</f>
        <v/>
      </c>
      <c r="AL146" s="5" t="str">
        <f t="shared" si="232"/>
        <v/>
      </c>
      <c r="AM146" s="5" t="b">
        <f t="shared" si="233"/>
        <v>0</v>
      </c>
      <c r="AN146" s="5" t="str">
        <f>IF(AM146,IF(_xlfn.XLOOKUP(T146,Data!$W$3:$W$28,Data!$AA$3:$AA$28)=FALSE,"You can't take that.",IF(Q146=1,"You already have that.",IF(OR(CK145=CT145,CK145=CY145),"The unholy fiend prevents you!",""))),"")</f>
        <v/>
      </c>
      <c r="AO146" s="5" t="str">
        <f t="shared" si="234"/>
        <v/>
      </c>
      <c r="AP146" s="5" t="str">
        <f t="shared" si="235"/>
        <v/>
      </c>
      <c r="AQ146" s="5" t="b">
        <f t="shared" si="236"/>
        <v>0</v>
      </c>
      <c r="AR146" s="5" t="str">
        <f t="shared" si="237"/>
        <v/>
      </c>
      <c r="AS146" s="5" t="str">
        <f t="shared" si="238"/>
        <v/>
      </c>
      <c r="AT146" s="5" t="str">
        <f t="shared" si="176"/>
        <v/>
      </c>
      <c r="AU146" s="5" t="str">
        <f>IF(AND(K146="Examine",U146=""),_xlfn.XLOOKUP(T146,Data!$W$3:$W$28,Data!$Z$3:$Z$28)&amp;IF(T146=15,IF(CL145,IF(CM145&gt;=14,"burning brightly.",IF(CM145&gt;=9,"burning steadily.",IF(CM145&gt;=4,"burning weakly.","guttering."))),"unlit."),""),"")</f>
        <v/>
      </c>
      <c r="AV146" s="5" t="str" cm="1">
        <f t="array" ref="AV146">_xlfn.TEXTJOIN(", ", TRUE, IF(CO145:DN145=1,CO$1:DN$1,""))</f>
        <v/>
      </c>
      <c r="AW146" s="5" t="str">
        <f t="shared" si="239"/>
        <v/>
      </c>
      <c r="AX146" s="5" t="b">
        <f t="shared" si="240"/>
        <v>0</v>
      </c>
      <c r="AY146" s="5" t="str">
        <f>IF(AX146,IF(NOT(ISBLANK(_xlfn.XLOOKUP(T146,Data!$W$3:$W$28,Data!$AD$3:$AD$28))),IF(CK145=12,"","There's nowhere to pour it away here."),"You can't empty that!"),"")</f>
        <v/>
      </c>
      <c r="AZ146" s="5" t="str">
        <f t="shared" si="241"/>
        <v/>
      </c>
      <c r="BA146" s="5" t="b">
        <f t="shared" si="242"/>
        <v>0</v>
      </c>
      <c r="BB146" s="5" t="e">
        <f>_xlfn.XLOOKUP(T146,Data!$W$3:$W$28,Data!$AD$3:$AD$28)</f>
        <v>#N/A</v>
      </c>
      <c r="BC146" s="5" t="str">
        <f t="shared" si="243"/>
        <v/>
      </c>
      <c r="BD146" s="5" t="str">
        <f t="shared" si="244"/>
        <v/>
      </c>
      <c r="BE146" s="5" t="b">
        <f t="shared" si="245"/>
        <v>0</v>
      </c>
      <c r="BF146" s="5" t="str">
        <f t="shared" si="181"/>
        <v/>
      </c>
      <c r="BG146" s="5" t="str">
        <f t="shared" si="246"/>
        <v/>
      </c>
      <c r="BH146" s="5" t="b">
        <f t="shared" si="247"/>
        <v>0</v>
      </c>
      <c r="BI146" s="5" t="str">
        <f t="shared" si="248"/>
        <v/>
      </c>
      <c r="BJ146" s="5" t="str">
        <f t="shared" si="182"/>
        <v/>
      </c>
      <c r="BK146" s="5" t="str">
        <f>IF(BH146,IF(BI146="","You ring the bell. "&amp;IF(BJ146=0,"Nothing else happens.","The "&amp;_xlfn.XLOOKUP(BJ146,Data!$W$3:$W$28,Data!$X$3:$X$28)&amp;" is transformed!"),BI146),"")</f>
        <v/>
      </c>
      <c r="BL146" s="5" t="b">
        <f t="shared" si="249"/>
        <v>0</v>
      </c>
      <c r="BM146" s="5" t="b">
        <f t="shared" si="250"/>
        <v>0</v>
      </c>
      <c r="BN146" s="5" t="str">
        <f t="shared" si="183"/>
        <v/>
      </c>
      <c r="BO146" s="5" t="str">
        <f t="shared" si="184"/>
        <v/>
      </c>
      <c r="BP146" s="5" t="b">
        <f t="shared" si="251"/>
        <v>0</v>
      </c>
      <c r="BQ146" s="5" t="str">
        <f>IF(BP146,IF(_xlfn.XLOOKUP(T146,Data!$W$3:$W$28,Data!$AB$3:$AB$28),"That's much too precious to give away!",IF(OR(AND(T146=17,CK145=CQ145),AND(T146=21,CK145=CV145)),"","No-one here seems to want that.")),"")</f>
        <v/>
      </c>
      <c r="BR146" s="5" t="str">
        <f>IF(BP146,IF(BQ146&lt;&gt;"",BQ146,IF(T146=21,Data!$B$5,"The priest takes the water and it is transformed by heavenly radiance!")),"")</f>
        <v/>
      </c>
      <c r="BS146" s="5" t="b">
        <f t="shared" si="252"/>
        <v>0</v>
      </c>
      <c r="BT146" s="5" t="str">
        <f t="shared" si="185"/>
        <v/>
      </c>
      <c r="BU146" s="5" t="str">
        <f t="shared" si="253"/>
        <v/>
      </c>
      <c r="BV146" s="5" t="b">
        <f t="shared" si="254"/>
        <v>0</v>
      </c>
      <c r="BW146" s="5" t="str">
        <f t="shared" si="186"/>
        <v/>
      </c>
      <c r="BX146" s="5" t="str">
        <f t="shared" si="255"/>
        <v/>
      </c>
      <c r="BY146" s="5" t="b">
        <f t="shared" si="256"/>
        <v>0</v>
      </c>
      <c r="BZ146" s="5">
        <f t="shared" si="257"/>
        <v>0</v>
      </c>
      <c r="CA146" s="5" t="str">
        <f t="shared" si="187"/>
        <v/>
      </c>
      <c r="CB146" s="5" t="b">
        <f t="shared" si="188"/>
        <v>0</v>
      </c>
      <c r="CC146" s="5" t="str">
        <f t="shared" si="189"/>
        <v/>
      </c>
      <c r="CD146" s="5" t="b">
        <f t="shared" si="190"/>
        <v>0</v>
      </c>
      <c r="CE146" s="5" t="b">
        <f t="shared" si="191"/>
        <v>0</v>
      </c>
      <c r="CF146" s="5" t="b">
        <f t="shared" si="192"/>
        <v>0</v>
      </c>
      <c r="CG146" s="5" t="b">
        <f t="shared" si="193"/>
        <v>0</v>
      </c>
      <c r="CH146" s="5" t="b">
        <f t="shared" si="194"/>
        <v>0</v>
      </c>
      <c r="CI146" s="5">
        <f t="shared" si="195"/>
        <v>0</v>
      </c>
      <c r="CJ146" s="5" t="str">
        <f t="shared" si="196"/>
        <v>I don't know that verb.</v>
      </c>
      <c r="CK146" s="4">
        <f t="shared" si="197"/>
        <v>3</v>
      </c>
      <c r="CL146" s="4" t="b">
        <f t="shared" si="198"/>
        <v>0</v>
      </c>
      <c r="CM146" s="4">
        <f t="shared" si="258"/>
        <v>20</v>
      </c>
      <c r="CN146" s="4" t="b">
        <f t="shared" si="199"/>
        <v>0</v>
      </c>
      <c r="CO146" s="4">
        <f t="shared" si="200"/>
        <v>12</v>
      </c>
      <c r="CP146" s="4">
        <f t="shared" si="201"/>
        <v>10</v>
      </c>
      <c r="CQ146" s="4">
        <f t="shared" si="202"/>
        <v>2</v>
      </c>
      <c r="CR146" s="4">
        <f t="shared" si="203"/>
        <v>20</v>
      </c>
      <c r="CS146" s="4">
        <f t="shared" si="204"/>
        <v>2</v>
      </c>
      <c r="CT146" s="4">
        <f t="shared" si="205"/>
        <v>15</v>
      </c>
      <c r="CU146" s="4">
        <f t="shared" si="206"/>
        <v>16</v>
      </c>
      <c r="CV146" s="4">
        <f t="shared" si="207"/>
        <v>8</v>
      </c>
      <c r="CW146" s="4">
        <f t="shared" si="208"/>
        <v>8</v>
      </c>
      <c r="CX146" s="4">
        <f t="shared" si="209"/>
        <v>14</v>
      </c>
      <c r="CY146" s="4">
        <f t="shared" si="210"/>
        <v>19</v>
      </c>
      <c r="CZ146" s="4">
        <f t="shared" si="211"/>
        <v>9</v>
      </c>
      <c r="DA146" s="4">
        <f t="shared" si="212"/>
        <v>2</v>
      </c>
      <c r="DB146" s="4">
        <f t="shared" si="213"/>
        <v>12</v>
      </c>
      <c r="DC146" s="4">
        <f t="shared" si="259"/>
        <v>2</v>
      </c>
      <c r="DD146" s="4">
        <f t="shared" si="214"/>
        <v>2</v>
      </c>
      <c r="DE146" s="4">
        <f t="shared" si="215"/>
        <v>2</v>
      </c>
      <c r="DF146" s="4">
        <f t="shared" si="216"/>
        <v>10</v>
      </c>
      <c r="DG146" s="4">
        <f t="shared" si="217"/>
        <v>2</v>
      </c>
      <c r="DH146" s="4">
        <f t="shared" si="218"/>
        <v>17</v>
      </c>
      <c r="DI146" s="4">
        <f t="shared" si="219"/>
        <v>6</v>
      </c>
      <c r="DJ146" s="4">
        <f t="shared" si="220"/>
        <v>15</v>
      </c>
      <c r="DK146" s="4">
        <f t="shared" si="221"/>
        <v>19</v>
      </c>
      <c r="DL146" s="4">
        <f t="shared" si="222"/>
        <v>2</v>
      </c>
      <c r="DM146" s="4">
        <f t="shared" si="223"/>
        <v>22</v>
      </c>
      <c r="DN146" s="4">
        <f t="shared" si="224"/>
        <v>23</v>
      </c>
      <c r="DO146" s="3"/>
    </row>
    <row r="147" spans="1:119" x14ac:dyDescent="0.35">
      <c r="A147" s="3" t="str">
        <f t="shared" si="225"/>
        <v/>
      </c>
      <c r="B147" s="6"/>
      <c r="C147" s="3" t="str">
        <f t="shared" si="175"/>
        <v/>
      </c>
      <c r="D147" s="3" t="e" cm="1">
        <f t="array" ref="D147:F147">INDEX(_xlfn.TEXTSPLIT(B147," ",,TRUE),_xlfn.SEQUENCE(1,3))</f>
        <v>#VALUE!</v>
      </c>
      <c r="E147" s="3" t="e">
        <v>#VALUE!</v>
      </c>
      <c r="F147" s="3" t="e">
        <v>#VALUE!</v>
      </c>
      <c r="G147" s="3" t="e" cm="1">
        <f t="array" ref="G147">_xlfn.XLOOKUP(D147,Data!$D$3:$D$36,Data!$E$3:$G$36)</f>
        <v>#VALUE!</v>
      </c>
      <c r="H147" s="3"/>
      <c r="I147" s="3"/>
      <c r="J147" s="3" t="e">
        <f>_xlfn.XMATCH(E147,Data!$L$3:$L$10)</f>
        <v>#VALUE!</v>
      </c>
      <c r="K147" s="3" t="str">
        <f>IF(M147="",IF(I147,Data!$B$4,_xlfn.XLOOKUP(D147,Data!$D$3:$D$36,Data!$E$3:$E$36)),"")</f>
        <v/>
      </c>
      <c r="L147" s="3" t="str">
        <f>IF(M147="",IF(I147,_xlfn.XLOOKUP(G147,Data!$L$3:$L$10,Data!$M$3:$M$10),IF(H147=0,"",IF(H147=1,E147,_xlfn.XLOOKUP(E147,Data!$L$3:$L$10,Data!$M$3:$M$10)))),"")</f>
        <v/>
      </c>
      <c r="M147" s="3" t="str">
        <f>IF(NOT(ISERROR(F147)),Data!$J$3,IF(ISERROR(G147),Data!$J$4,IF(AND(H147=0,NOT(ISERROR(E147))),Data!$J$5,IF(AND(H147=2,ISERROR(J147)),Data!$J$7,IF(AND(H147=1,ISERROR(E147)),Data!$J$6,"")))))</f>
        <v>I don't know that verb.</v>
      </c>
      <c r="N147" s="3" t="e">
        <f>_xlfn.XLOOKUP(K147,Data!$D$3:$D$36,Data!$H$3:$H$36)</f>
        <v>#N/A</v>
      </c>
      <c r="O147" s="3" t="e">
        <f>_xlfn.XLOOKUP(L147,Data!$X$3:$X$29,Data!$W$3:$W$29)</f>
        <v>#N/A</v>
      </c>
      <c r="P147" s="3" t="b">
        <f>OR(_xlfn.XLOOKUP(CK146,Data!$O$3:$O$25,Data!$U$3:$U$25),AND(CL146,OR(DC146=CK146,DC146=1)))</f>
        <v>1</v>
      </c>
      <c r="Q147" s="3" t="e" cm="1">
        <f t="array" ref="Q147">INDEX(CO146:DN146,1,O147)</f>
        <v>#N/A</v>
      </c>
      <c r="R147" s="3" t="e">
        <f t="shared" si="177"/>
        <v>#N/A</v>
      </c>
      <c r="S147" s="3" t="e">
        <f t="shared" si="226"/>
        <v>#N/A</v>
      </c>
      <c r="T147" s="3" t="str">
        <f t="shared" si="227"/>
        <v/>
      </c>
      <c r="U147" s="3" t="str">
        <f>IF(M147&lt;&gt;"",M147,IF(L147="","",IFERROR(IF(T147=0,IF(S147=FALSE,Data!$J$11,Data!$J$8),""),IF(K147=Data!$B$4,"",Data!$J$8))))</f>
        <v>I don't know that verb.</v>
      </c>
      <c r="V147" s="3" t="e" cm="1">
        <f t="array" ref="V147">INDEX(Data!$Q$3:$T$25,CK146,L147)</f>
        <v>#VALUE!</v>
      </c>
      <c r="W147" s="3" t="e">
        <f t="shared" si="178"/>
        <v>#VALUE!</v>
      </c>
      <c r="X147" s="3">
        <f t="shared" si="228"/>
        <v>0</v>
      </c>
      <c r="Y147" s="3" t="str">
        <f>IF(K147&lt;&gt;"Go","",IF(ISNUMBER(V147),IF(V147&gt;0,W147,Data!$J$9),Play!V147))</f>
        <v/>
      </c>
      <c r="Z147" s="3" t="b">
        <f t="shared" si="229"/>
        <v>0</v>
      </c>
      <c r="AA147" s="3" t="str">
        <f t="shared" si="230"/>
        <v/>
      </c>
      <c r="AB147" s="3">
        <f t="shared" si="179"/>
        <v>0</v>
      </c>
      <c r="AE147" s="5" t="str">
        <f t="shared" si="180"/>
        <v/>
      </c>
      <c r="AF147" s="5" t="str">
        <f>IF(AE147&lt;&gt;"",OR(_xlfn.XLOOKUP(AE147,Data!$O$3:$O$25,Data!$U$3:$U$25),AND(CL146,OR(DC146=1,DC146=CK146))),"")</f>
        <v/>
      </c>
      <c r="AG147" s="5" t="e" cm="1">
        <f t="array" ref="AG147">"Exits: " &amp; _xlfn.TEXTJOIN(", ", TRUE, IF(INDEX(Data!$Q$3:$T$25,AE147,0)&gt;0,Data!$Q$2:$T$2,""))&amp;"."</f>
        <v>#VALUE!</v>
      </c>
      <c r="AH147" s="5" t="str" cm="1">
        <f t="array" ref="AH147">_xlfn.TEXTJOIN(", ", TRUE, IF(CO146:DN146=AE147,_xlfn.XLOOKUP($CO$3:$DN$3,Data!$W$3:$W$28,Data!$X$3:$X$28),""))</f>
        <v/>
      </c>
      <c r="AI147" s="5" t="str">
        <f>IF(AF147="","",IF(AF147,_xlfn.XLOOKUP(AE147,Data!$O$3:$O$25,Data!$P$3:$P$25)&amp;" "&amp;AG147&amp;IF(AH147&lt;&gt;""," You see: " &amp;AH147&amp;".",""),Data!$J$10))</f>
        <v/>
      </c>
      <c r="AJ147" s="5" t="str">
        <f t="shared" si="231"/>
        <v/>
      </c>
      <c r="AK147" s="5" t="str">
        <f>IF(AND(K147="Talk",U147=""),_xlfn.XLOOKUP(T147,Data!$W$3:$W$28,Data!$AC$3:$AC$28),"")</f>
        <v/>
      </c>
      <c r="AL147" s="5" t="str">
        <f t="shared" si="232"/>
        <v/>
      </c>
      <c r="AM147" s="5" t="b">
        <f t="shared" si="233"/>
        <v>0</v>
      </c>
      <c r="AN147" s="5" t="str">
        <f>IF(AM147,IF(_xlfn.XLOOKUP(T147,Data!$W$3:$W$28,Data!$AA$3:$AA$28)=FALSE,"You can't take that.",IF(Q147=1,"You already have that.",IF(OR(CK146=CT146,CK146=CY146),"The unholy fiend prevents you!",""))),"")</f>
        <v/>
      </c>
      <c r="AO147" s="5" t="str">
        <f t="shared" si="234"/>
        <v/>
      </c>
      <c r="AP147" s="5" t="str">
        <f t="shared" si="235"/>
        <v/>
      </c>
      <c r="AQ147" s="5" t="b">
        <f t="shared" si="236"/>
        <v>0</v>
      </c>
      <c r="AR147" s="5" t="str">
        <f t="shared" si="237"/>
        <v/>
      </c>
      <c r="AS147" s="5" t="str">
        <f t="shared" si="238"/>
        <v/>
      </c>
      <c r="AT147" s="5" t="str">
        <f t="shared" si="176"/>
        <v/>
      </c>
      <c r="AU147" s="5" t="str">
        <f>IF(AND(K147="Examine",U147=""),_xlfn.XLOOKUP(T147,Data!$W$3:$W$28,Data!$Z$3:$Z$28)&amp;IF(T147=15,IF(CL146,IF(CM146&gt;=14,"burning brightly.",IF(CM146&gt;=9,"burning steadily.",IF(CM146&gt;=4,"burning weakly.","guttering."))),"unlit."),""),"")</f>
        <v/>
      </c>
      <c r="AV147" s="5" t="str" cm="1">
        <f t="array" ref="AV147">_xlfn.TEXTJOIN(", ", TRUE, IF(CO146:DN146=1,CO$1:DN$1,""))</f>
        <v/>
      </c>
      <c r="AW147" s="5" t="str">
        <f t="shared" si="239"/>
        <v/>
      </c>
      <c r="AX147" s="5" t="b">
        <f t="shared" si="240"/>
        <v>0</v>
      </c>
      <c r="AY147" s="5" t="str">
        <f>IF(AX147,IF(NOT(ISBLANK(_xlfn.XLOOKUP(T147,Data!$W$3:$W$28,Data!$AD$3:$AD$28))),IF(CK146=12,"","There's nowhere to pour it away here."),"You can't empty that!"),"")</f>
        <v/>
      </c>
      <c r="AZ147" s="5" t="str">
        <f t="shared" si="241"/>
        <v/>
      </c>
      <c r="BA147" s="5" t="b">
        <f t="shared" si="242"/>
        <v>0</v>
      </c>
      <c r="BB147" s="5" t="e">
        <f>_xlfn.XLOOKUP(T147,Data!$W$3:$W$28,Data!$AD$3:$AD$28)</f>
        <v>#N/A</v>
      </c>
      <c r="BC147" s="5" t="str">
        <f t="shared" si="243"/>
        <v/>
      </c>
      <c r="BD147" s="5" t="str">
        <f t="shared" si="244"/>
        <v/>
      </c>
      <c r="BE147" s="5" t="b">
        <f t="shared" si="245"/>
        <v>0</v>
      </c>
      <c r="BF147" s="5" t="str">
        <f t="shared" si="181"/>
        <v/>
      </c>
      <c r="BG147" s="5" t="str">
        <f t="shared" si="246"/>
        <v/>
      </c>
      <c r="BH147" s="5" t="b">
        <f t="shared" si="247"/>
        <v>0</v>
      </c>
      <c r="BI147" s="5" t="str">
        <f t="shared" si="248"/>
        <v/>
      </c>
      <c r="BJ147" s="5" t="str">
        <f t="shared" si="182"/>
        <v/>
      </c>
      <c r="BK147" s="5" t="str">
        <f>IF(BH147,IF(BI147="","You ring the bell. "&amp;IF(BJ147=0,"Nothing else happens.","The "&amp;_xlfn.XLOOKUP(BJ147,Data!$W$3:$W$28,Data!$X$3:$X$28)&amp;" is transformed!"),BI147),"")</f>
        <v/>
      </c>
      <c r="BL147" s="5" t="b">
        <f t="shared" si="249"/>
        <v>0</v>
      </c>
      <c r="BM147" s="5" t="b">
        <f t="shared" si="250"/>
        <v>0</v>
      </c>
      <c r="BN147" s="5" t="str">
        <f t="shared" si="183"/>
        <v/>
      </c>
      <c r="BO147" s="5" t="str">
        <f t="shared" si="184"/>
        <v/>
      </c>
      <c r="BP147" s="5" t="b">
        <f t="shared" si="251"/>
        <v>0</v>
      </c>
      <c r="BQ147" s="5" t="str">
        <f>IF(BP147,IF(_xlfn.XLOOKUP(T147,Data!$W$3:$W$28,Data!$AB$3:$AB$28),"That's much too precious to give away!",IF(OR(AND(T147=17,CK146=CQ146),AND(T147=21,CK146=CV146)),"","No-one here seems to want that.")),"")</f>
        <v/>
      </c>
      <c r="BR147" s="5" t="str">
        <f>IF(BP147,IF(BQ147&lt;&gt;"",BQ147,IF(T147=21,Data!$B$5,"The priest takes the water and it is transformed by heavenly radiance!")),"")</f>
        <v/>
      </c>
      <c r="BS147" s="5" t="b">
        <f t="shared" si="252"/>
        <v>0</v>
      </c>
      <c r="BT147" s="5" t="str">
        <f t="shared" si="185"/>
        <v/>
      </c>
      <c r="BU147" s="5" t="str">
        <f t="shared" si="253"/>
        <v/>
      </c>
      <c r="BV147" s="5" t="b">
        <f t="shared" si="254"/>
        <v>0</v>
      </c>
      <c r="BW147" s="5" t="str">
        <f t="shared" si="186"/>
        <v/>
      </c>
      <c r="BX147" s="5" t="str">
        <f t="shared" si="255"/>
        <v/>
      </c>
      <c r="BY147" s="5" t="b">
        <f t="shared" si="256"/>
        <v>0</v>
      </c>
      <c r="BZ147" s="5">
        <f t="shared" si="257"/>
        <v>0</v>
      </c>
      <c r="CA147" s="5" t="str">
        <f t="shared" si="187"/>
        <v/>
      </c>
      <c r="CB147" s="5" t="b">
        <f t="shared" si="188"/>
        <v>0</v>
      </c>
      <c r="CC147" s="5" t="str">
        <f t="shared" si="189"/>
        <v/>
      </c>
      <c r="CD147" s="5" t="b">
        <f t="shared" si="190"/>
        <v>0</v>
      </c>
      <c r="CE147" s="5" t="b">
        <f t="shared" si="191"/>
        <v>0</v>
      </c>
      <c r="CF147" s="5" t="b">
        <f t="shared" si="192"/>
        <v>0</v>
      </c>
      <c r="CG147" s="5" t="b">
        <f t="shared" si="193"/>
        <v>0</v>
      </c>
      <c r="CH147" s="5" t="b">
        <f t="shared" si="194"/>
        <v>0</v>
      </c>
      <c r="CI147" s="5">
        <f t="shared" si="195"/>
        <v>0</v>
      </c>
      <c r="CJ147" s="5" t="str">
        <f t="shared" si="196"/>
        <v>I don't know that verb.</v>
      </c>
      <c r="CK147" s="4">
        <f t="shared" si="197"/>
        <v>3</v>
      </c>
      <c r="CL147" s="4" t="b">
        <f t="shared" si="198"/>
        <v>0</v>
      </c>
      <c r="CM147" s="4">
        <f t="shared" si="258"/>
        <v>20</v>
      </c>
      <c r="CN147" s="4" t="b">
        <f t="shared" si="199"/>
        <v>0</v>
      </c>
      <c r="CO147" s="4">
        <f t="shared" si="200"/>
        <v>12</v>
      </c>
      <c r="CP147" s="4">
        <f t="shared" si="201"/>
        <v>10</v>
      </c>
      <c r="CQ147" s="4">
        <f t="shared" si="202"/>
        <v>2</v>
      </c>
      <c r="CR147" s="4">
        <f t="shared" si="203"/>
        <v>20</v>
      </c>
      <c r="CS147" s="4">
        <f t="shared" si="204"/>
        <v>2</v>
      </c>
      <c r="CT147" s="4">
        <f t="shared" si="205"/>
        <v>15</v>
      </c>
      <c r="CU147" s="4">
        <f t="shared" si="206"/>
        <v>16</v>
      </c>
      <c r="CV147" s="4">
        <f t="shared" si="207"/>
        <v>8</v>
      </c>
      <c r="CW147" s="4">
        <f t="shared" si="208"/>
        <v>8</v>
      </c>
      <c r="CX147" s="4">
        <f t="shared" si="209"/>
        <v>14</v>
      </c>
      <c r="CY147" s="4">
        <f t="shared" si="210"/>
        <v>19</v>
      </c>
      <c r="CZ147" s="4">
        <f t="shared" si="211"/>
        <v>9</v>
      </c>
      <c r="DA147" s="4">
        <f t="shared" si="212"/>
        <v>2</v>
      </c>
      <c r="DB147" s="4">
        <f t="shared" si="213"/>
        <v>12</v>
      </c>
      <c r="DC147" s="4">
        <f t="shared" si="259"/>
        <v>2</v>
      </c>
      <c r="DD147" s="4">
        <f t="shared" si="214"/>
        <v>2</v>
      </c>
      <c r="DE147" s="4">
        <f t="shared" si="215"/>
        <v>2</v>
      </c>
      <c r="DF147" s="4">
        <f t="shared" si="216"/>
        <v>10</v>
      </c>
      <c r="DG147" s="4">
        <f t="shared" si="217"/>
        <v>2</v>
      </c>
      <c r="DH147" s="4">
        <f t="shared" si="218"/>
        <v>17</v>
      </c>
      <c r="DI147" s="4">
        <f t="shared" si="219"/>
        <v>6</v>
      </c>
      <c r="DJ147" s="4">
        <f t="shared" si="220"/>
        <v>15</v>
      </c>
      <c r="DK147" s="4">
        <f t="shared" si="221"/>
        <v>19</v>
      </c>
      <c r="DL147" s="4">
        <f t="shared" si="222"/>
        <v>2</v>
      </c>
      <c r="DM147" s="4">
        <f t="shared" si="223"/>
        <v>22</v>
      </c>
      <c r="DN147" s="4">
        <f t="shared" si="224"/>
        <v>23</v>
      </c>
      <c r="DO147" s="3"/>
    </row>
    <row r="148" spans="1:119" x14ac:dyDescent="0.35">
      <c r="A148" s="3" t="str">
        <f t="shared" si="225"/>
        <v/>
      </c>
      <c r="B148" s="6"/>
      <c r="C148" s="3" t="str">
        <f t="shared" si="175"/>
        <v/>
      </c>
      <c r="D148" s="3" t="e" cm="1">
        <f t="array" ref="D148:F148">INDEX(_xlfn.TEXTSPLIT(B148," ",,TRUE),_xlfn.SEQUENCE(1,3))</f>
        <v>#VALUE!</v>
      </c>
      <c r="E148" s="3" t="e">
        <v>#VALUE!</v>
      </c>
      <c r="F148" s="3" t="e">
        <v>#VALUE!</v>
      </c>
      <c r="G148" s="3" t="e" cm="1">
        <f t="array" ref="G148">_xlfn.XLOOKUP(D148,Data!$D$3:$D$36,Data!$E$3:$G$36)</f>
        <v>#VALUE!</v>
      </c>
      <c r="H148" s="3"/>
      <c r="I148" s="3"/>
      <c r="J148" s="3" t="e">
        <f>_xlfn.XMATCH(E148,Data!$L$3:$L$10)</f>
        <v>#VALUE!</v>
      </c>
      <c r="K148" s="3" t="str">
        <f>IF(M148="",IF(I148,Data!$B$4,_xlfn.XLOOKUP(D148,Data!$D$3:$D$36,Data!$E$3:$E$36)),"")</f>
        <v/>
      </c>
      <c r="L148" s="3" t="str">
        <f>IF(M148="",IF(I148,_xlfn.XLOOKUP(G148,Data!$L$3:$L$10,Data!$M$3:$M$10),IF(H148=0,"",IF(H148=1,E148,_xlfn.XLOOKUP(E148,Data!$L$3:$L$10,Data!$M$3:$M$10)))),"")</f>
        <v/>
      </c>
      <c r="M148" s="3" t="str">
        <f>IF(NOT(ISERROR(F148)),Data!$J$3,IF(ISERROR(G148),Data!$J$4,IF(AND(H148=0,NOT(ISERROR(E148))),Data!$J$5,IF(AND(H148=2,ISERROR(J148)),Data!$J$7,IF(AND(H148=1,ISERROR(E148)),Data!$J$6,"")))))</f>
        <v>I don't know that verb.</v>
      </c>
      <c r="N148" s="3" t="e">
        <f>_xlfn.XLOOKUP(K148,Data!$D$3:$D$36,Data!$H$3:$H$36)</f>
        <v>#N/A</v>
      </c>
      <c r="O148" s="3" t="e">
        <f>_xlfn.XLOOKUP(L148,Data!$X$3:$X$29,Data!$W$3:$W$29)</f>
        <v>#N/A</v>
      </c>
      <c r="P148" s="3" t="b">
        <f>OR(_xlfn.XLOOKUP(CK147,Data!$O$3:$O$25,Data!$U$3:$U$25),AND(CL147,OR(DC147=CK147,DC147=1)))</f>
        <v>1</v>
      </c>
      <c r="Q148" s="3" t="e" cm="1">
        <f t="array" ref="Q148">INDEX(CO147:DN147,1,O148)</f>
        <v>#N/A</v>
      </c>
      <c r="R148" s="3" t="e">
        <f t="shared" si="177"/>
        <v>#N/A</v>
      </c>
      <c r="S148" s="3" t="e">
        <f t="shared" si="226"/>
        <v>#N/A</v>
      </c>
      <c r="T148" s="3" t="str">
        <f t="shared" si="227"/>
        <v/>
      </c>
      <c r="U148" s="3" t="str">
        <f>IF(M148&lt;&gt;"",M148,IF(L148="","",IFERROR(IF(T148=0,IF(S148=FALSE,Data!$J$11,Data!$J$8),""),IF(K148=Data!$B$4,"",Data!$J$8))))</f>
        <v>I don't know that verb.</v>
      </c>
      <c r="V148" s="3" t="e" cm="1">
        <f t="array" ref="V148">INDEX(Data!$Q$3:$T$25,CK147,L148)</f>
        <v>#VALUE!</v>
      </c>
      <c r="W148" s="3" t="e">
        <f t="shared" si="178"/>
        <v>#VALUE!</v>
      </c>
      <c r="X148" s="3">
        <f t="shared" si="228"/>
        <v>0</v>
      </c>
      <c r="Y148" s="3" t="str">
        <f>IF(K148&lt;&gt;"Go","",IF(ISNUMBER(V148),IF(V148&gt;0,W148,Data!$J$9),Play!V148))</f>
        <v/>
      </c>
      <c r="Z148" s="3" t="b">
        <f t="shared" si="229"/>
        <v>0</v>
      </c>
      <c r="AA148" s="3" t="str">
        <f t="shared" si="230"/>
        <v/>
      </c>
      <c r="AB148" s="3">
        <f t="shared" si="179"/>
        <v>0</v>
      </c>
      <c r="AE148" s="5" t="str">
        <f t="shared" si="180"/>
        <v/>
      </c>
      <c r="AF148" s="5" t="str">
        <f>IF(AE148&lt;&gt;"",OR(_xlfn.XLOOKUP(AE148,Data!$O$3:$O$25,Data!$U$3:$U$25),AND(CL147,OR(DC147=1,DC147=CK147))),"")</f>
        <v/>
      </c>
      <c r="AG148" s="5" t="e" cm="1">
        <f t="array" ref="AG148">"Exits: " &amp; _xlfn.TEXTJOIN(", ", TRUE, IF(INDEX(Data!$Q$3:$T$25,AE148,0)&gt;0,Data!$Q$2:$T$2,""))&amp;"."</f>
        <v>#VALUE!</v>
      </c>
      <c r="AH148" s="5" t="str" cm="1">
        <f t="array" ref="AH148">_xlfn.TEXTJOIN(", ", TRUE, IF(CO147:DN147=AE148,_xlfn.XLOOKUP($CO$3:$DN$3,Data!$W$3:$W$28,Data!$X$3:$X$28),""))</f>
        <v/>
      </c>
      <c r="AI148" s="5" t="str">
        <f>IF(AF148="","",IF(AF148,_xlfn.XLOOKUP(AE148,Data!$O$3:$O$25,Data!$P$3:$P$25)&amp;" "&amp;AG148&amp;IF(AH148&lt;&gt;""," You see: " &amp;AH148&amp;".",""),Data!$J$10))</f>
        <v/>
      </c>
      <c r="AJ148" s="5" t="str">
        <f t="shared" si="231"/>
        <v/>
      </c>
      <c r="AK148" s="5" t="str">
        <f>IF(AND(K148="Talk",U148=""),_xlfn.XLOOKUP(T148,Data!$W$3:$W$28,Data!$AC$3:$AC$28),"")</f>
        <v/>
      </c>
      <c r="AL148" s="5" t="str">
        <f t="shared" si="232"/>
        <v/>
      </c>
      <c r="AM148" s="5" t="b">
        <f t="shared" si="233"/>
        <v>0</v>
      </c>
      <c r="AN148" s="5" t="str">
        <f>IF(AM148,IF(_xlfn.XLOOKUP(T148,Data!$W$3:$W$28,Data!$AA$3:$AA$28)=FALSE,"You can't take that.",IF(Q148=1,"You already have that.",IF(OR(CK147=CT147,CK147=CY147),"The unholy fiend prevents you!",""))),"")</f>
        <v/>
      </c>
      <c r="AO148" s="5" t="str">
        <f t="shared" si="234"/>
        <v/>
      </c>
      <c r="AP148" s="5" t="str">
        <f t="shared" si="235"/>
        <v/>
      </c>
      <c r="AQ148" s="5" t="b">
        <f t="shared" si="236"/>
        <v>0</v>
      </c>
      <c r="AR148" s="5" t="str">
        <f t="shared" si="237"/>
        <v/>
      </c>
      <c r="AS148" s="5" t="str">
        <f t="shared" si="238"/>
        <v/>
      </c>
      <c r="AT148" s="5" t="str">
        <f t="shared" si="176"/>
        <v/>
      </c>
      <c r="AU148" s="5" t="str">
        <f>IF(AND(K148="Examine",U148=""),_xlfn.XLOOKUP(T148,Data!$W$3:$W$28,Data!$Z$3:$Z$28)&amp;IF(T148=15,IF(CL147,IF(CM147&gt;=14,"burning brightly.",IF(CM147&gt;=9,"burning steadily.",IF(CM147&gt;=4,"burning weakly.","guttering."))),"unlit."),""),"")</f>
        <v/>
      </c>
      <c r="AV148" s="5" t="str" cm="1">
        <f t="array" ref="AV148">_xlfn.TEXTJOIN(", ", TRUE, IF(CO147:DN147=1,CO$1:DN$1,""))</f>
        <v/>
      </c>
      <c r="AW148" s="5" t="str">
        <f t="shared" si="239"/>
        <v/>
      </c>
      <c r="AX148" s="5" t="b">
        <f t="shared" si="240"/>
        <v>0</v>
      </c>
      <c r="AY148" s="5" t="str">
        <f>IF(AX148,IF(NOT(ISBLANK(_xlfn.XLOOKUP(T148,Data!$W$3:$W$28,Data!$AD$3:$AD$28))),IF(CK147=12,"","There's nowhere to pour it away here."),"You can't empty that!"),"")</f>
        <v/>
      </c>
      <c r="AZ148" s="5" t="str">
        <f t="shared" si="241"/>
        <v/>
      </c>
      <c r="BA148" s="5" t="b">
        <f t="shared" si="242"/>
        <v>0</v>
      </c>
      <c r="BB148" s="5" t="e">
        <f>_xlfn.XLOOKUP(T148,Data!$W$3:$W$28,Data!$AD$3:$AD$28)</f>
        <v>#N/A</v>
      </c>
      <c r="BC148" s="5" t="str">
        <f t="shared" si="243"/>
        <v/>
      </c>
      <c r="BD148" s="5" t="str">
        <f t="shared" si="244"/>
        <v/>
      </c>
      <c r="BE148" s="5" t="b">
        <f t="shared" si="245"/>
        <v>0</v>
      </c>
      <c r="BF148" s="5" t="str">
        <f t="shared" si="181"/>
        <v/>
      </c>
      <c r="BG148" s="5" t="str">
        <f t="shared" si="246"/>
        <v/>
      </c>
      <c r="BH148" s="5" t="b">
        <f t="shared" si="247"/>
        <v>0</v>
      </c>
      <c r="BI148" s="5" t="str">
        <f t="shared" si="248"/>
        <v/>
      </c>
      <c r="BJ148" s="5" t="str">
        <f t="shared" si="182"/>
        <v/>
      </c>
      <c r="BK148" s="5" t="str">
        <f>IF(BH148,IF(BI148="","You ring the bell. "&amp;IF(BJ148=0,"Nothing else happens.","The "&amp;_xlfn.XLOOKUP(BJ148,Data!$W$3:$W$28,Data!$X$3:$X$28)&amp;" is transformed!"),BI148),"")</f>
        <v/>
      </c>
      <c r="BL148" s="5" t="b">
        <f t="shared" si="249"/>
        <v>0</v>
      </c>
      <c r="BM148" s="5" t="b">
        <f t="shared" si="250"/>
        <v>0</v>
      </c>
      <c r="BN148" s="5" t="str">
        <f t="shared" si="183"/>
        <v/>
      </c>
      <c r="BO148" s="5" t="str">
        <f t="shared" si="184"/>
        <v/>
      </c>
      <c r="BP148" s="5" t="b">
        <f t="shared" si="251"/>
        <v>0</v>
      </c>
      <c r="BQ148" s="5" t="str">
        <f>IF(BP148,IF(_xlfn.XLOOKUP(T148,Data!$W$3:$W$28,Data!$AB$3:$AB$28),"That's much too precious to give away!",IF(OR(AND(T148=17,CK147=CQ147),AND(T148=21,CK147=CV147)),"","No-one here seems to want that.")),"")</f>
        <v/>
      </c>
      <c r="BR148" s="5" t="str">
        <f>IF(BP148,IF(BQ148&lt;&gt;"",BQ148,IF(T148=21,Data!$B$5,"The priest takes the water and it is transformed by heavenly radiance!")),"")</f>
        <v/>
      </c>
      <c r="BS148" s="5" t="b">
        <f t="shared" si="252"/>
        <v>0</v>
      </c>
      <c r="BT148" s="5" t="str">
        <f t="shared" si="185"/>
        <v/>
      </c>
      <c r="BU148" s="5" t="str">
        <f t="shared" si="253"/>
        <v/>
      </c>
      <c r="BV148" s="5" t="b">
        <f t="shared" si="254"/>
        <v>0</v>
      </c>
      <c r="BW148" s="5" t="str">
        <f t="shared" si="186"/>
        <v/>
      </c>
      <c r="BX148" s="5" t="str">
        <f t="shared" si="255"/>
        <v/>
      </c>
      <c r="BY148" s="5" t="b">
        <f t="shared" si="256"/>
        <v>0</v>
      </c>
      <c r="BZ148" s="5">
        <f t="shared" si="257"/>
        <v>0</v>
      </c>
      <c r="CA148" s="5" t="str">
        <f t="shared" si="187"/>
        <v/>
      </c>
      <c r="CB148" s="5" t="b">
        <f t="shared" si="188"/>
        <v>0</v>
      </c>
      <c r="CC148" s="5" t="str">
        <f t="shared" si="189"/>
        <v/>
      </c>
      <c r="CD148" s="5" t="b">
        <f t="shared" si="190"/>
        <v>0</v>
      </c>
      <c r="CE148" s="5" t="b">
        <f t="shared" si="191"/>
        <v>0</v>
      </c>
      <c r="CF148" s="5" t="b">
        <f t="shared" si="192"/>
        <v>0</v>
      </c>
      <c r="CG148" s="5" t="b">
        <f t="shared" si="193"/>
        <v>0</v>
      </c>
      <c r="CH148" s="5" t="b">
        <f t="shared" si="194"/>
        <v>0</v>
      </c>
      <c r="CI148" s="5">
        <f t="shared" si="195"/>
        <v>0</v>
      </c>
      <c r="CJ148" s="5" t="str">
        <f t="shared" si="196"/>
        <v>I don't know that verb.</v>
      </c>
      <c r="CK148" s="4">
        <f t="shared" si="197"/>
        <v>3</v>
      </c>
      <c r="CL148" s="4" t="b">
        <f t="shared" si="198"/>
        <v>0</v>
      </c>
      <c r="CM148" s="4">
        <f t="shared" si="258"/>
        <v>20</v>
      </c>
      <c r="CN148" s="4" t="b">
        <f t="shared" si="199"/>
        <v>0</v>
      </c>
      <c r="CO148" s="4">
        <f t="shared" si="200"/>
        <v>12</v>
      </c>
      <c r="CP148" s="4">
        <f t="shared" si="201"/>
        <v>10</v>
      </c>
      <c r="CQ148" s="4">
        <f t="shared" si="202"/>
        <v>2</v>
      </c>
      <c r="CR148" s="4">
        <f t="shared" si="203"/>
        <v>20</v>
      </c>
      <c r="CS148" s="4">
        <f t="shared" si="204"/>
        <v>2</v>
      </c>
      <c r="CT148" s="4">
        <f t="shared" si="205"/>
        <v>15</v>
      </c>
      <c r="CU148" s="4">
        <f t="shared" si="206"/>
        <v>16</v>
      </c>
      <c r="CV148" s="4">
        <f t="shared" si="207"/>
        <v>8</v>
      </c>
      <c r="CW148" s="4">
        <f t="shared" si="208"/>
        <v>8</v>
      </c>
      <c r="CX148" s="4">
        <f t="shared" si="209"/>
        <v>14</v>
      </c>
      <c r="CY148" s="4">
        <f t="shared" si="210"/>
        <v>19</v>
      </c>
      <c r="CZ148" s="4">
        <f t="shared" si="211"/>
        <v>9</v>
      </c>
      <c r="DA148" s="4">
        <f t="shared" si="212"/>
        <v>2</v>
      </c>
      <c r="DB148" s="4">
        <f t="shared" si="213"/>
        <v>12</v>
      </c>
      <c r="DC148" s="4">
        <f t="shared" si="259"/>
        <v>2</v>
      </c>
      <c r="DD148" s="4">
        <f t="shared" si="214"/>
        <v>2</v>
      </c>
      <c r="DE148" s="4">
        <f t="shared" si="215"/>
        <v>2</v>
      </c>
      <c r="DF148" s="4">
        <f t="shared" si="216"/>
        <v>10</v>
      </c>
      <c r="DG148" s="4">
        <f t="shared" si="217"/>
        <v>2</v>
      </c>
      <c r="DH148" s="4">
        <f t="shared" si="218"/>
        <v>17</v>
      </c>
      <c r="DI148" s="4">
        <f t="shared" si="219"/>
        <v>6</v>
      </c>
      <c r="DJ148" s="4">
        <f t="shared" si="220"/>
        <v>15</v>
      </c>
      <c r="DK148" s="4">
        <f t="shared" si="221"/>
        <v>19</v>
      </c>
      <c r="DL148" s="4">
        <f t="shared" si="222"/>
        <v>2</v>
      </c>
      <c r="DM148" s="4">
        <f t="shared" si="223"/>
        <v>22</v>
      </c>
      <c r="DN148" s="4">
        <f t="shared" si="224"/>
        <v>23</v>
      </c>
      <c r="DO148" s="3"/>
    </row>
    <row r="149" spans="1:119" x14ac:dyDescent="0.35">
      <c r="A149" s="3" t="str">
        <f t="shared" si="225"/>
        <v/>
      </c>
      <c r="B149" s="6"/>
      <c r="C149" s="3" t="str">
        <f t="shared" si="175"/>
        <v/>
      </c>
      <c r="D149" s="3" t="e" cm="1">
        <f t="array" ref="D149:F149">INDEX(_xlfn.TEXTSPLIT(B149," ",,TRUE),_xlfn.SEQUENCE(1,3))</f>
        <v>#VALUE!</v>
      </c>
      <c r="E149" s="3" t="e">
        <v>#VALUE!</v>
      </c>
      <c r="F149" s="3" t="e">
        <v>#VALUE!</v>
      </c>
      <c r="G149" s="3" t="e" cm="1">
        <f t="array" ref="G149">_xlfn.XLOOKUP(D149,Data!$D$3:$D$36,Data!$E$3:$G$36)</f>
        <v>#VALUE!</v>
      </c>
      <c r="H149" s="3"/>
      <c r="I149" s="3"/>
      <c r="J149" s="3" t="e">
        <f>_xlfn.XMATCH(E149,Data!$L$3:$L$10)</f>
        <v>#VALUE!</v>
      </c>
      <c r="K149" s="3" t="str">
        <f>IF(M149="",IF(I149,Data!$B$4,_xlfn.XLOOKUP(D149,Data!$D$3:$D$36,Data!$E$3:$E$36)),"")</f>
        <v/>
      </c>
      <c r="L149" s="3" t="str">
        <f>IF(M149="",IF(I149,_xlfn.XLOOKUP(G149,Data!$L$3:$L$10,Data!$M$3:$M$10),IF(H149=0,"",IF(H149=1,E149,_xlfn.XLOOKUP(E149,Data!$L$3:$L$10,Data!$M$3:$M$10)))),"")</f>
        <v/>
      </c>
      <c r="M149" s="3" t="str">
        <f>IF(NOT(ISERROR(F149)),Data!$J$3,IF(ISERROR(G149),Data!$J$4,IF(AND(H149=0,NOT(ISERROR(E149))),Data!$J$5,IF(AND(H149=2,ISERROR(J149)),Data!$J$7,IF(AND(H149=1,ISERROR(E149)),Data!$J$6,"")))))</f>
        <v>I don't know that verb.</v>
      </c>
      <c r="N149" s="3" t="e">
        <f>_xlfn.XLOOKUP(K149,Data!$D$3:$D$36,Data!$H$3:$H$36)</f>
        <v>#N/A</v>
      </c>
      <c r="O149" s="3" t="e">
        <f>_xlfn.XLOOKUP(L149,Data!$X$3:$X$29,Data!$W$3:$W$29)</f>
        <v>#N/A</v>
      </c>
      <c r="P149" s="3" t="b">
        <f>OR(_xlfn.XLOOKUP(CK148,Data!$O$3:$O$25,Data!$U$3:$U$25),AND(CL148,OR(DC148=CK148,DC148=1)))</f>
        <v>1</v>
      </c>
      <c r="Q149" s="3" t="e" cm="1">
        <f t="array" ref="Q149">INDEX(CO148:DN148,1,O149)</f>
        <v>#N/A</v>
      </c>
      <c r="R149" s="3" t="e">
        <f t="shared" si="177"/>
        <v>#N/A</v>
      </c>
      <c r="S149" s="3" t="e">
        <f t="shared" si="226"/>
        <v>#N/A</v>
      </c>
      <c r="T149" s="3" t="str">
        <f t="shared" si="227"/>
        <v/>
      </c>
      <c r="U149" s="3" t="str">
        <f>IF(M149&lt;&gt;"",M149,IF(L149="","",IFERROR(IF(T149=0,IF(S149=FALSE,Data!$J$11,Data!$J$8),""),IF(K149=Data!$B$4,"",Data!$J$8))))</f>
        <v>I don't know that verb.</v>
      </c>
      <c r="V149" s="3" t="e" cm="1">
        <f t="array" ref="V149">INDEX(Data!$Q$3:$T$25,CK148,L149)</f>
        <v>#VALUE!</v>
      </c>
      <c r="W149" s="3" t="e">
        <f t="shared" si="178"/>
        <v>#VALUE!</v>
      </c>
      <c r="X149" s="3">
        <f t="shared" si="228"/>
        <v>0</v>
      </c>
      <c r="Y149" s="3" t="str">
        <f>IF(K149&lt;&gt;"Go","",IF(ISNUMBER(V149),IF(V149&gt;0,W149,Data!$J$9),Play!V149))</f>
        <v/>
      </c>
      <c r="Z149" s="3" t="b">
        <f t="shared" si="229"/>
        <v>0</v>
      </c>
      <c r="AA149" s="3" t="str">
        <f t="shared" si="230"/>
        <v/>
      </c>
      <c r="AB149" s="3">
        <f t="shared" si="179"/>
        <v>0</v>
      </c>
      <c r="AE149" s="5" t="str">
        <f t="shared" si="180"/>
        <v/>
      </c>
      <c r="AF149" s="5" t="str">
        <f>IF(AE149&lt;&gt;"",OR(_xlfn.XLOOKUP(AE149,Data!$O$3:$O$25,Data!$U$3:$U$25),AND(CL148,OR(DC148=1,DC148=CK148))),"")</f>
        <v/>
      </c>
      <c r="AG149" s="5" t="e" cm="1">
        <f t="array" ref="AG149">"Exits: " &amp; _xlfn.TEXTJOIN(", ", TRUE, IF(INDEX(Data!$Q$3:$T$25,AE149,0)&gt;0,Data!$Q$2:$T$2,""))&amp;"."</f>
        <v>#VALUE!</v>
      </c>
      <c r="AH149" s="5" t="str" cm="1">
        <f t="array" ref="AH149">_xlfn.TEXTJOIN(", ", TRUE, IF(CO148:DN148=AE149,_xlfn.XLOOKUP($CO$3:$DN$3,Data!$W$3:$W$28,Data!$X$3:$X$28),""))</f>
        <v/>
      </c>
      <c r="AI149" s="5" t="str">
        <f>IF(AF149="","",IF(AF149,_xlfn.XLOOKUP(AE149,Data!$O$3:$O$25,Data!$P$3:$P$25)&amp;" "&amp;AG149&amp;IF(AH149&lt;&gt;""," You see: " &amp;AH149&amp;".",""),Data!$J$10))</f>
        <v/>
      </c>
      <c r="AJ149" s="5" t="str">
        <f t="shared" si="231"/>
        <v/>
      </c>
      <c r="AK149" s="5" t="str">
        <f>IF(AND(K149="Talk",U149=""),_xlfn.XLOOKUP(T149,Data!$W$3:$W$28,Data!$AC$3:$AC$28),"")</f>
        <v/>
      </c>
      <c r="AL149" s="5" t="str">
        <f t="shared" si="232"/>
        <v/>
      </c>
      <c r="AM149" s="5" t="b">
        <f t="shared" si="233"/>
        <v>0</v>
      </c>
      <c r="AN149" s="5" t="str">
        <f>IF(AM149,IF(_xlfn.XLOOKUP(T149,Data!$W$3:$W$28,Data!$AA$3:$AA$28)=FALSE,"You can't take that.",IF(Q149=1,"You already have that.",IF(OR(CK148=CT148,CK148=CY148),"The unholy fiend prevents you!",""))),"")</f>
        <v/>
      </c>
      <c r="AO149" s="5" t="str">
        <f t="shared" si="234"/>
        <v/>
      </c>
      <c r="AP149" s="5" t="str">
        <f t="shared" si="235"/>
        <v/>
      </c>
      <c r="AQ149" s="5" t="b">
        <f t="shared" si="236"/>
        <v>0</v>
      </c>
      <c r="AR149" s="5" t="str">
        <f t="shared" si="237"/>
        <v/>
      </c>
      <c r="AS149" s="5" t="str">
        <f t="shared" si="238"/>
        <v/>
      </c>
      <c r="AT149" s="5" t="str">
        <f t="shared" si="176"/>
        <v/>
      </c>
      <c r="AU149" s="5" t="str">
        <f>IF(AND(K149="Examine",U149=""),_xlfn.XLOOKUP(T149,Data!$W$3:$W$28,Data!$Z$3:$Z$28)&amp;IF(T149=15,IF(CL148,IF(CM148&gt;=14,"burning brightly.",IF(CM148&gt;=9,"burning steadily.",IF(CM148&gt;=4,"burning weakly.","guttering."))),"unlit."),""),"")</f>
        <v/>
      </c>
      <c r="AV149" s="5" t="str" cm="1">
        <f t="array" ref="AV149">_xlfn.TEXTJOIN(", ", TRUE, IF(CO148:DN148=1,CO$1:DN$1,""))</f>
        <v/>
      </c>
      <c r="AW149" s="5" t="str">
        <f t="shared" si="239"/>
        <v/>
      </c>
      <c r="AX149" s="5" t="b">
        <f t="shared" si="240"/>
        <v>0</v>
      </c>
      <c r="AY149" s="5" t="str">
        <f>IF(AX149,IF(NOT(ISBLANK(_xlfn.XLOOKUP(T149,Data!$W$3:$W$28,Data!$AD$3:$AD$28))),IF(CK148=12,"","There's nowhere to pour it away here."),"You can't empty that!"),"")</f>
        <v/>
      </c>
      <c r="AZ149" s="5" t="str">
        <f t="shared" si="241"/>
        <v/>
      </c>
      <c r="BA149" s="5" t="b">
        <f t="shared" si="242"/>
        <v>0</v>
      </c>
      <c r="BB149" s="5" t="e">
        <f>_xlfn.XLOOKUP(T149,Data!$W$3:$W$28,Data!$AD$3:$AD$28)</f>
        <v>#N/A</v>
      </c>
      <c r="BC149" s="5" t="str">
        <f t="shared" si="243"/>
        <v/>
      </c>
      <c r="BD149" s="5" t="str">
        <f t="shared" si="244"/>
        <v/>
      </c>
      <c r="BE149" s="5" t="b">
        <f t="shared" si="245"/>
        <v>0</v>
      </c>
      <c r="BF149" s="5" t="str">
        <f t="shared" si="181"/>
        <v/>
      </c>
      <c r="BG149" s="5" t="str">
        <f t="shared" si="246"/>
        <v/>
      </c>
      <c r="BH149" s="5" t="b">
        <f t="shared" si="247"/>
        <v>0</v>
      </c>
      <c r="BI149" s="5" t="str">
        <f t="shared" si="248"/>
        <v/>
      </c>
      <c r="BJ149" s="5" t="str">
        <f t="shared" si="182"/>
        <v/>
      </c>
      <c r="BK149" s="5" t="str">
        <f>IF(BH149,IF(BI149="","You ring the bell. "&amp;IF(BJ149=0,"Nothing else happens.","The "&amp;_xlfn.XLOOKUP(BJ149,Data!$W$3:$W$28,Data!$X$3:$X$28)&amp;" is transformed!"),BI149),"")</f>
        <v/>
      </c>
      <c r="BL149" s="5" t="b">
        <f t="shared" si="249"/>
        <v>0</v>
      </c>
      <c r="BM149" s="5" t="b">
        <f t="shared" si="250"/>
        <v>0</v>
      </c>
      <c r="BN149" s="5" t="str">
        <f t="shared" si="183"/>
        <v/>
      </c>
      <c r="BO149" s="5" t="str">
        <f t="shared" si="184"/>
        <v/>
      </c>
      <c r="BP149" s="5" t="b">
        <f t="shared" si="251"/>
        <v>0</v>
      </c>
      <c r="BQ149" s="5" t="str">
        <f>IF(BP149,IF(_xlfn.XLOOKUP(T149,Data!$W$3:$W$28,Data!$AB$3:$AB$28),"That's much too precious to give away!",IF(OR(AND(T149=17,CK148=CQ148),AND(T149=21,CK148=CV148)),"","No-one here seems to want that.")),"")</f>
        <v/>
      </c>
      <c r="BR149" s="5" t="str">
        <f>IF(BP149,IF(BQ149&lt;&gt;"",BQ149,IF(T149=21,Data!$B$5,"The priest takes the water and it is transformed by heavenly radiance!")),"")</f>
        <v/>
      </c>
      <c r="BS149" s="5" t="b">
        <f t="shared" si="252"/>
        <v>0</v>
      </c>
      <c r="BT149" s="5" t="str">
        <f t="shared" si="185"/>
        <v/>
      </c>
      <c r="BU149" s="5" t="str">
        <f t="shared" si="253"/>
        <v/>
      </c>
      <c r="BV149" s="5" t="b">
        <f t="shared" si="254"/>
        <v>0</v>
      </c>
      <c r="BW149" s="5" t="str">
        <f t="shared" si="186"/>
        <v/>
      </c>
      <c r="BX149" s="5" t="str">
        <f t="shared" si="255"/>
        <v/>
      </c>
      <c r="BY149" s="5" t="b">
        <f t="shared" si="256"/>
        <v>0</v>
      </c>
      <c r="BZ149" s="5">
        <f t="shared" si="257"/>
        <v>0</v>
      </c>
      <c r="CA149" s="5" t="str">
        <f t="shared" si="187"/>
        <v/>
      </c>
      <c r="CB149" s="5" t="b">
        <f t="shared" si="188"/>
        <v>0</v>
      </c>
      <c r="CC149" s="5" t="str">
        <f t="shared" si="189"/>
        <v/>
      </c>
      <c r="CD149" s="5" t="b">
        <f t="shared" si="190"/>
        <v>0</v>
      </c>
      <c r="CE149" s="5" t="b">
        <f t="shared" si="191"/>
        <v>0</v>
      </c>
      <c r="CF149" s="5" t="b">
        <f t="shared" si="192"/>
        <v>0</v>
      </c>
      <c r="CG149" s="5" t="b">
        <f t="shared" si="193"/>
        <v>0</v>
      </c>
      <c r="CH149" s="5" t="b">
        <f t="shared" si="194"/>
        <v>0</v>
      </c>
      <c r="CI149" s="5">
        <f t="shared" si="195"/>
        <v>0</v>
      </c>
      <c r="CJ149" s="5" t="str">
        <f t="shared" si="196"/>
        <v>I don't know that verb.</v>
      </c>
      <c r="CK149" s="4">
        <f t="shared" si="197"/>
        <v>3</v>
      </c>
      <c r="CL149" s="4" t="b">
        <f t="shared" si="198"/>
        <v>0</v>
      </c>
      <c r="CM149" s="4">
        <f t="shared" si="258"/>
        <v>20</v>
      </c>
      <c r="CN149" s="4" t="b">
        <f t="shared" si="199"/>
        <v>0</v>
      </c>
      <c r="CO149" s="4">
        <f t="shared" si="200"/>
        <v>12</v>
      </c>
      <c r="CP149" s="4">
        <f t="shared" si="201"/>
        <v>10</v>
      </c>
      <c r="CQ149" s="4">
        <f t="shared" si="202"/>
        <v>2</v>
      </c>
      <c r="CR149" s="4">
        <f t="shared" si="203"/>
        <v>20</v>
      </c>
      <c r="CS149" s="4">
        <f t="shared" si="204"/>
        <v>2</v>
      </c>
      <c r="CT149" s="4">
        <f t="shared" si="205"/>
        <v>15</v>
      </c>
      <c r="CU149" s="4">
        <f t="shared" si="206"/>
        <v>16</v>
      </c>
      <c r="CV149" s="4">
        <f t="shared" si="207"/>
        <v>8</v>
      </c>
      <c r="CW149" s="4">
        <f t="shared" si="208"/>
        <v>8</v>
      </c>
      <c r="CX149" s="4">
        <f t="shared" si="209"/>
        <v>14</v>
      </c>
      <c r="CY149" s="4">
        <f t="shared" si="210"/>
        <v>19</v>
      </c>
      <c r="CZ149" s="4">
        <f t="shared" si="211"/>
        <v>9</v>
      </c>
      <c r="DA149" s="4">
        <f t="shared" si="212"/>
        <v>2</v>
      </c>
      <c r="DB149" s="4">
        <f t="shared" si="213"/>
        <v>12</v>
      </c>
      <c r="DC149" s="4">
        <f t="shared" si="259"/>
        <v>2</v>
      </c>
      <c r="DD149" s="4">
        <f t="shared" si="214"/>
        <v>2</v>
      </c>
      <c r="DE149" s="4">
        <f t="shared" si="215"/>
        <v>2</v>
      </c>
      <c r="DF149" s="4">
        <f t="shared" si="216"/>
        <v>10</v>
      </c>
      <c r="DG149" s="4">
        <f t="shared" si="217"/>
        <v>2</v>
      </c>
      <c r="DH149" s="4">
        <f t="shared" si="218"/>
        <v>17</v>
      </c>
      <c r="DI149" s="4">
        <f t="shared" si="219"/>
        <v>6</v>
      </c>
      <c r="DJ149" s="4">
        <f t="shared" si="220"/>
        <v>15</v>
      </c>
      <c r="DK149" s="4">
        <f t="shared" si="221"/>
        <v>19</v>
      </c>
      <c r="DL149" s="4">
        <f t="shared" si="222"/>
        <v>2</v>
      </c>
      <c r="DM149" s="4">
        <f t="shared" si="223"/>
        <v>22</v>
      </c>
      <c r="DN149" s="4">
        <f t="shared" si="224"/>
        <v>23</v>
      </c>
      <c r="DO149" s="3"/>
    </row>
    <row r="150" spans="1:119" x14ac:dyDescent="0.35">
      <c r="A150" s="3" t="str">
        <f t="shared" si="225"/>
        <v/>
      </c>
      <c r="B150" s="6"/>
      <c r="C150" s="3" t="str">
        <f t="shared" si="175"/>
        <v/>
      </c>
      <c r="D150" s="3" t="e" cm="1">
        <f t="array" ref="D150:F150">INDEX(_xlfn.TEXTSPLIT(B150," ",,TRUE),_xlfn.SEQUENCE(1,3))</f>
        <v>#VALUE!</v>
      </c>
      <c r="E150" s="3" t="e">
        <v>#VALUE!</v>
      </c>
      <c r="F150" s="3" t="e">
        <v>#VALUE!</v>
      </c>
      <c r="G150" s="3" t="e" cm="1">
        <f t="array" ref="G150">_xlfn.XLOOKUP(D150,Data!$D$3:$D$36,Data!$E$3:$G$36)</f>
        <v>#VALUE!</v>
      </c>
      <c r="H150" s="3"/>
      <c r="I150" s="3"/>
      <c r="J150" s="3" t="e">
        <f>_xlfn.XMATCH(E150,Data!$L$3:$L$10)</f>
        <v>#VALUE!</v>
      </c>
      <c r="K150" s="3" t="str">
        <f>IF(M150="",IF(I150,Data!$B$4,_xlfn.XLOOKUP(D150,Data!$D$3:$D$36,Data!$E$3:$E$36)),"")</f>
        <v/>
      </c>
      <c r="L150" s="3" t="str">
        <f>IF(M150="",IF(I150,_xlfn.XLOOKUP(G150,Data!$L$3:$L$10,Data!$M$3:$M$10),IF(H150=0,"",IF(H150=1,E150,_xlfn.XLOOKUP(E150,Data!$L$3:$L$10,Data!$M$3:$M$10)))),"")</f>
        <v/>
      </c>
      <c r="M150" s="3" t="str">
        <f>IF(NOT(ISERROR(F150)),Data!$J$3,IF(ISERROR(G150),Data!$J$4,IF(AND(H150=0,NOT(ISERROR(E150))),Data!$J$5,IF(AND(H150=2,ISERROR(J150)),Data!$J$7,IF(AND(H150=1,ISERROR(E150)),Data!$J$6,"")))))</f>
        <v>I don't know that verb.</v>
      </c>
      <c r="N150" s="3" t="e">
        <f>_xlfn.XLOOKUP(K150,Data!$D$3:$D$36,Data!$H$3:$H$36)</f>
        <v>#N/A</v>
      </c>
      <c r="O150" s="3" t="e">
        <f>_xlfn.XLOOKUP(L150,Data!$X$3:$X$29,Data!$W$3:$W$29)</f>
        <v>#N/A</v>
      </c>
      <c r="P150" s="3" t="b">
        <f>OR(_xlfn.XLOOKUP(CK149,Data!$O$3:$O$25,Data!$U$3:$U$25),AND(CL149,OR(DC149=CK149,DC149=1)))</f>
        <v>1</v>
      </c>
      <c r="Q150" s="3" t="e" cm="1">
        <f t="array" ref="Q150">INDEX(CO149:DN149,1,O150)</f>
        <v>#N/A</v>
      </c>
      <c r="R150" s="3" t="e">
        <f t="shared" si="177"/>
        <v>#N/A</v>
      </c>
      <c r="S150" s="3" t="e">
        <f t="shared" si="226"/>
        <v>#N/A</v>
      </c>
      <c r="T150" s="3" t="str">
        <f t="shared" si="227"/>
        <v/>
      </c>
      <c r="U150" s="3" t="str">
        <f>IF(M150&lt;&gt;"",M150,IF(L150="","",IFERROR(IF(T150=0,IF(S150=FALSE,Data!$J$11,Data!$J$8),""),IF(K150=Data!$B$4,"",Data!$J$8))))</f>
        <v>I don't know that verb.</v>
      </c>
      <c r="V150" s="3" t="e" cm="1">
        <f t="array" ref="V150">INDEX(Data!$Q$3:$T$25,CK149,L150)</f>
        <v>#VALUE!</v>
      </c>
      <c r="W150" s="3" t="e">
        <f t="shared" si="178"/>
        <v>#VALUE!</v>
      </c>
      <c r="X150" s="3">
        <f t="shared" si="228"/>
        <v>0</v>
      </c>
      <c r="Y150" s="3" t="str">
        <f>IF(K150&lt;&gt;"Go","",IF(ISNUMBER(V150),IF(V150&gt;0,W150,Data!$J$9),Play!V150))</f>
        <v/>
      </c>
      <c r="Z150" s="3" t="b">
        <f t="shared" si="229"/>
        <v>0</v>
      </c>
      <c r="AA150" s="3" t="str">
        <f t="shared" si="230"/>
        <v/>
      </c>
      <c r="AB150" s="3">
        <f t="shared" si="179"/>
        <v>0</v>
      </c>
      <c r="AE150" s="5" t="str">
        <f t="shared" si="180"/>
        <v/>
      </c>
      <c r="AF150" s="5" t="str">
        <f>IF(AE150&lt;&gt;"",OR(_xlfn.XLOOKUP(AE150,Data!$O$3:$O$25,Data!$U$3:$U$25),AND(CL149,OR(DC149=1,DC149=CK149))),"")</f>
        <v/>
      </c>
      <c r="AG150" s="5" t="e" cm="1">
        <f t="array" ref="AG150">"Exits: " &amp; _xlfn.TEXTJOIN(", ", TRUE, IF(INDEX(Data!$Q$3:$T$25,AE150,0)&gt;0,Data!$Q$2:$T$2,""))&amp;"."</f>
        <v>#VALUE!</v>
      </c>
      <c r="AH150" s="5" t="str" cm="1">
        <f t="array" ref="AH150">_xlfn.TEXTJOIN(", ", TRUE, IF(CO149:DN149=AE150,_xlfn.XLOOKUP($CO$3:$DN$3,Data!$W$3:$W$28,Data!$X$3:$X$28),""))</f>
        <v/>
      </c>
      <c r="AI150" s="5" t="str">
        <f>IF(AF150="","",IF(AF150,_xlfn.XLOOKUP(AE150,Data!$O$3:$O$25,Data!$P$3:$P$25)&amp;" "&amp;AG150&amp;IF(AH150&lt;&gt;""," You see: " &amp;AH150&amp;".",""),Data!$J$10))</f>
        <v/>
      </c>
      <c r="AJ150" s="5" t="str">
        <f t="shared" si="231"/>
        <v/>
      </c>
      <c r="AK150" s="5" t="str">
        <f>IF(AND(K150="Talk",U150=""),_xlfn.XLOOKUP(T150,Data!$W$3:$W$28,Data!$AC$3:$AC$28),"")</f>
        <v/>
      </c>
      <c r="AL150" s="5" t="str">
        <f t="shared" si="232"/>
        <v/>
      </c>
      <c r="AM150" s="5" t="b">
        <f t="shared" si="233"/>
        <v>0</v>
      </c>
      <c r="AN150" s="5" t="str">
        <f>IF(AM150,IF(_xlfn.XLOOKUP(T150,Data!$W$3:$W$28,Data!$AA$3:$AA$28)=FALSE,"You can't take that.",IF(Q150=1,"You already have that.",IF(OR(CK149=CT149,CK149=CY149),"The unholy fiend prevents you!",""))),"")</f>
        <v/>
      </c>
      <c r="AO150" s="5" t="str">
        <f t="shared" si="234"/>
        <v/>
      </c>
      <c r="AP150" s="5" t="str">
        <f t="shared" si="235"/>
        <v/>
      </c>
      <c r="AQ150" s="5" t="b">
        <f t="shared" si="236"/>
        <v>0</v>
      </c>
      <c r="AR150" s="5" t="str">
        <f t="shared" si="237"/>
        <v/>
      </c>
      <c r="AS150" s="5" t="str">
        <f t="shared" si="238"/>
        <v/>
      </c>
      <c r="AT150" s="5" t="str">
        <f t="shared" si="176"/>
        <v/>
      </c>
      <c r="AU150" s="5" t="str">
        <f>IF(AND(K150="Examine",U150=""),_xlfn.XLOOKUP(T150,Data!$W$3:$W$28,Data!$Z$3:$Z$28)&amp;IF(T150=15,IF(CL149,IF(CM149&gt;=14,"burning brightly.",IF(CM149&gt;=9,"burning steadily.",IF(CM149&gt;=4,"burning weakly.","guttering."))),"unlit."),""),"")</f>
        <v/>
      </c>
      <c r="AV150" s="5" t="str" cm="1">
        <f t="array" ref="AV150">_xlfn.TEXTJOIN(", ", TRUE, IF(CO149:DN149=1,CO$1:DN$1,""))</f>
        <v/>
      </c>
      <c r="AW150" s="5" t="str">
        <f t="shared" si="239"/>
        <v/>
      </c>
      <c r="AX150" s="5" t="b">
        <f t="shared" si="240"/>
        <v>0</v>
      </c>
      <c r="AY150" s="5" t="str">
        <f>IF(AX150,IF(NOT(ISBLANK(_xlfn.XLOOKUP(T150,Data!$W$3:$W$28,Data!$AD$3:$AD$28))),IF(CK149=12,"","There's nowhere to pour it away here."),"You can't empty that!"),"")</f>
        <v/>
      </c>
      <c r="AZ150" s="5" t="str">
        <f t="shared" si="241"/>
        <v/>
      </c>
      <c r="BA150" s="5" t="b">
        <f t="shared" si="242"/>
        <v>0</v>
      </c>
      <c r="BB150" s="5" t="e">
        <f>_xlfn.XLOOKUP(T150,Data!$W$3:$W$28,Data!$AD$3:$AD$28)</f>
        <v>#N/A</v>
      </c>
      <c r="BC150" s="5" t="str">
        <f t="shared" si="243"/>
        <v/>
      </c>
      <c r="BD150" s="5" t="str">
        <f t="shared" si="244"/>
        <v/>
      </c>
      <c r="BE150" s="5" t="b">
        <f t="shared" si="245"/>
        <v>0</v>
      </c>
      <c r="BF150" s="5" t="str">
        <f t="shared" si="181"/>
        <v/>
      </c>
      <c r="BG150" s="5" t="str">
        <f t="shared" si="246"/>
        <v/>
      </c>
      <c r="BH150" s="5" t="b">
        <f t="shared" si="247"/>
        <v>0</v>
      </c>
      <c r="BI150" s="5" t="str">
        <f t="shared" si="248"/>
        <v/>
      </c>
      <c r="BJ150" s="5" t="str">
        <f t="shared" si="182"/>
        <v/>
      </c>
      <c r="BK150" s="5" t="str">
        <f>IF(BH150,IF(BI150="","You ring the bell. "&amp;IF(BJ150=0,"Nothing else happens.","The "&amp;_xlfn.XLOOKUP(BJ150,Data!$W$3:$W$28,Data!$X$3:$X$28)&amp;" is transformed!"),BI150),"")</f>
        <v/>
      </c>
      <c r="BL150" s="5" t="b">
        <f t="shared" si="249"/>
        <v>0</v>
      </c>
      <c r="BM150" s="5" t="b">
        <f t="shared" si="250"/>
        <v>0</v>
      </c>
      <c r="BN150" s="5" t="str">
        <f t="shared" si="183"/>
        <v/>
      </c>
      <c r="BO150" s="5" t="str">
        <f t="shared" si="184"/>
        <v/>
      </c>
      <c r="BP150" s="5" t="b">
        <f t="shared" si="251"/>
        <v>0</v>
      </c>
      <c r="BQ150" s="5" t="str">
        <f>IF(BP150,IF(_xlfn.XLOOKUP(T150,Data!$W$3:$W$28,Data!$AB$3:$AB$28),"That's much too precious to give away!",IF(OR(AND(T150=17,CK149=CQ149),AND(T150=21,CK149=CV149)),"","No-one here seems to want that.")),"")</f>
        <v/>
      </c>
      <c r="BR150" s="5" t="str">
        <f>IF(BP150,IF(BQ150&lt;&gt;"",BQ150,IF(T150=21,Data!$B$5,"The priest takes the water and it is transformed by heavenly radiance!")),"")</f>
        <v/>
      </c>
      <c r="BS150" s="5" t="b">
        <f t="shared" si="252"/>
        <v>0</v>
      </c>
      <c r="BT150" s="5" t="str">
        <f t="shared" si="185"/>
        <v/>
      </c>
      <c r="BU150" s="5" t="str">
        <f t="shared" si="253"/>
        <v/>
      </c>
      <c r="BV150" s="5" t="b">
        <f t="shared" si="254"/>
        <v>0</v>
      </c>
      <c r="BW150" s="5" t="str">
        <f t="shared" si="186"/>
        <v/>
      </c>
      <c r="BX150" s="5" t="str">
        <f t="shared" si="255"/>
        <v/>
      </c>
      <c r="BY150" s="5" t="b">
        <f t="shared" si="256"/>
        <v>0</v>
      </c>
      <c r="BZ150" s="5">
        <f t="shared" si="257"/>
        <v>0</v>
      </c>
      <c r="CA150" s="5" t="str">
        <f t="shared" si="187"/>
        <v/>
      </c>
      <c r="CB150" s="5" t="b">
        <f t="shared" si="188"/>
        <v>0</v>
      </c>
      <c r="CC150" s="5" t="str">
        <f t="shared" si="189"/>
        <v/>
      </c>
      <c r="CD150" s="5" t="b">
        <f t="shared" si="190"/>
        <v>0</v>
      </c>
      <c r="CE150" s="5" t="b">
        <f t="shared" si="191"/>
        <v>0</v>
      </c>
      <c r="CF150" s="5" t="b">
        <f t="shared" si="192"/>
        <v>0</v>
      </c>
      <c r="CG150" s="5" t="b">
        <f t="shared" si="193"/>
        <v>0</v>
      </c>
      <c r="CH150" s="5" t="b">
        <f t="shared" si="194"/>
        <v>0</v>
      </c>
      <c r="CI150" s="5">
        <f t="shared" si="195"/>
        <v>0</v>
      </c>
      <c r="CJ150" s="5" t="str">
        <f t="shared" si="196"/>
        <v>I don't know that verb.</v>
      </c>
      <c r="CK150" s="4">
        <f t="shared" si="197"/>
        <v>3</v>
      </c>
      <c r="CL150" s="4" t="b">
        <f t="shared" si="198"/>
        <v>0</v>
      </c>
      <c r="CM150" s="4">
        <f t="shared" si="258"/>
        <v>20</v>
      </c>
      <c r="CN150" s="4" t="b">
        <f t="shared" si="199"/>
        <v>0</v>
      </c>
      <c r="CO150" s="4">
        <f t="shared" si="200"/>
        <v>12</v>
      </c>
      <c r="CP150" s="4">
        <f t="shared" si="201"/>
        <v>10</v>
      </c>
      <c r="CQ150" s="4">
        <f t="shared" si="202"/>
        <v>2</v>
      </c>
      <c r="CR150" s="4">
        <f t="shared" si="203"/>
        <v>20</v>
      </c>
      <c r="CS150" s="4">
        <f t="shared" si="204"/>
        <v>2</v>
      </c>
      <c r="CT150" s="4">
        <f t="shared" si="205"/>
        <v>15</v>
      </c>
      <c r="CU150" s="4">
        <f t="shared" si="206"/>
        <v>16</v>
      </c>
      <c r="CV150" s="4">
        <f t="shared" si="207"/>
        <v>8</v>
      </c>
      <c r="CW150" s="4">
        <f t="shared" si="208"/>
        <v>8</v>
      </c>
      <c r="CX150" s="4">
        <f t="shared" si="209"/>
        <v>14</v>
      </c>
      <c r="CY150" s="4">
        <f t="shared" si="210"/>
        <v>19</v>
      </c>
      <c r="CZ150" s="4">
        <f t="shared" si="211"/>
        <v>9</v>
      </c>
      <c r="DA150" s="4">
        <f t="shared" si="212"/>
        <v>2</v>
      </c>
      <c r="DB150" s="4">
        <f t="shared" si="213"/>
        <v>12</v>
      </c>
      <c r="DC150" s="4">
        <f t="shared" si="259"/>
        <v>2</v>
      </c>
      <c r="DD150" s="4">
        <f t="shared" si="214"/>
        <v>2</v>
      </c>
      <c r="DE150" s="4">
        <f t="shared" si="215"/>
        <v>2</v>
      </c>
      <c r="DF150" s="4">
        <f t="shared" si="216"/>
        <v>10</v>
      </c>
      <c r="DG150" s="4">
        <f t="shared" si="217"/>
        <v>2</v>
      </c>
      <c r="DH150" s="4">
        <f t="shared" si="218"/>
        <v>17</v>
      </c>
      <c r="DI150" s="4">
        <f t="shared" si="219"/>
        <v>6</v>
      </c>
      <c r="DJ150" s="4">
        <f t="shared" si="220"/>
        <v>15</v>
      </c>
      <c r="DK150" s="4">
        <f t="shared" si="221"/>
        <v>19</v>
      </c>
      <c r="DL150" s="4">
        <f t="shared" si="222"/>
        <v>2</v>
      </c>
      <c r="DM150" s="4">
        <f t="shared" si="223"/>
        <v>22</v>
      </c>
      <c r="DN150" s="4">
        <f t="shared" si="224"/>
        <v>23</v>
      </c>
      <c r="DO150" s="3"/>
    </row>
    <row r="151" spans="1:119" x14ac:dyDescent="0.35">
      <c r="A151" s="3" t="str">
        <f t="shared" si="225"/>
        <v/>
      </c>
      <c r="B151" s="6"/>
      <c r="C151" s="3" t="str">
        <f t="shared" si="175"/>
        <v/>
      </c>
      <c r="D151" s="3" t="e" cm="1">
        <f t="array" ref="D151:F151">INDEX(_xlfn.TEXTSPLIT(B151," ",,TRUE),_xlfn.SEQUENCE(1,3))</f>
        <v>#VALUE!</v>
      </c>
      <c r="E151" s="3" t="e">
        <v>#VALUE!</v>
      </c>
      <c r="F151" s="3" t="e">
        <v>#VALUE!</v>
      </c>
      <c r="G151" s="3" t="e" cm="1">
        <f t="array" ref="G151">_xlfn.XLOOKUP(D151,Data!$D$3:$D$36,Data!$E$3:$G$36)</f>
        <v>#VALUE!</v>
      </c>
      <c r="H151" s="3"/>
      <c r="I151" s="3"/>
      <c r="J151" s="3" t="e">
        <f>_xlfn.XMATCH(E151,Data!$L$3:$L$10)</f>
        <v>#VALUE!</v>
      </c>
      <c r="K151" s="3" t="str">
        <f>IF(M151="",IF(I151,Data!$B$4,_xlfn.XLOOKUP(D151,Data!$D$3:$D$36,Data!$E$3:$E$36)),"")</f>
        <v/>
      </c>
      <c r="L151" s="3" t="str">
        <f>IF(M151="",IF(I151,_xlfn.XLOOKUP(G151,Data!$L$3:$L$10,Data!$M$3:$M$10),IF(H151=0,"",IF(H151=1,E151,_xlfn.XLOOKUP(E151,Data!$L$3:$L$10,Data!$M$3:$M$10)))),"")</f>
        <v/>
      </c>
      <c r="M151" s="3" t="str">
        <f>IF(NOT(ISERROR(F151)),Data!$J$3,IF(ISERROR(G151),Data!$J$4,IF(AND(H151=0,NOT(ISERROR(E151))),Data!$J$5,IF(AND(H151=2,ISERROR(J151)),Data!$J$7,IF(AND(H151=1,ISERROR(E151)),Data!$J$6,"")))))</f>
        <v>I don't know that verb.</v>
      </c>
      <c r="N151" s="3" t="e">
        <f>_xlfn.XLOOKUP(K151,Data!$D$3:$D$36,Data!$H$3:$H$36)</f>
        <v>#N/A</v>
      </c>
      <c r="O151" s="3" t="e">
        <f>_xlfn.XLOOKUP(L151,Data!$X$3:$X$29,Data!$W$3:$W$29)</f>
        <v>#N/A</v>
      </c>
      <c r="P151" s="3" t="b">
        <f>OR(_xlfn.XLOOKUP(CK150,Data!$O$3:$O$25,Data!$U$3:$U$25),AND(CL150,OR(DC150=CK150,DC150=1)))</f>
        <v>1</v>
      </c>
      <c r="Q151" s="3" t="e" cm="1">
        <f t="array" ref="Q151">INDEX(CO150:DN150,1,O151)</f>
        <v>#N/A</v>
      </c>
      <c r="R151" s="3" t="e">
        <f t="shared" si="177"/>
        <v>#N/A</v>
      </c>
      <c r="S151" s="3" t="e">
        <f t="shared" si="226"/>
        <v>#N/A</v>
      </c>
      <c r="T151" s="3" t="str">
        <f t="shared" si="227"/>
        <v/>
      </c>
      <c r="U151" s="3" t="str">
        <f>IF(M151&lt;&gt;"",M151,IF(L151="","",IFERROR(IF(T151=0,IF(S151=FALSE,Data!$J$11,Data!$J$8),""),IF(K151=Data!$B$4,"",Data!$J$8))))</f>
        <v>I don't know that verb.</v>
      </c>
      <c r="V151" s="3" t="e" cm="1">
        <f t="array" ref="V151">INDEX(Data!$Q$3:$T$25,CK150,L151)</f>
        <v>#VALUE!</v>
      </c>
      <c r="W151" s="3" t="e">
        <f t="shared" si="178"/>
        <v>#VALUE!</v>
      </c>
      <c r="X151" s="3">
        <f t="shared" si="228"/>
        <v>0</v>
      </c>
      <c r="Y151" s="3" t="str">
        <f>IF(K151&lt;&gt;"Go","",IF(ISNUMBER(V151),IF(V151&gt;0,W151,Data!$J$9),Play!V151))</f>
        <v/>
      </c>
      <c r="Z151" s="3" t="b">
        <f t="shared" si="229"/>
        <v>0</v>
      </c>
      <c r="AA151" s="3" t="str">
        <f t="shared" si="230"/>
        <v/>
      </c>
      <c r="AB151" s="3">
        <f t="shared" si="179"/>
        <v>0</v>
      </c>
      <c r="AE151" s="5" t="str">
        <f t="shared" si="180"/>
        <v/>
      </c>
      <c r="AF151" s="5" t="str">
        <f>IF(AE151&lt;&gt;"",OR(_xlfn.XLOOKUP(AE151,Data!$O$3:$O$25,Data!$U$3:$U$25),AND(CL150,OR(DC150=1,DC150=CK150))),"")</f>
        <v/>
      </c>
      <c r="AG151" s="5" t="e" cm="1">
        <f t="array" ref="AG151">"Exits: " &amp; _xlfn.TEXTJOIN(", ", TRUE, IF(INDEX(Data!$Q$3:$T$25,AE151,0)&gt;0,Data!$Q$2:$T$2,""))&amp;"."</f>
        <v>#VALUE!</v>
      </c>
      <c r="AH151" s="5" t="str" cm="1">
        <f t="array" ref="AH151">_xlfn.TEXTJOIN(", ", TRUE, IF(CO150:DN150=AE151,_xlfn.XLOOKUP($CO$3:$DN$3,Data!$W$3:$W$28,Data!$X$3:$X$28),""))</f>
        <v/>
      </c>
      <c r="AI151" s="5" t="str">
        <f>IF(AF151="","",IF(AF151,_xlfn.XLOOKUP(AE151,Data!$O$3:$O$25,Data!$P$3:$P$25)&amp;" "&amp;AG151&amp;IF(AH151&lt;&gt;""," You see: " &amp;AH151&amp;".",""),Data!$J$10))</f>
        <v/>
      </c>
      <c r="AJ151" s="5" t="str">
        <f t="shared" si="231"/>
        <v/>
      </c>
      <c r="AK151" s="5" t="str">
        <f>IF(AND(K151="Talk",U151=""),_xlfn.XLOOKUP(T151,Data!$W$3:$W$28,Data!$AC$3:$AC$28),"")</f>
        <v/>
      </c>
      <c r="AL151" s="5" t="str">
        <f t="shared" si="232"/>
        <v/>
      </c>
      <c r="AM151" s="5" t="b">
        <f t="shared" si="233"/>
        <v>0</v>
      </c>
      <c r="AN151" s="5" t="str">
        <f>IF(AM151,IF(_xlfn.XLOOKUP(T151,Data!$W$3:$W$28,Data!$AA$3:$AA$28)=FALSE,"You can't take that.",IF(Q151=1,"You already have that.",IF(OR(CK150=CT150,CK150=CY150),"The unholy fiend prevents you!",""))),"")</f>
        <v/>
      </c>
      <c r="AO151" s="5" t="str">
        <f t="shared" si="234"/>
        <v/>
      </c>
      <c r="AP151" s="5" t="str">
        <f t="shared" si="235"/>
        <v/>
      </c>
      <c r="AQ151" s="5" t="b">
        <f t="shared" si="236"/>
        <v>0</v>
      </c>
      <c r="AR151" s="5" t="str">
        <f t="shared" si="237"/>
        <v/>
      </c>
      <c r="AS151" s="5" t="str">
        <f t="shared" si="238"/>
        <v/>
      </c>
      <c r="AT151" s="5" t="str">
        <f t="shared" si="176"/>
        <v/>
      </c>
      <c r="AU151" s="5" t="str">
        <f>IF(AND(K151="Examine",U151=""),_xlfn.XLOOKUP(T151,Data!$W$3:$W$28,Data!$Z$3:$Z$28)&amp;IF(T151=15,IF(CL150,IF(CM150&gt;=14,"burning brightly.",IF(CM150&gt;=9,"burning steadily.",IF(CM150&gt;=4,"burning weakly.","guttering."))),"unlit."),""),"")</f>
        <v/>
      </c>
      <c r="AV151" s="5" t="str" cm="1">
        <f t="array" ref="AV151">_xlfn.TEXTJOIN(", ", TRUE, IF(CO150:DN150=1,CO$1:DN$1,""))</f>
        <v/>
      </c>
      <c r="AW151" s="5" t="str">
        <f t="shared" si="239"/>
        <v/>
      </c>
      <c r="AX151" s="5" t="b">
        <f t="shared" si="240"/>
        <v>0</v>
      </c>
      <c r="AY151" s="5" t="str">
        <f>IF(AX151,IF(NOT(ISBLANK(_xlfn.XLOOKUP(T151,Data!$W$3:$W$28,Data!$AD$3:$AD$28))),IF(CK150=12,"","There's nowhere to pour it away here."),"You can't empty that!"),"")</f>
        <v/>
      </c>
      <c r="AZ151" s="5" t="str">
        <f t="shared" si="241"/>
        <v/>
      </c>
      <c r="BA151" s="5" t="b">
        <f t="shared" si="242"/>
        <v>0</v>
      </c>
      <c r="BB151" s="5" t="e">
        <f>_xlfn.XLOOKUP(T151,Data!$W$3:$W$28,Data!$AD$3:$AD$28)</f>
        <v>#N/A</v>
      </c>
      <c r="BC151" s="5" t="str">
        <f t="shared" si="243"/>
        <v/>
      </c>
      <c r="BD151" s="5" t="str">
        <f t="shared" si="244"/>
        <v/>
      </c>
      <c r="BE151" s="5" t="b">
        <f t="shared" si="245"/>
        <v>0</v>
      </c>
      <c r="BF151" s="5" t="str">
        <f t="shared" si="181"/>
        <v/>
      </c>
      <c r="BG151" s="5" t="str">
        <f t="shared" si="246"/>
        <v/>
      </c>
      <c r="BH151" s="5" t="b">
        <f t="shared" si="247"/>
        <v>0</v>
      </c>
      <c r="BI151" s="5" t="str">
        <f t="shared" si="248"/>
        <v/>
      </c>
      <c r="BJ151" s="5" t="str">
        <f t="shared" si="182"/>
        <v/>
      </c>
      <c r="BK151" s="5" t="str">
        <f>IF(BH151,IF(BI151="","You ring the bell. "&amp;IF(BJ151=0,"Nothing else happens.","The "&amp;_xlfn.XLOOKUP(BJ151,Data!$W$3:$W$28,Data!$X$3:$X$28)&amp;" is transformed!"),BI151),"")</f>
        <v/>
      </c>
      <c r="BL151" s="5" t="b">
        <f t="shared" si="249"/>
        <v>0</v>
      </c>
      <c r="BM151" s="5" t="b">
        <f t="shared" si="250"/>
        <v>0</v>
      </c>
      <c r="BN151" s="5" t="str">
        <f t="shared" si="183"/>
        <v/>
      </c>
      <c r="BO151" s="5" t="str">
        <f t="shared" si="184"/>
        <v/>
      </c>
      <c r="BP151" s="5" t="b">
        <f t="shared" si="251"/>
        <v>0</v>
      </c>
      <c r="BQ151" s="5" t="str">
        <f>IF(BP151,IF(_xlfn.XLOOKUP(T151,Data!$W$3:$W$28,Data!$AB$3:$AB$28),"That's much too precious to give away!",IF(OR(AND(T151=17,CK150=CQ150),AND(T151=21,CK150=CV150)),"","No-one here seems to want that.")),"")</f>
        <v/>
      </c>
      <c r="BR151" s="5" t="str">
        <f>IF(BP151,IF(BQ151&lt;&gt;"",BQ151,IF(T151=21,Data!$B$5,"The priest takes the water and it is transformed by heavenly radiance!")),"")</f>
        <v/>
      </c>
      <c r="BS151" s="5" t="b">
        <f t="shared" si="252"/>
        <v>0</v>
      </c>
      <c r="BT151" s="5" t="str">
        <f t="shared" si="185"/>
        <v/>
      </c>
      <c r="BU151" s="5" t="str">
        <f t="shared" si="253"/>
        <v/>
      </c>
      <c r="BV151" s="5" t="b">
        <f t="shared" si="254"/>
        <v>0</v>
      </c>
      <c r="BW151" s="5" t="str">
        <f t="shared" si="186"/>
        <v/>
      </c>
      <c r="BX151" s="5" t="str">
        <f t="shared" si="255"/>
        <v/>
      </c>
      <c r="BY151" s="5" t="b">
        <f t="shared" si="256"/>
        <v>0</v>
      </c>
      <c r="BZ151" s="5">
        <f t="shared" si="257"/>
        <v>0</v>
      </c>
      <c r="CA151" s="5" t="str">
        <f t="shared" si="187"/>
        <v/>
      </c>
      <c r="CB151" s="5" t="b">
        <f t="shared" si="188"/>
        <v>0</v>
      </c>
      <c r="CC151" s="5" t="str">
        <f t="shared" si="189"/>
        <v/>
      </c>
      <c r="CD151" s="5" t="b">
        <f t="shared" si="190"/>
        <v>0</v>
      </c>
      <c r="CE151" s="5" t="b">
        <f t="shared" si="191"/>
        <v>0</v>
      </c>
      <c r="CF151" s="5" t="b">
        <f t="shared" si="192"/>
        <v>0</v>
      </c>
      <c r="CG151" s="5" t="b">
        <f t="shared" si="193"/>
        <v>0</v>
      </c>
      <c r="CH151" s="5" t="b">
        <f t="shared" si="194"/>
        <v>0</v>
      </c>
      <c r="CI151" s="5">
        <f t="shared" si="195"/>
        <v>0</v>
      </c>
      <c r="CJ151" s="5" t="str">
        <f t="shared" si="196"/>
        <v>I don't know that verb.</v>
      </c>
      <c r="CK151" s="4">
        <f t="shared" si="197"/>
        <v>3</v>
      </c>
      <c r="CL151" s="4" t="b">
        <f t="shared" si="198"/>
        <v>0</v>
      </c>
      <c r="CM151" s="4">
        <f t="shared" si="258"/>
        <v>20</v>
      </c>
      <c r="CN151" s="4" t="b">
        <f t="shared" si="199"/>
        <v>0</v>
      </c>
      <c r="CO151" s="4">
        <f t="shared" si="200"/>
        <v>12</v>
      </c>
      <c r="CP151" s="4">
        <f t="shared" si="201"/>
        <v>10</v>
      </c>
      <c r="CQ151" s="4">
        <f t="shared" si="202"/>
        <v>2</v>
      </c>
      <c r="CR151" s="4">
        <f t="shared" si="203"/>
        <v>20</v>
      </c>
      <c r="CS151" s="4">
        <f t="shared" si="204"/>
        <v>2</v>
      </c>
      <c r="CT151" s="4">
        <f t="shared" si="205"/>
        <v>15</v>
      </c>
      <c r="CU151" s="4">
        <f t="shared" si="206"/>
        <v>16</v>
      </c>
      <c r="CV151" s="4">
        <f t="shared" si="207"/>
        <v>8</v>
      </c>
      <c r="CW151" s="4">
        <f t="shared" si="208"/>
        <v>8</v>
      </c>
      <c r="CX151" s="4">
        <f t="shared" si="209"/>
        <v>14</v>
      </c>
      <c r="CY151" s="4">
        <f t="shared" si="210"/>
        <v>19</v>
      </c>
      <c r="CZ151" s="4">
        <f t="shared" si="211"/>
        <v>9</v>
      </c>
      <c r="DA151" s="4">
        <f t="shared" si="212"/>
        <v>2</v>
      </c>
      <c r="DB151" s="4">
        <f t="shared" si="213"/>
        <v>12</v>
      </c>
      <c r="DC151" s="4">
        <f t="shared" si="259"/>
        <v>2</v>
      </c>
      <c r="DD151" s="4">
        <f t="shared" si="214"/>
        <v>2</v>
      </c>
      <c r="DE151" s="4">
        <f t="shared" si="215"/>
        <v>2</v>
      </c>
      <c r="DF151" s="4">
        <f t="shared" si="216"/>
        <v>10</v>
      </c>
      <c r="DG151" s="4">
        <f t="shared" si="217"/>
        <v>2</v>
      </c>
      <c r="DH151" s="4">
        <f t="shared" si="218"/>
        <v>17</v>
      </c>
      <c r="DI151" s="4">
        <f t="shared" si="219"/>
        <v>6</v>
      </c>
      <c r="DJ151" s="4">
        <f t="shared" si="220"/>
        <v>15</v>
      </c>
      <c r="DK151" s="4">
        <f t="shared" si="221"/>
        <v>19</v>
      </c>
      <c r="DL151" s="4">
        <f t="shared" si="222"/>
        <v>2</v>
      </c>
      <c r="DM151" s="4">
        <f t="shared" si="223"/>
        <v>22</v>
      </c>
      <c r="DN151" s="4">
        <f t="shared" si="224"/>
        <v>23</v>
      </c>
      <c r="DO151" s="3"/>
    </row>
    <row r="152" spans="1:119" x14ac:dyDescent="0.35">
      <c r="A152" s="3" t="str">
        <f t="shared" si="225"/>
        <v/>
      </c>
      <c r="B152" s="6"/>
      <c r="C152" s="3" t="str">
        <f t="shared" si="175"/>
        <v/>
      </c>
      <c r="D152" s="3" t="e" cm="1">
        <f t="array" ref="D152:F152">INDEX(_xlfn.TEXTSPLIT(B152," ",,TRUE),_xlfn.SEQUENCE(1,3))</f>
        <v>#VALUE!</v>
      </c>
      <c r="E152" s="3" t="e">
        <v>#VALUE!</v>
      </c>
      <c r="F152" s="3" t="e">
        <v>#VALUE!</v>
      </c>
      <c r="G152" s="3" t="e" cm="1">
        <f t="array" ref="G152">_xlfn.XLOOKUP(D152,Data!$D$3:$D$36,Data!$E$3:$G$36)</f>
        <v>#VALUE!</v>
      </c>
      <c r="H152" s="3"/>
      <c r="I152" s="3"/>
      <c r="J152" s="3" t="e">
        <f>_xlfn.XMATCH(E152,Data!$L$3:$L$10)</f>
        <v>#VALUE!</v>
      </c>
      <c r="K152" s="3" t="str">
        <f>IF(M152="",IF(I152,Data!$B$4,_xlfn.XLOOKUP(D152,Data!$D$3:$D$36,Data!$E$3:$E$36)),"")</f>
        <v/>
      </c>
      <c r="L152" s="3" t="str">
        <f>IF(M152="",IF(I152,_xlfn.XLOOKUP(G152,Data!$L$3:$L$10,Data!$M$3:$M$10),IF(H152=0,"",IF(H152=1,E152,_xlfn.XLOOKUP(E152,Data!$L$3:$L$10,Data!$M$3:$M$10)))),"")</f>
        <v/>
      </c>
      <c r="M152" s="3" t="str">
        <f>IF(NOT(ISERROR(F152)),Data!$J$3,IF(ISERROR(G152),Data!$J$4,IF(AND(H152=0,NOT(ISERROR(E152))),Data!$J$5,IF(AND(H152=2,ISERROR(J152)),Data!$J$7,IF(AND(H152=1,ISERROR(E152)),Data!$J$6,"")))))</f>
        <v>I don't know that verb.</v>
      </c>
      <c r="N152" s="3" t="e">
        <f>_xlfn.XLOOKUP(K152,Data!$D$3:$D$36,Data!$H$3:$H$36)</f>
        <v>#N/A</v>
      </c>
      <c r="O152" s="3" t="e">
        <f>_xlfn.XLOOKUP(L152,Data!$X$3:$X$29,Data!$W$3:$W$29)</f>
        <v>#N/A</v>
      </c>
      <c r="P152" s="3" t="b">
        <f>OR(_xlfn.XLOOKUP(CK151,Data!$O$3:$O$25,Data!$U$3:$U$25),AND(CL151,OR(DC151=CK151,DC151=1)))</f>
        <v>1</v>
      </c>
      <c r="Q152" s="3" t="e" cm="1">
        <f t="array" ref="Q152">INDEX(CO151:DN151,1,O152)</f>
        <v>#N/A</v>
      </c>
      <c r="R152" s="3" t="e">
        <f t="shared" si="177"/>
        <v>#N/A</v>
      </c>
      <c r="S152" s="3" t="e">
        <f t="shared" si="226"/>
        <v>#N/A</v>
      </c>
      <c r="T152" s="3" t="str">
        <f t="shared" si="227"/>
        <v/>
      </c>
      <c r="U152" s="3" t="str">
        <f>IF(M152&lt;&gt;"",M152,IF(L152="","",IFERROR(IF(T152=0,IF(S152=FALSE,Data!$J$11,Data!$J$8),""),IF(K152=Data!$B$4,"",Data!$J$8))))</f>
        <v>I don't know that verb.</v>
      </c>
      <c r="V152" s="3" t="e" cm="1">
        <f t="array" ref="V152">INDEX(Data!$Q$3:$T$25,CK151,L152)</f>
        <v>#VALUE!</v>
      </c>
      <c r="W152" s="3" t="e">
        <f t="shared" si="178"/>
        <v>#VALUE!</v>
      </c>
      <c r="X152" s="3">
        <f t="shared" si="228"/>
        <v>0</v>
      </c>
      <c r="Y152" s="3" t="str">
        <f>IF(K152&lt;&gt;"Go","",IF(ISNUMBER(V152),IF(V152&gt;0,W152,Data!$J$9),Play!V152))</f>
        <v/>
      </c>
      <c r="Z152" s="3" t="b">
        <f t="shared" si="229"/>
        <v>0</v>
      </c>
      <c r="AA152" s="3" t="str">
        <f t="shared" si="230"/>
        <v/>
      </c>
      <c r="AB152" s="3">
        <f t="shared" si="179"/>
        <v>0</v>
      </c>
      <c r="AE152" s="5" t="str">
        <f t="shared" si="180"/>
        <v/>
      </c>
      <c r="AF152" s="5" t="str">
        <f>IF(AE152&lt;&gt;"",OR(_xlfn.XLOOKUP(AE152,Data!$O$3:$O$25,Data!$U$3:$U$25),AND(CL151,OR(DC151=1,DC151=CK151))),"")</f>
        <v/>
      </c>
      <c r="AG152" s="5" t="e" cm="1">
        <f t="array" ref="AG152">"Exits: " &amp; _xlfn.TEXTJOIN(", ", TRUE, IF(INDEX(Data!$Q$3:$T$25,AE152,0)&gt;0,Data!$Q$2:$T$2,""))&amp;"."</f>
        <v>#VALUE!</v>
      </c>
      <c r="AH152" s="5" t="str" cm="1">
        <f t="array" ref="AH152">_xlfn.TEXTJOIN(", ", TRUE, IF(CO151:DN151=AE152,_xlfn.XLOOKUP($CO$3:$DN$3,Data!$W$3:$W$28,Data!$X$3:$X$28),""))</f>
        <v/>
      </c>
      <c r="AI152" s="5" t="str">
        <f>IF(AF152="","",IF(AF152,_xlfn.XLOOKUP(AE152,Data!$O$3:$O$25,Data!$P$3:$P$25)&amp;" "&amp;AG152&amp;IF(AH152&lt;&gt;""," You see: " &amp;AH152&amp;".",""),Data!$J$10))</f>
        <v/>
      </c>
      <c r="AJ152" s="5" t="str">
        <f t="shared" si="231"/>
        <v/>
      </c>
      <c r="AK152" s="5" t="str">
        <f>IF(AND(K152="Talk",U152=""),_xlfn.XLOOKUP(T152,Data!$W$3:$W$28,Data!$AC$3:$AC$28),"")</f>
        <v/>
      </c>
      <c r="AL152" s="5" t="str">
        <f t="shared" si="232"/>
        <v/>
      </c>
      <c r="AM152" s="5" t="b">
        <f t="shared" si="233"/>
        <v>0</v>
      </c>
      <c r="AN152" s="5" t="str">
        <f>IF(AM152,IF(_xlfn.XLOOKUP(T152,Data!$W$3:$W$28,Data!$AA$3:$AA$28)=FALSE,"You can't take that.",IF(Q152=1,"You already have that.",IF(OR(CK151=CT151,CK151=CY151),"The unholy fiend prevents you!",""))),"")</f>
        <v/>
      </c>
      <c r="AO152" s="5" t="str">
        <f t="shared" si="234"/>
        <v/>
      </c>
      <c r="AP152" s="5" t="str">
        <f t="shared" si="235"/>
        <v/>
      </c>
      <c r="AQ152" s="5" t="b">
        <f t="shared" si="236"/>
        <v>0</v>
      </c>
      <c r="AR152" s="5" t="str">
        <f t="shared" si="237"/>
        <v/>
      </c>
      <c r="AS152" s="5" t="str">
        <f t="shared" si="238"/>
        <v/>
      </c>
      <c r="AT152" s="5" t="str">
        <f t="shared" si="176"/>
        <v/>
      </c>
      <c r="AU152" s="5" t="str">
        <f>IF(AND(K152="Examine",U152=""),_xlfn.XLOOKUP(T152,Data!$W$3:$W$28,Data!$Z$3:$Z$28)&amp;IF(T152=15,IF(CL151,IF(CM151&gt;=14,"burning brightly.",IF(CM151&gt;=9,"burning steadily.",IF(CM151&gt;=4,"burning weakly.","guttering."))),"unlit."),""),"")</f>
        <v/>
      </c>
      <c r="AV152" s="5" t="str" cm="1">
        <f t="array" ref="AV152">_xlfn.TEXTJOIN(", ", TRUE, IF(CO151:DN151=1,CO$1:DN$1,""))</f>
        <v/>
      </c>
      <c r="AW152" s="5" t="str">
        <f t="shared" si="239"/>
        <v/>
      </c>
      <c r="AX152" s="5" t="b">
        <f t="shared" si="240"/>
        <v>0</v>
      </c>
      <c r="AY152" s="5" t="str">
        <f>IF(AX152,IF(NOT(ISBLANK(_xlfn.XLOOKUP(T152,Data!$W$3:$W$28,Data!$AD$3:$AD$28))),IF(CK151=12,"","There's nowhere to pour it away here."),"You can't empty that!"),"")</f>
        <v/>
      </c>
      <c r="AZ152" s="5" t="str">
        <f t="shared" si="241"/>
        <v/>
      </c>
      <c r="BA152" s="5" t="b">
        <f t="shared" si="242"/>
        <v>0</v>
      </c>
      <c r="BB152" s="5" t="e">
        <f>_xlfn.XLOOKUP(T152,Data!$W$3:$W$28,Data!$AD$3:$AD$28)</f>
        <v>#N/A</v>
      </c>
      <c r="BC152" s="5" t="str">
        <f t="shared" si="243"/>
        <v/>
      </c>
      <c r="BD152" s="5" t="str">
        <f t="shared" si="244"/>
        <v/>
      </c>
      <c r="BE152" s="5" t="b">
        <f t="shared" si="245"/>
        <v>0</v>
      </c>
      <c r="BF152" s="5" t="str">
        <f t="shared" si="181"/>
        <v/>
      </c>
      <c r="BG152" s="5" t="str">
        <f t="shared" si="246"/>
        <v/>
      </c>
      <c r="BH152" s="5" t="b">
        <f t="shared" si="247"/>
        <v>0</v>
      </c>
      <c r="BI152" s="5" t="str">
        <f t="shared" si="248"/>
        <v/>
      </c>
      <c r="BJ152" s="5" t="str">
        <f t="shared" si="182"/>
        <v/>
      </c>
      <c r="BK152" s="5" t="str">
        <f>IF(BH152,IF(BI152="","You ring the bell. "&amp;IF(BJ152=0,"Nothing else happens.","The "&amp;_xlfn.XLOOKUP(BJ152,Data!$W$3:$W$28,Data!$X$3:$X$28)&amp;" is transformed!"),BI152),"")</f>
        <v/>
      </c>
      <c r="BL152" s="5" t="b">
        <f t="shared" si="249"/>
        <v>0</v>
      </c>
      <c r="BM152" s="5" t="b">
        <f t="shared" si="250"/>
        <v>0</v>
      </c>
      <c r="BN152" s="5" t="str">
        <f t="shared" si="183"/>
        <v/>
      </c>
      <c r="BO152" s="5" t="str">
        <f t="shared" si="184"/>
        <v/>
      </c>
      <c r="BP152" s="5" t="b">
        <f t="shared" si="251"/>
        <v>0</v>
      </c>
      <c r="BQ152" s="5" t="str">
        <f>IF(BP152,IF(_xlfn.XLOOKUP(T152,Data!$W$3:$W$28,Data!$AB$3:$AB$28),"That's much too precious to give away!",IF(OR(AND(T152=17,CK151=CQ151),AND(T152=21,CK151=CV151)),"","No-one here seems to want that.")),"")</f>
        <v/>
      </c>
      <c r="BR152" s="5" t="str">
        <f>IF(BP152,IF(BQ152&lt;&gt;"",BQ152,IF(T152=21,Data!$B$5,"The priest takes the water and it is transformed by heavenly radiance!")),"")</f>
        <v/>
      </c>
      <c r="BS152" s="5" t="b">
        <f t="shared" si="252"/>
        <v>0</v>
      </c>
      <c r="BT152" s="5" t="str">
        <f t="shared" si="185"/>
        <v/>
      </c>
      <c r="BU152" s="5" t="str">
        <f t="shared" si="253"/>
        <v/>
      </c>
      <c r="BV152" s="5" t="b">
        <f t="shared" si="254"/>
        <v>0</v>
      </c>
      <c r="BW152" s="5" t="str">
        <f t="shared" si="186"/>
        <v/>
      </c>
      <c r="BX152" s="5" t="str">
        <f t="shared" si="255"/>
        <v/>
      </c>
      <c r="BY152" s="5" t="b">
        <f t="shared" si="256"/>
        <v>0</v>
      </c>
      <c r="BZ152" s="5">
        <f t="shared" si="257"/>
        <v>0</v>
      </c>
      <c r="CA152" s="5" t="str">
        <f t="shared" si="187"/>
        <v/>
      </c>
      <c r="CB152" s="5" t="b">
        <f t="shared" si="188"/>
        <v>0</v>
      </c>
      <c r="CC152" s="5" t="str">
        <f t="shared" si="189"/>
        <v/>
      </c>
      <c r="CD152" s="5" t="b">
        <f t="shared" si="190"/>
        <v>0</v>
      </c>
      <c r="CE152" s="5" t="b">
        <f t="shared" si="191"/>
        <v>0</v>
      </c>
      <c r="CF152" s="5" t="b">
        <f t="shared" si="192"/>
        <v>0</v>
      </c>
      <c r="CG152" s="5" t="b">
        <f t="shared" si="193"/>
        <v>0</v>
      </c>
      <c r="CH152" s="5" t="b">
        <f t="shared" si="194"/>
        <v>0</v>
      </c>
      <c r="CI152" s="5">
        <f t="shared" si="195"/>
        <v>0</v>
      </c>
      <c r="CJ152" s="5" t="str">
        <f t="shared" si="196"/>
        <v>I don't know that verb.</v>
      </c>
      <c r="CK152" s="4">
        <f t="shared" si="197"/>
        <v>3</v>
      </c>
      <c r="CL152" s="4" t="b">
        <f t="shared" si="198"/>
        <v>0</v>
      </c>
      <c r="CM152" s="4">
        <f t="shared" si="258"/>
        <v>20</v>
      </c>
      <c r="CN152" s="4" t="b">
        <f t="shared" si="199"/>
        <v>0</v>
      </c>
      <c r="CO152" s="4">
        <f t="shared" si="200"/>
        <v>12</v>
      </c>
      <c r="CP152" s="4">
        <f t="shared" si="201"/>
        <v>10</v>
      </c>
      <c r="CQ152" s="4">
        <f t="shared" si="202"/>
        <v>2</v>
      </c>
      <c r="CR152" s="4">
        <f t="shared" si="203"/>
        <v>20</v>
      </c>
      <c r="CS152" s="4">
        <f t="shared" si="204"/>
        <v>2</v>
      </c>
      <c r="CT152" s="4">
        <f t="shared" si="205"/>
        <v>15</v>
      </c>
      <c r="CU152" s="4">
        <f t="shared" si="206"/>
        <v>16</v>
      </c>
      <c r="CV152" s="4">
        <f t="shared" si="207"/>
        <v>8</v>
      </c>
      <c r="CW152" s="4">
        <f t="shared" si="208"/>
        <v>8</v>
      </c>
      <c r="CX152" s="4">
        <f t="shared" si="209"/>
        <v>14</v>
      </c>
      <c r="CY152" s="4">
        <f t="shared" si="210"/>
        <v>19</v>
      </c>
      <c r="CZ152" s="4">
        <f t="shared" si="211"/>
        <v>9</v>
      </c>
      <c r="DA152" s="4">
        <f t="shared" si="212"/>
        <v>2</v>
      </c>
      <c r="DB152" s="4">
        <f t="shared" si="213"/>
        <v>12</v>
      </c>
      <c r="DC152" s="4">
        <f t="shared" si="259"/>
        <v>2</v>
      </c>
      <c r="DD152" s="4">
        <f t="shared" si="214"/>
        <v>2</v>
      </c>
      <c r="DE152" s="4">
        <f t="shared" si="215"/>
        <v>2</v>
      </c>
      <c r="DF152" s="4">
        <f t="shared" si="216"/>
        <v>10</v>
      </c>
      <c r="DG152" s="4">
        <f t="shared" si="217"/>
        <v>2</v>
      </c>
      <c r="DH152" s="4">
        <f t="shared" si="218"/>
        <v>17</v>
      </c>
      <c r="DI152" s="4">
        <f t="shared" si="219"/>
        <v>6</v>
      </c>
      <c r="DJ152" s="4">
        <f t="shared" si="220"/>
        <v>15</v>
      </c>
      <c r="DK152" s="4">
        <f t="shared" si="221"/>
        <v>19</v>
      </c>
      <c r="DL152" s="4">
        <f t="shared" si="222"/>
        <v>2</v>
      </c>
      <c r="DM152" s="4">
        <f t="shared" si="223"/>
        <v>22</v>
      </c>
      <c r="DN152" s="4">
        <f t="shared" si="224"/>
        <v>23</v>
      </c>
      <c r="DO152" s="3"/>
    </row>
    <row r="153" spans="1:119" x14ac:dyDescent="0.35">
      <c r="A153" s="3" t="str">
        <f t="shared" si="225"/>
        <v/>
      </c>
      <c r="B153" s="6"/>
      <c r="C153" s="3" t="str">
        <f t="shared" si="175"/>
        <v/>
      </c>
      <c r="D153" s="3" t="e" cm="1">
        <f t="array" ref="D153:F153">INDEX(_xlfn.TEXTSPLIT(B153," ",,TRUE),_xlfn.SEQUENCE(1,3))</f>
        <v>#VALUE!</v>
      </c>
      <c r="E153" s="3" t="e">
        <v>#VALUE!</v>
      </c>
      <c r="F153" s="3" t="e">
        <v>#VALUE!</v>
      </c>
      <c r="G153" s="3" t="e" cm="1">
        <f t="array" ref="G153">_xlfn.XLOOKUP(D153,Data!$D$3:$D$36,Data!$E$3:$G$36)</f>
        <v>#VALUE!</v>
      </c>
      <c r="H153" s="3"/>
      <c r="I153" s="3"/>
      <c r="J153" s="3" t="e">
        <f>_xlfn.XMATCH(E153,Data!$L$3:$L$10)</f>
        <v>#VALUE!</v>
      </c>
      <c r="K153" s="3" t="str">
        <f>IF(M153="",IF(I153,Data!$B$4,_xlfn.XLOOKUP(D153,Data!$D$3:$D$36,Data!$E$3:$E$36)),"")</f>
        <v/>
      </c>
      <c r="L153" s="3" t="str">
        <f>IF(M153="",IF(I153,_xlfn.XLOOKUP(G153,Data!$L$3:$L$10,Data!$M$3:$M$10),IF(H153=0,"",IF(H153=1,E153,_xlfn.XLOOKUP(E153,Data!$L$3:$L$10,Data!$M$3:$M$10)))),"")</f>
        <v/>
      </c>
      <c r="M153" s="3" t="str">
        <f>IF(NOT(ISERROR(F153)),Data!$J$3,IF(ISERROR(G153),Data!$J$4,IF(AND(H153=0,NOT(ISERROR(E153))),Data!$J$5,IF(AND(H153=2,ISERROR(J153)),Data!$J$7,IF(AND(H153=1,ISERROR(E153)),Data!$J$6,"")))))</f>
        <v>I don't know that verb.</v>
      </c>
      <c r="N153" s="3" t="e">
        <f>_xlfn.XLOOKUP(K153,Data!$D$3:$D$36,Data!$H$3:$H$36)</f>
        <v>#N/A</v>
      </c>
      <c r="O153" s="3" t="e">
        <f>_xlfn.XLOOKUP(L153,Data!$X$3:$X$29,Data!$W$3:$W$29)</f>
        <v>#N/A</v>
      </c>
      <c r="P153" s="3" t="b">
        <f>OR(_xlfn.XLOOKUP(CK152,Data!$O$3:$O$25,Data!$U$3:$U$25),AND(CL152,OR(DC152=CK152,DC152=1)))</f>
        <v>1</v>
      </c>
      <c r="Q153" s="3" t="e" cm="1">
        <f t="array" ref="Q153">INDEX(CO152:DN152,1,O153)</f>
        <v>#N/A</v>
      </c>
      <c r="R153" s="3" t="e">
        <f t="shared" si="177"/>
        <v>#N/A</v>
      </c>
      <c r="S153" s="3" t="e">
        <f t="shared" si="226"/>
        <v>#N/A</v>
      </c>
      <c r="T153" s="3" t="str">
        <f t="shared" si="227"/>
        <v/>
      </c>
      <c r="U153" s="3" t="str">
        <f>IF(M153&lt;&gt;"",M153,IF(L153="","",IFERROR(IF(T153=0,IF(S153=FALSE,Data!$J$11,Data!$J$8),""),IF(K153=Data!$B$4,"",Data!$J$8))))</f>
        <v>I don't know that verb.</v>
      </c>
      <c r="V153" s="3" t="e" cm="1">
        <f t="array" ref="V153">INDEX(Data!$Q$3:$T$25,CK152,L153)</f>
        <v>#VALUE!</v>
      </c>
      <c r="W153" s="3" t="e">
        <f t="shared" si="178"/>
        <v>#VALUE!</v>
      </c>
      <c r="X153" s="3">
        <f t="shared" si="228"/>
        <v>0</v>
      </c>
      <c r="Y153" s="3" t="str">
        <f>IF(K153&lt;&gt;"Go","",IF(ISNUMBER(V153),IF(V153&gt;0,W153,Data!$J$9),Play!V153))</f>
        <v/>
      </c>
      <c r="Z153" s="3" t="b">
        <f t="shared" si="229"/>
        <v>0</v>
      </c>
      <c r="AA153" s="3" t="str">
        <f t="shared" si="230"/>
        <v/>
      </c>
      <c r="AB153" s="3">
        <f t="shared" si="179"/>
        <v>0</v>
      </c>
      <c r="AE153" s="5" t="str">
        <f t="shared" si="180"/>
        <v/>
      </c>
      <c r="AF153" s="5" t="str">
        <f>IF(AE153&lt;&gt;"",OR(_xlfn.XLOOKUP(AE153,Data!$O$3:$O$25,Data!$U$3:$U$25),AND(CL152,OR(DC152=1,DC152=CK152))),"")</f>
        <v/>
      </c>
      <c r="AG153" s="5" t="e" cm="1">
        <f t="array" ref="AG153">"Exits: " &amp; _xlfn.TEXTJOIN(", ", TRUE, IF(INDEX(Data!$Q$3:$T$25,AE153,0)&gt;0,Data!$Q$2:$T$2,""))&amp;"."</f>
        <v>#VALUE!</v>
      </c>
      <c r="AH153" s="5" t="str" cm="1">
        <f t="array" ref="AH153">_xlfn.TEXTJOIN(", ", TRUE, IF(CO152:DN152=AE153,_xlfn.XLOOKUP($CO$3:$DN$3,Data!$W$3:$W$28,Data!$X$3:$X$28),""))</f>
        <v/>
      </c>
      <c r="AI153" s="5" t="str">
        <f>IF(AF153="","",IF(AF153,_xlfn.XLOOKUP(AE153,Data!$O$3:$O$25,Data!$P$3:$P$25)&amp;" "&amp;AG153&amp;IF(AH153&lt;&gt;""," You see: " &amp;AH153&amp;".",""),Data!$J$10))</f>
        <v/>
      </c>
      <c r="AJ153" s="5" t="str">
        <f t="shared" si="231"/>
        <v/>
      </c>
      <c r="AK153" s="5" t="str">
        <f>IF(AND(K153="Talk",U153=""),_xlfn.XLOOKUP(T153,Data!$W$3:$W$28,Data!$AC$3:$AC$28),"")</f>
        <v/>
      </c>
      <c r="AL153" s="5" t="str">
        <f t="shared" si="232"/>
        <v/>
      </c>
      <c r="AM153" s="5" t="b">
        <f t="shared" si="233"/>
        <v>0</v>
      </c>
      <c r="AN153" s="5" t="str">
        <f>IF(AM153,IF(_xlfn.XLOOKUP(T153,Data!$W$3:$W$28,Data!$AA$3:$AA$28)=FALSE,"You can't take that.",IF(Q153=1,"You already have that.",IF(OR(CK152=CT152,CK152=CY152),"The unholy fiend prevents you!",""))),"")</f>
        <v/>
      </c>
      <c r="AO153" s="5" t="str">
        <f t="shared" si="234"/>
        <v/>
      </c>
      <c r="AP153" s="5" t="str">
        <f t="shared" si="235"/>
        <v/>
      </c>
      <c r="AQ153" s="5" t="b">
        <f t="shared" si="236"/>
        <v>0</v>
      </c>
      <c r="AR153" s="5" t="str">
        <f t="shared" si="237"/>
        <v/>
      </c>
      <c r="AS153" s="5" t="str">
        <f t="shared" si="238"/>
        <v/>
      </c>
      <c r="AT153" s="5" t="str">
        <f t="shared" si="176"/>
        <v/>
      </c>
      <c r="AU153" s="5" t="str">
        <f>IF(AND(K153="Examine",U153=""),_xlfn.XLOOKUP(T153,Data!$W$3:$W$28,Data!$Z$3:$Z$28)&amp;IF(T153=15,IF(CL152,IF(CM152&gt;=14,"burning brightly.",IF(CM152&gt;=9,"burning steadily.",IF(CM152&gt;=4,"burning weakly.","guttering."))),"unlit."),""),"")</f>
        <v/>
      </c>
      <c r="AV153" s="5" t="str" cm="1">
        <f t="array" ref="AV153">_xlfn.TEXTJOIN(", ", TRUE, IF(CO152:DN152=1,CO$1:DN$1,""))</f>
        <v/>
      </c>
      <c r="AW153" s="5" t="str">
        <f t="shared" si="239"/>
        <v/>
      </c>
      <c r="AX153" s="5" t="b">
        <f t="shared" si="240"/>
        <v>0</v>
      </c>
      <c r="AY153" s="5" t="str">
        <f>IF(AX153,IF(NOT(ISBLANK(_xlfn.XLOOKUP(T153,Data!$W$3:$W$28,Data!$AD$3:$AD$28))),IF(CK152=12,"","There's nowhere to pour it away here."),"You can't empty that!"),"")</f>
        <v/>
      </c>
      <c r="AZ153" s="5" t="str">
        <f t="shared" si="241"/>
        <v/>
      </c>
      <c r="BA153" s="5" t="b">
        <f t="shared" si="242"/>
        <v>0</v>
      </c>
      <c r="BB153" s="5" t="e">
        <f>_xlfn.XLOOKUP(T153,Data!$W$3:$W$28,Data!$AD$3:$AD$28)</f>
        <v>#N/A</v>
      </c>
      <c r="BC153" s="5" t="str">
        <f t="shared" si="243"/>
        <v/>
      </c>
      <c r="BD153" s="5" t="str">
        <f t="shared" si="244"/>
        <v/>
      </c>
      <c r="BE153" s="5" t="b">
        <f t="shared" si="245"/>
        <v>0</v>
      </c>
      <c r="BF153" s="5" t="str">
        <f t="shared" si="181"/>
        <v/>
      </c>
      <c r="BG153" s="5" t="str">
        <f t="shared" si="246"/>
        <v/>
      </c>
      <c r="BH153" s="5" t="b">
        <f t="shared" si="247"/>
        <v>0</v>
      </c>
      <c r="BI153" s="5" t="str">
        <f t="shared" si="248"/>
        <v/>
      </c>
      <c r="BJ153" s="5" t="str">
        <f t="shared" si="182"/>
        <v/>
      </c>
      <c r="BK153" s="5" t="str">
        <f>IF(BH153,IF(BI153="","You ring the bell. "&amp;IF(BJ153=0,"Nothing else happens.","The "&amp;_xlfn.XLOOKUP(BJ153,Data!$W$3:$W$28,Data!$X$3:$X$28)&amp;" is transformed!"),BI153),"")</f>
        <v/>
      </c>
      <c r="BL153" s="5" t="b">
        <f t="shared" si="249"/>
        <v>0</v>
      </c>
      <c r="BM153" s="5" t="b">
        <f t="shared" si="250"/>
        <v>0</v>
      </c>
      <c r="BN153" s="5" t="str">
        <f t="shared" si="183"/>
        <v/>
      </c>
      <c r="BO153" s="5" t="str">
        <f t="shared" si="184"/>
        <v/>
      </c>
      <c r="BP153" s="5" t="b">
        <f t="shared" si="251"/>
        <v>0</v>
      </c>
      <c r="BQ153" s="5" t="str">
        <f>IF(BP153,IF(_xlfn.XLOOKUP(T153,Data!$W$3:$W$28,Data!$AB$3:$AB$28),"That's much too precious to give away!",IF(OR(AND(T153=17,CK152=CQ152),AND(T153=21,CK152=CV152)),"","No-one here seems to want that.")),"")</f>
        <v/>
      </c>
      <c r="BR153" s="5" t="str">
        <f>IF(BP153,IF(BQ153&lt;&gt;"",BQ153,IF(T153=21,Data!$B$5,"The priest takes the water and it is transformed by heavenly radiance!")),"")</f>
        <v/>
      </c>
      <c r="BS153" s="5" t="b">
        <f t="shared" si="252"/>
        <v>0</v>
      </c>
      <c r="BT153" s="5" t="str">
        <f t="shared" si="185"/>
        <v/>
      </c>
      <c r="BU153" s="5" t="str">
        <f t="shared" si="253"/>
        <v/>
      </c>
      <c r="BV153" s="5" t="b">
        <f t="shared" si="254"/>
        <v>0</v>
      </c>
      <c r="BW153" s="5" t="str">
        <f t="shared" si="186"/>
        <v/>
      </c>
      <c r="BX153" s="5" t="str">
        <f t="shared" si="255"/>
        <v/>
      </c>
      <c r="BY153" s="5" t="b">
        <f t="shared" si="256"/>
        <v>0</v>
      </c>
      <c r="BZ153" s="5">
        <f t="shared" si="257"/>
        <v>0</v>
      </c>
      <c r="CA153" s="5" t="str">
        <f t="shared" si="187"/>
        <v/>
      </c>
      <c r="CB153" s="5" t="b">
        <f t="shared" si="188"/>
        <v>0</v>
      </c>
      <c r="CC153" s="5" t="str">
        <f t="shared" si="189"/>
        <v/>
      </c>
      <c r="CD153" s="5" t="b">
        <f t="shared" si="190"/>
        <v>0</v>
      </c>
      <c r="CE153" s="5" t="b">
        <f t="shared" si="191"/>
        <v>0</v>
      </c>
      <c r="CF153" s="5" t="b">
        <f t="shared" si="192"/>
        <v>0</v>
      </c>
      <c r="CG153" s="5" t="b">
        <f t="shared" si="193"/>
        <v>0</v>
      </c>
      <c r="CH153" s="5" t="b">
        <f t="shared" si="194"/>
        <v>0</v>
      </c>
      <c r="CI153" s="5">
        <f t="shared" si="195"/>
        <v>0</v>
      </c>
      <c r="CJ153" s="5" t="str">
        <f t="shared" si="196"/>
        <v>I don't know that verb.</v>
      </c>
      <c r="CK153" s="4">
        <f t="shared" si="197"/>
        <v>3</v>
      </c>
      <c r="CL153" s="4" t="b">
        <f t="shared" si="198"/>
        <v>0</v>
      </c>
      <c r="CM153" s="4">
        <f t="shared" si="258"/>
        <v>20</v>
      </c>
      <c r="CN153" s="4" t="b">
        <f t="shared" si="199"/>
        <v>0</v>
      </c>
      <c r="CO153" s="4">
        <f t="shared" si="200"/>
        <v>12</v>
      </c>
      <c r="CP153" s="4">
        <f t="shared" si="201"/>
        <v>10</v>
      </c>
      <c r="CQ153" s="4">
        <f t="shared" si="202"/>
        <v>2</v>
      </c>
      <c r="CR153" s="4">
        <f t="shared" si="203"/>
        <v>20</v>
      </c>
      <c r="CS153" s="4">
        <f t="shared" si="204"/>
        <v>2</v>
      </c>
      <c r="CT153" s="4">
        <f t="shared" si="205"/>
        <v>15</v>
      </c>
      <c r="CU153" s="4">
        <f t="shared" si="206"/>
        <v>16</v>
      </c>
      <c r="CV153" s="4">
        <f t="shared" si="207"/>
        <v>8</v>
      </c>
      <c r="CW153" s="4">
        <f t="shared" si="208"/>
        <v>8</v>
      </c>
      <c r="CX153" s="4">
        <f t="shared" si="209"/>
        <v>14</v>
      </c>
      <c r="CY153" s="4">
        <f t="shared" si="210"/>
        <v>19</v>
      </c>
      <c r="CZ153" s="4">
        <f t="shared" si="211"/>
        <v>9</v>
      </c>
      <c r="DA153" s="4">
        <f t="shared" si="212"/>
        <v>2</v>
      </c>
      <c r="DB153" s="4">
        <f t="shared" si="213"/>
        <v>12</v>
      </c>
      <c r="DC153" s="4">
        <f t="shared" si="259"/>
        <v>2</v>
      </c>
      <c r="DD153" s="4">
        <f t="shared" si="214"/>
        <v>2</v>
      </c>
      <c r="DE153" s="4">
        <f t="shared" si="215"/>
        <v>2</v>
      </c>
      <c r="DF153" s="4">
        <f t="shared" si="216"/>
        <v>10</v>
      </c>
      <c r="DG153" s="4">
        <f t="shared" si="217"/>
        <v>2</v>
      </c>
      <c r="DH153" s="4">
        <f t="shared" si="218"/>
        <v>17</v>
      </c>
      <c r="DI153" s="4">
        <f t="shared" si="219"/>
        <v>6</v>
      </c>
      <c r="DJ153" s="4">
        <f t="shared" si="220"/>
        <v>15</v>
      </c>
      <c r="DK153" s="4">
        <f t="shared" si="221"/>
        <v>19</v>
      </c>
      <c r="DL153" s="4">
        <f t="shared" si="222"/>
        <v>2</v>
      </c>
      <c r="DM153" s="4">
        <f t="shared" si="223"/>
        <v>22</v>
      </c>
      <c r="DN153" s="4">
        <f t="shared" si="224"/>
        <v>23</v>
      </c>
      <c r="DO153" s="3"/>
    </row>
    <row r="154" spans="1:119" x14ac:dyDescent="0.35">
      <c r="A154" s="3" t="str">
        <f t="shared" si="225"/>
        <v/>
      </c>
      <c r="B154" s="6"/>
      <c r="C154" s="3" t="str">
        <f t="shared" si="175"/>
        <v/>
      </c>
      <c r="D154" s="3" t="e" cm="1">
        <f t="array" ref="D154:F154">INDEX(_xlfn.TEXTSPLIT(B154," ",,TRUE),_xlfn.SEQUENCE(1,3))</f>
        <v>#VALUE!</v>
      </c>
      <c r="E154" s="3" t="e">
        <v>#VALUE!</v>
      </c>
      <c r="F154" s="3" t="e">
        <v>#VALUE!</v>
      </c>
      <c r="G154" s="3" t="e" cm="1">
        <f t="array" ref="G154">_xlfn.XLOOKUP(D154,Data!$D$3:$D$36,Data!$E$3:$G$36)</f>
        <v>#VALUE!</v>
      </c>
      <c r="H154" s="3"/>
      <c r="I154" s="3"/>
      <c r="J154" s="3" t="e">
        <f>_xlfn.XMATCH(E154,Data!$L$3:$L$10)</f>
        <v>#VALUE!</v>
      </c>
      <c r="K154" s="3" t="str">
        <f>IF(M154="",IF(I154,Data!$B$4,_xlfn.XLOOKUP(D154,Data!$D$3:$D$36,Data!$E$3:$E$36)),"")</f>
        <v/>
      </c>
      <c r="L154" s="3" t="str">
        <f>IF(M154="",IF(I154,_xlfn.XLOOKUP(G154,Data!$L$3:$L$10,Data!$M$3:$M$10),IF(H154=0,"",IF(H154=1,E154,_xlfn.XLOOKUP(E154,Data!$L$3:$L$10,Data!$M$3:$M$10)))),"")</f>
        <v/>
      </c>
      <c r="M154" s="3" t="str">
        <f>IF(NOT(ISERROR(F154)),Data!$J$3,IF(ISERROR(G154),Data!$J$4,IF(AND(H154=0,NOT(ISERROR(E154))),Data!$J$5,IF(AND(H154=2,ISERROR(J154)),Data!$J$7,IF(AND(H154=1,ISERROR(E154)),Data!$J$6,"")))))</f>
        <v>I don't know that verb.</v>
      </c>
      <c r="N154" s="3" t="e">
        <f>_xlfn.XLOOKUP(K154,Data!$D$3:$D$36,Data!$H$3:$H$36)</f>
        <v>#N/A</v>
      </c>
      <c r="O154" s="3" t="e">
        <f>_xlfn.XLOOKUP(L154,Data!$X$3:$X$29,Data!$W$3:$W$29)</f>
        <v>#N/A</v>
      </c>
      <c r="P154" s="3" t="b">
        <f>OR(_xlfn.XLOOKUP(CK153,Data!$O$3:$O$25,Data!$U$3:$U$25),AND(CL153,OR(DC153=CK153,DC153=1)))</f>
        <v>1</v>
      </c>
      <c r="Q154" s="3" t="e" cm="1">
        <f t="array" ref="Q154">INDEX(CO153:DN153,1,O154)</f>
        <v>#N/A</v>
      </c>
      <c r="R154" s="3" t="e">
        <f t="shared" si="177"/>
        <v>#N/A</v>
      </c>
      <c r="S154" s="3" t="e">
        <f t="shared" si="226"/>
        <v>#N/A</v>
      </c>
      <c r="T154" s="3" t="str">
        <f t="shared" si="227"/>
        <v/>
      </c>
      <c r="U154" s="3" t="str">
        <f>IF(M154&lt;&gt;"",M154,IF(L154="","",IFERROR(IF(T154=0,IF(S154=FALSE,Data!$J$11,Data!$J$8),""),IF(K154=Data!$B$4,"",Data!$J$8))))</f>
        <v>I don't know that verb.</v>
      </c>
      <c r="V154" s="3" t="e" cm="1">
        <f t="array" ref="V154">INDEX(Data!$Q$3:$T$25,CK153,L154)</f>
        <v>#VALUE!</v>
      </c>
      <c r="W154" s="3" t="e">
        <f t="shared" si="178"/>
        <v>#VALUE!</v>
      </c>
      <c r="X154" s="3">
        <f t="shared" si="228"/>
        <v>0</v>
      </c>
      <c r="Y154" s="3" t="str">
        <f>IF(K154&lt;&gt;"Go","",IF(ISNUMBER(V154),IF(V154&gt;0,W154,Data!$J$9),Play!V154))</f>
        <v/>
      </c>
      <c r="Z154" s="3" t="b">
        <f t="shared" si="229"/>
        <v>0</v>
      </c>
      <c r="AA154" s="3" t="str">
        <f t="shared" si="230"/>
        <v/>
      </c>
      <c r="AB154" s="3">
        <f t="shared" si="179"/>
        <v>0</v>
      </c>
      <c r="AE154" s="5" t="str">
        <f t="shared" si="180"/>
        <v/>
      </c>
      <c r="AF154" s="5" t="str">
        <f>IF(AE154&lt;&gt;"",OR(_xlfn.XLOOKUP(AE154,Data!$O$3:$O$25,Data!$U$3:$U$25),AND(CL153,OR(DC153=1,DC153=CK153))),"")</f>
        <v/>
      </c>
      <c r="AG154" s="5" t="e" cm="1">
        <f t="array" ref="AG154">"Exits: " &amp; _xlfn.TEXTJOIN(", ", TRUE, IF(INDEX(Data!$Q$3:$T$25,AE154,0)&gt;0,Data!$Q$2:$T$2,""))&amp;"."</f>
        <v>#VALUE!</v>
      </c>
      <c r="AH154" s="5" t="str" cm="1">
        <f t="array" ref="AH154">_xlfn.TEXTJOIN(", ", TRUE, IF(CO153:DN153=AE154,_xlfn.XLOOKUP($CO$3:$DN$3,Data!$W$3:$W$28,Data!$X$3:$X$28),""))</f>
        <v/>
      </c>
      <c r="AI154" s="5" t="str">
        <f>IF(AF154="","",IF(AF154,_xlfn.XLOOKUP(AE154,Data!$O$3:$O$25,Data!$P$3:$P$25)&amp;" "&amp;AG154&amp;IF(AH154&lt;&gt;""," You see: " &amp;AH154&amp;".",""),Data!$J$10))</f>
        <v/>
      </c>
      <c r="AJ154" s="5" t="str">
        <f t="shared" si="231"/>
        <v/>
      </c>
      <c r="AK154" s="5" t="str">
        <f>IF(AND(K154="Talk",U154=""),_xlfn.XLOOKUP(T154,Data!$W$3:$W$28,Data!$AC$3:$AC$28),"")</f>
        <v/>
      </c>
      <c r="AL154" s="5" t="str">
        <f t="shared" si="232"/>
        <v/>
      </c>
      <c r="AM154" s="5" t="b">
        <f t="shared" si="233"/>
        <v>0</v>
      </c>
      <c r="AN154" s="5" t="str">
        <f>IF(AM154,IF(_xlfn.XLOOKUP(T154,Data!$W$3:$W$28,Data!$AA$3:$AA$28)=FALSE,"You can't take that.",IF(Q154=1,"You already have that.",IF(OR(CK153=CT153,CK153=CY153),"The unholy fiend prevents you!",""))),"")</f>
        <v/>
      </c>
      <c r="AO154" s="5" t="str">
        <f t="shared" si="234"/>
        <v/>
      </c>
      <c r="AP154" s="5" t="str">
        <f t="shared" si="235"/>
        <v/>
      </c>
      <c r="AQ154" s="5" t="b">
        <f t="shared" si="236"/>
        <v>0</v>
      </c>
      <c r="AR154" s="5" t="str">
        <f t="shared" si="237"/>
        <v/>
      </c>
      <c r="AS154" s="5" t="str">
        <f t="shared" si="238"/>
        <v/>
      </c>
      <c r="AT154" s="5" t="str">
        <f t="shared" si="176"/>
        <v/>
      </c>
      <c r="AU154" s="5" t="str">
        <f>IF(AND(K154="Examine",U154=""),_xlfn.XLOOKUP(T154,Data!$W$3:$W$28,Data!$Z$3:$Z$28)&amp;IF(T154=15,IF(CL153,IF(CM153&gt;=14,"burning brightly.",IF(CM153&gt;=9,"burning steadily.",IF(CM153&gt;=4,"burning weakly.","guttering."))),"unlit."),""),"")</f>
        <v/>
      </c>
      <c r="AV154" s="5" t="str" cm="1">
        <f t="array" ref="AV154">_xlfn.TEXTJOIN(", ", TRUE, IF(CO153:DN153=1,CO$1:DN$1,""))</f>
        <v/>
      </c>
      <c r="AW154" s="5" t="str">
        <f t="shared" si="239"/>
        <v/>
      </c>
      <c r="AX154" s="5" t="b">
        <f t="shared" si="240"/>
        <v>0</v>
      </c>
      <c r="AY154" s="5" t="str">
        <f>IF(AX154,IF(NOT(ISBLANK(_xlfn.XLOOKUP(T154,Data!$W$3:$W$28,Data!$AD$3:$AD$28))),IF(CK153=12,"","There's nowhere to pour it away here."),"You can't empty that!"),"")</f>
        <v/>
      </c>
      <c r="AZ154" s="5" t="str">
        <f t="shared" si="241"/>
        <v/>
      </c>
      <c r="BA154" s="5" t="b">
        <f t="shared" si="242"/>
        <v>0</v>
      </c>
      <c r="BB154" s="5" t="e">
        <f>_xlfn.XLOOKUP(T154,Data!$W$3:$W$28,Data!$AD$3:$AD$28)</f>
        <v>#N/A</v>
      </c>
      <c r="BC154" s="5" t="str">
        <f t="shared" si="243"/>
        <v/>
      </c>
      <c r="BD154" s="5" t="str">
        <f t="shared" si="244"/>
        <v/>
      </c>
      <c r="BE154" s="5" t="b">
        <f t="shared" si="245"/>
        <v>0</v>
      </c>
      <c r="BF154" s="5" t="str">
        <f t="shared" si="181"/>
        <v/>
      </c>
      <c r="BG154" s="5" t="str">
        <f t="shared" si="246"/>
        <v/>
      </c>
      <c r="BH154" s="5" t="b">
        <f t="shared" si="247"/>
        <v>0</v>
      </c>
      <c r="BI154" s="5" t="str">
        <f t="shared" si="248"/>
        <v/>
      </c>
      <c r="BJ154" s="5" t="str">
        <f t="shared" si="182"/>
        <v/>
      </c>
      <c r="BK154" s="5" t="str">
        <f>IF(BH154,IF(BI154="","You ring the bell. "&amp;IF(BJ154=0,"Nothing else happens.","The "&amp;_xlfn.XLOOKUP(BJ154,Data!$W$3:$W$28,Data!$X$3:$X$28)&amp;" is transformed!"),BI154),"")</f>
        <v/>
      </c>
      <c r="BL154" s="5" t="b">
        <f t="shared" si="249"/>
        <v>0</v>
      </c>
      <c r="BM154" s="5" t="b">
        <f t="shared" si="250"/>
        <v>0</v>
      </c>
      <c r="BN154" s="5" t="str">
        <f t="shared" si="183"/>
        <v/>
      </c>
      <c r="BO154" s="5" t="str">
        <f t="shared" si="184"/>
        <v/>
      </c>
      <c r="BP154" s="5" t="b">
        <f t="shared" si="251"/>
        <v>0</v>
      </c>
      <c r="BQ154" s="5" t="str">
        <f>IF(BP154,IF(_xlfn.XLOOKUP(T154,Data!$W$3:$W$28,Data!$AB$3:$AB$28),"That's much too precious to give away!",IF(OR(AND(T154=17,CK153=CQ153),AND(T154=21,CK153=CV153)),"","No-one here seems to want that.")),"")</f>
        <v/>
      </c>
      <c r="BR154" s="5" t="str">
        <f>IF(BP154,IF(BQ154&lt;&gt;"",BQ154,IF(T154=21,Data!$B$5,"The priest takes the water and it is transformed by heavenly radiance!")),"")</f>
        <v/>
      </c>
      <c r="BS154" s="5" t="b">
        <f t="shared" si="252"/>
        <v>0</v>
      </c>
      <c r="BT154" s="5" t="str">
        <f t="shared" si="185"/>
        <v/>
      </c>
      <c r="BU154" s="5" t="str">
        <f t="shared" si="253"/>
        <v/>
      </c>
      <c r="BV154" s="5" t="b">
        <f t="shared" si="254"/>
        <v>0</v>
      </c>
      <c r="BW154" s="5" t="str">
        <f t="shared" si="186"/>
        <v/>
      </c>
      <c r="BX154" s="5" t="str">
        <f t="shared" si="255"/>
        <v/>
      </c>
      <c r="BY154" s="5" t="b">
        <f t="shared" si="256"/>
        <v>0</v>
      </c>
      <c r="BZ154" s="5">
        <f t="shared" si="257"/>
        <v>0</v>
      </c>
      <c r="CA154" s="5" t="str">
        <f t="shared" si="187"/>
        <v/>
      </c>
      <c r="CB154" s="5" t="b">
        <f t="shared" si="188"/>
        <v>0</v>
      </c>
      <c r="CC154" s="5" t="str">
        <f t="shared" si="189"/>
        <v/>
      </c>
      <c r="CD154" s="5" t="b">
        <f t="shared" si="190"/>
        <v>0</v>
      </c>
      <c r="CE154" s="5" t="b">
        <f t="shared" si="191"/>
        <v>0</v>
      </c>
      <c r="CF154" s="5" t="b">
        <f t="shared" si="192"/>
        <v>0</v>
      </c>
      <c r="CG154" s="5" t="b">
        <f t="shared" si="193"/>
        <v>0</v>
      </c>
      <c r="CH154" s="5" t="b">
        <f t="shared" si="194"/>
        <v>0</v>
      </c>
      <c r="CI154" s="5">
        <f t="shared" si="195"/>
        <v>0</v>
      </c>
      <c r="CJ154" s="5" t="str">
        <f t="shared" si="196"/>
        <v>I don't know that verb.</v>
      </c>
      <c r="CK154" s="4">
        <f t="shared" si="197"/>
        <v>3</v>
      </c>
      <c r="CL154" s="4" t="b">
        <f t="shared" si="198"/>
        <v>0</v>
      </c>
      <c r="CM154" s="4">
        <f t="shared" si="258"/>
        <v>20</v>
      </c>
      <c r="CN154" s="4" t="b">
        <f t="shared" si="199"/>
        <v>0</v>
      </c>
      <c r="CO154" s="4">
        <f t="shared" si="200"/>
        <v>12</v>
      </c>
      <c r="CP154" s="4">
        <f t="shared" si="201"/>
        <v>10</v>
      </c>
      <c r="CQ154" s="4">
        <f t="shared" si="202"/>
        <v>2</v>
      </c>
      <c r="CR154" s="4">
        <f t="shared" si="203"/>
        <v>20</v>
      </c>
      <c r="CS154" s="4">
        <f t="shared" si="204"/>
        <v>2</v>
      </c>
      <c r="CT154" s="4">
        <f t="shared" si="205"/>
        <v>15</v>
      </c>
      <c r="CU154" s="4">
        <f t="shared" si="206"/>
        <v>16</v>
      </c>
      <c r="CV154" s="4">
        <f t="shared" si="207"/>
        <v>8</v>
      </c>
      <c r="CW154" s="4">
        <f t="shared" si="208"/>
        <v>8</v>
      </c>
      <c r="CX154" s="4">
        <f t="shared" si="209"/>
        <v>14</v>
      </c>
      <c r="CY154" s="4">
        <f t="shared" si="210"/>
        <v>19</v>
      </c>
      <c r="CZ154" s="4">
        <f t="shared" si="211"/>
        <v>9</v>
      </c>
      <c r="DA154" s="4">
        <f t="shared" si="212"/>
        <v>2</v>
      </c>
      <c r="DB154" s="4">
        <f t="shared" si="213"/>
        <v>12</v>
      </c>
      <c r="DC154" s="4">
        <f t="shared" si="259"/>
        <v>2</v>
      </c>
      <c r="DD154" s="4">
        <f t="shared" si="214"/>
        <v>2</v>
      </c>
      <c r="DE154" s="4">
        <f t="shared" si="215"/>
        <v>2</v>
      </c>
      <c r="DF154" s="4">
        <f t="shared" si="216"/>
        <v>10</v>
      </c>
      <c r="DG154" s="4">
        <f t="shared" si="217"/>
        <v>2</v>
      </c>
      <c r="DH154" s="4">
        <f t="shared" si="218"/>
        <v>17</v>
      </c>
      <c r="DI154" s="4">
        <f t="shared" si="219"/>
        <v>6</v>
      </c>
      <c r="DJ154" s="4">
        <f t="shared" si="220"/>
        <v>15</v>
      </c>
      <c r="DK154" s="4">
        <f t="shared" si="221"/>
        <v>19</v>
      </c>
      <c r="DL154" s="4">
        <f t="shared" si="222"/>
        <v>2</v>
      </c>
      <c r="DM154" s="4">
        <f t="shared" si="223"/>
        <v>22</v>
      </c>
      <c r="DN154" s="4">
        <f t="shared" si="224"/>
        <v>23</v>
      </c>
      <c r="DO154" s="3"/>
    </row>
    <row r="155" spans="1:119" x14ac:dyDescent="0.35">
      <c r="A155" s="3" t="str">
        <f t="shared" si="225"/>
        <v/>
      </c>
      <c r="B155" s="6"/>
      <c r="C155" s="3" t="str">
        <f t="shared" si="175"/>
        <v/>
      </c>
      <c r="D155" s="3" t="e" cm="1">
        <f t="array" ref="D155:F155">INDEX(_xlfn.TEXTSPLIT(B155," ",,TRUE),_xlfn.SEQUENCE(1,3))</f>
        <v>#VALUE!</v>
      </c>
      <c r="E155" s="3" t="e">
        <v>#VALUE!</v>
      </c>
      <c r="F155" s="3" t="e">
        <v>#VALUE!</v>
      </c>
      <c r="G155" s="3" t="e" cm="1">
        <f t="array" ref="G155">_xlfn.XLOOKUP(D155,Data!$D$3:$D$36,Data!$E$3:$G$36)</f>
        <v>#VALUE!</v>
      </c>
      <c r="H155" s="3"/>
      <c r="I155" s="3"/>
      <c r="J155" s="3" t="e">
        <f>_xlfn.XMATCH(E155,Data!$L$3:$L$10)</f>
        <v>#VALUE!</v>
      </c>
      <c r="K155" s="3" t="str">
        <f>IF(M155="",IF(I155,Data!$B$4,_xlfn.XLOOKUP(D155,Data!$D$3:$D$36,Data!$E$3:$E$36)),"")</f>
        <v/>
      </c>
      <c r="L155" s="3" t="str">
        <f>IF(M155="",IF(I155,_xlfn.XLOOKUP(G155,Data!$L$3:$L$10,Data!$M$3:$M$10),IF(H155=0,"",IF(H155=1,E155,_xlfn.XLOOKUP(E155,Data!$L$3:$L$10,Data!$M$3:$M$10)))),"")</f>
        <v/>
      </c>
      <c r="M155" s="3" t="str">
        <f>IF(NOT(ISERROR(F155)),Data!$J$3,IF(ISERROR(G155),Data!$J$4,IF(AND(H155=0,NOT(ISERROR(E155))),Data!$J$5,IF(AND(H155=2,ISERROR(J155)),Data!$J$7,IF(AND(H155=1,ISERROR(E155)),Data!$J$6,"")))))</f>
        <v>I don't know that verb.</v>
      </c>
      <c r="N155" s="3" t="e">
        <f>_xlfn.XLOOKUP(K155,Data!$D$3:$D$36,Data!$H$3:$H$36)</f>
        <v>#N/A</v>
      </c>
      <c r="O155" s="3" t="e">
        <f>_xlfn.XLOOKUP(L155,Data!$X$3:$X$29,Data!$W$3:$W$29)</f>
        <v>#N/A</v>
      </c>
      <c r="P155" s="3" t="b">
        <f>OR(_xlfn.XLOOKUP(CK154,Data!$O$3:$O$25,Data!$U$3:$U$25),AND(CL154,OR(DC154=CK154,DC154=1)))</f>
        <v>1</v>
      </c>
      <c r="Q155" s="3" t="e" cm="1">
        <f t="array" ref="Q155">INDEX(CO154:DN154,1,O155)</f>
        <v>#N/A</v>
      </c>
      <c r="R155" s="3" t="e">
        <f t="shared" si="177"/>
        <v>#N/A</v>
      </c>
      <c r="S155" s="3" t="e">
        <f t="shared" si="226"/>
        <v>#N/A</v>
      </c>
      <c r="T155" s="3" t="str">
        <f t="shared" si="227"/>
        <v/>
      </c>
      <c r="U155" s="3" t="str">
        <f>IF(M155&lt;&gt;"",M155,IF(L155="","",IFERROR(IF(T155=0,IF(S155=FALSE,Data!$J$11,Data!$J$8),""),IF(K155=Data!$B$4,"",Data!$J$8))))</f>
        <v>I don't know that verb.</v>
      </c>
      <c r="V155" s="3" t="e" cm="1">
        <f t="array" ref="V155">INDEX(Data!$Q$3:$T$25,CK154,L155)</f>
        <v>#VALUE!</v>
      </c>
      <c r="W155" s="3" t="e">
        <f t="shared" si="178"/>
        <v>#VALUE!</v>
      </c>
      <c r="X155" s="3">
        <f t="shared" si="228"/>
        <v>0</v>
      </c>
      <c r="Y155" s="3" t="str">
        <f>IF(K155&lt;&gt;"Go","",IF(ISNUMBER(V155),IF(V155&gt;0,W155,Data!$J$9),Play!V155))</f>
        <v/>
      </c>
      <c r="Z155" s="3" t="b">
        <f t="shared" si="229"/>
        <v>0</v>
      </c>
      <c r="AA155" s="3" t="str">
        <f t="shared" si="230"/>
        <v/>
      </c>
      <c r="AB155" s="3">
        <f t="shared" si="179"/>
        <v>0</v>
      </c>
      <c r="AE155" s="5" t="str">
        <f t="shared" si="180"/>
        <v/>
      </c>
      <c r="AF155" s="5" t="str">
        <f>IF(AE155&lt;&gt;"",OR(_xlfn.XLOOKUP(AE155,Data!$O$3:$O$25,Data!$U$3:$U$25),AND(CL154,OR(DC154=1,DC154=CK154))),"")</f>
        <v/>
      </c>
      <c r="AG155" s="5" t="e" cm="1">
        <f t="array" ref="AG155">"Exits: " &amp; _xlfn.TEXTJOIN(", ", TRUE, IF(INDEX(Data!$Q$3:$T$25,AE155,0)&gt;0,Data!$Q$2:$T$2,""))&amp;"."</f>
        <v>#VALUE!</v>
      </c>
      <c r="AH155" s="5" t="str" cm="1">
        <f t="array" ref="AH155">_xlfn.TEXTJOIN(", ", TRUE, IF(CO154:DN154=AE155,_xlfn.XLOOKUP($CO$3:$DN$3,Data!$W$3:$W$28,Data!$X$3:$X$28),""))</f>
        <v/>
      </c>
      <c r="AI155" s="5" t="str">
        <f>IF(AF155="","",IF(AF155,_xlfn.XLOOKUP(AE155,Data!$O$3:$O$25,Data!$P$3:$P$25)&amp;" "&amp;AG155&amp;IF(AH155&lt;&gt;""," You see: " &amp;AH155&amp;".",""),Data!$J$10))</f>
        <v/>
      </c>
      <c r="AJ155" s="5" t="str">
        <f t="shared" si="231"/>
        <v/>
      </c>
      <c r="AK155" s="5" t="str">
        <f>IF(AND(K155="Talk",U155=""),_xlfn.XLOOKUP(T155,Data!$W$3:$W$28,Data!$AC$3:$AC$28),"")</f>
        <v/>
      </c>
      <c r="AL155" s="5" t="str">
        <f t="shared" si="232"/>
        <v/>
      </c>
      <c r="AM155" s="5" t="b">
        <f t="shared" si="233"/>
        <v>0</v>
      </c>
      <c r="AN155" s="5" t="str">
        <f>IF(AM155,IF(_xlfn.XLOOKUP(T155,Data!$W$3:$W$28,Data!$AA$3:$AA$28)=FALSE,"You can't take that.",IF(Q155=1,"You already have that.",IF(OR(CK154=CT154,CK154=CY154),"The unholy fiend prevents you!",""))),"")</f>
        <v/>
      </c>
      <c r="AO155" s="5" t="str">
        <f t="shared" si="234"/>
        <v/>
      </c>
      <c r="AP155" s="5" t="str">
        <f t="shared" si="235"/>
        <v/>
      </c>
      <c r="AQ155" s="5" t="b">
        <f t="shared" si="236"/>
        <v>0</v>
      </c>
      <c r="AR155" s="5" t="str">
        <f t="shared" si="237"/>
        <v/>
      </c>
      <c r="AS155" s="5" t="str">
        <f t="shared" si="238"/>
        <v/>
      </c>
      <c r="AT155" s="5" t="str">
        <f t="shared" si="176"/>
        <v/>
      </c>
      <c r="AU155" s="5" t="str">
        <f>IF(AND(K155="Examine",U155=""),_xlfn.XLOOKUP(T155,Data!$W$3:$W$28,Data!$Z$3:$Z$28)&amp;IF(T155=15,IF(CL154,IF(CM154&gt;=14,"burning brightly.",IF(CM154&gt;=9,"burning steadily.",IF(CM154&gt;=4,"burning weakly.","guttering."))),"unlit."),""),"")</f>
        <v/>
      </c>
      <c r="AV155" s="5" t="str" cm="1">
        <f t="array" ref="AV155">_xlfn.TEXTJOIN(", ", TRUE, IF(CO154:DN154=1,CO$1:DN$1,""))</f>
        <v/>
      </c>
      <c r="AW155" s="5" t="str">
        <f t="shared" si="239"/>
        <v/>
      </c>
      <c r="AX155" s="5" t="b">
        <f t="shared" si="240"/>
        <v>0</v>
      </c>
      <c r="AY155" s="5" t="str">
        <f>IF(AX155,IF(NOT(ISBLANK(_xlfn.XLOOKUP(T155,Data!$W$3:$W$28,Data!$AD$3:$AD$28))),IF(CK154=12,"","There's nowhere to pour it away here."),"You can't empty that!"),"")</f>
        <v/>
      </c>
      <c r="AZ155" s="5" t="str">
        <f t="shared" si="241"/>
        <v/>
      </c>
      <c r="BA155" s="5" t="b">
        <f t="shared" si="242"/>
        <v>0</v>
      </c>
      <c r="BB155" s="5" t="e">
        <f>_xlfn.XLOOKUP(T155,Data!$W$3:$W$28,Data!$AD$3:$AD$28)</f>
        <v>#N/A</v>
      </c>
      <c r="BC155" s="5" t="str">
        <f t="shared" si="243"/>
        <v/>
      </c>
      <c r="BD155" s="5" t="str">
        <f t="shared" si="244"/>
        <v/>
      </c>
      <c r="BE155" s="5" t="b">
        <f t="shared" si="245"/>
        <v>0</v>
      </c>
      <c r="BF155" s="5" t="str">
        <f t="shared" si="181"/>
        <v/>
      </c>
      <c r="BG155" s="5" t="str">
        <f t="shared" si="246"/>
        <v/>
      </c>
      <c r="BH155" s="5" t="b">
        <f t="shared" si="247"/>
        <v>0</v>
      </c>
      <c r="BI155" s="5" t="str">
        <f t="shared" si="248"/>
        <v/>
      </c>
      <c r="BJ155" s="5" t="str">
        <f t="shared" si="182"/>
        <v/>
      </c>
      <c r="BK155" s="5" t="str">
        <f>IF(BH155,IF(BI155="","You ring the bell. "&amp;IF(BJ155=0,"Nothing else happens.","The "&amp;_xlfn.XLOOKUP(BJ155,Data!$W$3:$W$28,Data!$X$3:$X$28)&amp;" is transformed!"),BI155),"")</f>
        <v/>
      </c>
      <c r="BL155" s="5" t="b">
        <f t="shared" si="249"/>
        <v>0</v>
      </c>
      <c r="BM155" s="5" t="b">
        <f t="shared" si="250"/>
        <v>0</v>
      </c>
      <c r="BN155" s="5" t="str">
        <f t="shared" si="183"/>
        <v/>
      </c>
      <c r="BO155" s="5" t="str">
        <f t="shared" si="184"/>
        <v/>
      </c>
      <c r="BP155" s="5" t="b">
        <f t="shared" si="251"/>
        <v>0</v>
      </c>
      <c r="BQ155" s="5" t="str">
        <f>IF(BP155,IF(_xlfn.XLOOKUP(T155,Data!$W$3:$W$28,Data!$AB$3:$AB$28),"That's much too precious to give away!",IF(OR(AND(T155=17,CK154=CQ154),AND(T155=21,CK154=CV154)),"","No-one here seems to want that.")),"")</f>
        <v/>
      </c>
      <c r="BR155" s="5" t="str">
        <f>IF(BP155,IF(BQ155&lt;&gt;"",BQ155,IF(T155=21,Data!$B$5,"The priest takes the water and it is transformed by heavenly radiance!")),"")</f>
        <v/>
      </c>
      <c r="BS155" s="5" t="b">
        <f t="shared" si="252"/>
        <v>0</v>
      </c>
      <c r="BT155" s="5" t="str">
        <f t="shared" si="185"/>
        <v/>
      </c>
      <c r="BU155" s="5" t="str">
        <f t="shared" si="253"/>
        <v/>
      </c>
      <c r="BV155" s="5" t="b">
        <f t="shared" si="254"/>
        <v>0</v>
      </c>
      <c r="BW155" s="5" t="str">
        <f t="shared" si="186"/>
        <v/>
      </c>
      <c r="BX155" s="5" t="str">
        <f t="shared" si="255"/>
        <v/>
      </c>
      <c r="BY155" s="5" t="b">
        <f t="shared" si="256"/>
        <v>0</v>
      </c>
      <c r="BZ155" s="5">
        <f t="shared" si="257"/>
        <v>0</v>
      </c>
      <c r="CA155" s="5" t="str">
        <f t="shared" si="187"/>
        <v/>
      </c>
      <c r="CB155" s="5" t="b">
        <f t="shared" si="188"/>
        <v>0</v>
      </c>
      <c r="CC155" s="5" t="str">
        <f t="shared" si="189"/>
        <v/>
      </c>
      <c r="CD155" s="5" t="b">
        <f t="shared" si="190"/>
        <v>0</v>
      </c>
      <c r="CE155" s="5" t="b">
        <f t="shared" si="191"/>
        <v>0</v>
      </c>
      <c r="CF155" s="5" t="b">
        <f t="shared" si="192"/>
        <v>0</v>
      </c>
      <c r="CG155" s="5" t="b">
        <f t="shared" si="193"/>
        <v>0</v>
      </c>
      <c r="CH155" s="5" t="b">
        <f t="shared" si="194"/>
        <v>0</v>
      </c>
      <c r="CI155" s="5">
        <f t="shared" si="195"/>
        <v>0</v>
      </c>
      <c r="CJ155" s="5" t="str">
        <f t="shared" si="196"/>
        <v>I don't know that verb.</v>
      </c>
      <c r="CK155" s="4">
        <f t="shared" si="197"/>
        <v>3</v>
      </c>
      <c r="CL155" s="4" t="b">
        <f t="shared" si="198"/>
        <v>0</v>
      </c>
      <c r="CM155" s="4">
        <f t="shared" si="258"/>
        <v>20</v>
      </c>
      <c r="CN155" s="4" t="b">
        <f t="shared" si="199"/>
        <v>0</v>
      </c>
      <c r="CO155" s="4">
        <f t="shared" si="200"/>
        <v>12</v>
      </c>
      <c r="CP155" s="4">
        <f t="shared" si="201"/>
        <v>10</v>
      </c>
      <c r="CQ155" s="4">
        <f t="shared" si="202"/>
        <v>2</v>
      </c>
      <c r="CR155" s="4">
        <f t="shared" si="203"/>
        <v>20</v>
      </c>
      <c r="CS155" s="4">
        <f t="shared" si="204"/>
        <v>2</v>
      </c>
      <c r="CT155" s="4">
        <f t="shared" si="205"/>
        <v>15</v>
      </c>
      <c r="CU155" s="4">
        <f t="shared" si="206"/>
        <v>16</v>
      </c>
      <c r="CV155" s="4">
        <f t="shared" si="207"/>
        <v>8</v>
      </c>
      <c r="CW155" s="4">
        <f t="shared" si="208"/>
        <v>8</v>
      </c>
      <c r="CX155" s="4">
        <f t="shared" si="209"/>
        <v>14</v>
      </c>
      <c r="CY155" s="4">
        <f t="shared" si="210"/>
        <v>19</v>
      </c>
      <c r="CZ155" s="4">
        <f t="shared" si="211"/>
        <v>9</v>
      </c>
      <c r="DA155" s="4">
        <f t="shared" si="212"/>
        <v>2</v>
      </c>
      <c r="DB155" s="4">
        <f t="shared" si="213"/>
        <v>12</v>
      </c>
      <c r="DC155" s="4">
        <f t="shared" si="259"/>
        <v>2</v>
      </c>
      <c r="DD155" s="4">
        <f t="shared" si="214"/>
        <v>2</v>
      </c>
      <c r="DE155" s="4">
        <f t="shared" si="215"/>
        <v>2</v>
      </c>
      <c r="DF155" s="4">
        <f t="shared" si="216"/>
        <v>10</v>
      </c>
      <c r="DG155" s="4">
        <f t="shared" si="217"/>
        <v>2</v>
      </c>
      <c r="DH155" s="4">
        <f t="shared" si="218"/>
        <v>17</v>
      </c>
      <c r="DI155" s="4">
        <f t="shared" si="219"/>
        <v>6</v>
      </c>
      <c r="DJ155" s="4">
        <f t="shared" si="220"/>
        <v>15</v>
      </c>
      <c r="DK155" s="4">
        <f t="shared" si="221"/>
        <v>19</v>
      </c>
      <c r="DL155" s="4">
        <f t="shared" si="222"/>
        <v>2</v>
      </c>
      <c r="DM155" s="4">
        <f t="shared" si="223"/>
        <v>22</v>
      </c>
      <c r="DN155" s="4">
        <f t="shared" si="224"/>
        <v>23</v>
      </c>
      <c r="DO155" s="3"/>
    </row>
    <row r="156" spans="1:119" x14ac:dyDescent="0.35">
      <c r="A156" s="3" t="str">
        <f t="shared" si="225"/>
        <v/>
      </c>
      <c r="B156" s="6"/>
      <c r="C156" s="3" t="str">
        <f t="shared" si="175"/>
        <v/>
      </c>
      <c r="D156" s="3" t="e" cm="1">
        <f t="array" ref="D156:F156">INDEX(_xlfn.TEXTSPLIT(B156," ",,TRUE),_xlfn.SEQUENCE(1,3))</f>
        <v>#VALUE!</v>
      </c>
      <c r="E156" s="3" t="e">
        <v>#VALUE!</v>
      </c>
      <c r="F156" s="3" t="e">
        <v>#VALUE!</v>
      </c>
      <c r="G156" s="3" t="e" cm="1">
        <f t="array" ref="G156">_xlfn.XLOOKUP(D156,Data!$D$3:$D$36,Data!$E$3:$G$36)</f>
        <v>#VALUE!</v>
      </c>
      <c r="H156" s="3"/>
      <c r="I156" s="3"/>
      <c r="J156" s="3" t="e">
        <f>_xlfn.XMATCH(E156,Data!$L$3:$L$10)</f>
        <v>#VALUE!</v>
      </c>
      <c r="K156" s="3" t="str">
        <f>IF(M156="",IF(I156,Data!$B$4,_xlfn.XLOOKUP(D156,Data!$D$3:$D$36,Data!$E$3:$E$36)),"")</f>
        <v/>
      </c>
      <c r="L156" s="3" t="str">
        <f>IF(M156="",IF(I156,_xlfn.XLOOKUP(G156,Data!$L$3:$L$10,Data!$M$3:$M$10),IF(H156=0,"",IF(H156=1,E156,_xlfn.XLOOKUP(E156,Data!$L$3:$L$10,Data!$M$3:$M$10)))),"")</f>
        <v/>
      </c>
      <c r="M156" s="3" t="str">
        <f>IF(NOT(ISERROR(F156)),Data!$J$3,IF(ISERROR(G156),Data!$J$4,IF(AND(H156=0,NOT(ISERROR(E156))),Data!$J$5,IF(AND(H156=2,ISERROR(J156)),Data!$J$7,IF(AND(H156=1,ISERROR(E156)),Data!$J$6,"")))))</f>
        <v>I don't know that verb.</v>
      </c>
      <c r="N156" s="3" t="e">
        <f>_xlfn.XLOOKUP(K156,Data!$D$3:$D$36,Data!$H$3:$H$36)</f>
        <v>#N/A</v>
      </c>
      <c r="O156" s="3" t="e">
        <f>_xlfn.XLOOKUP(L156,Data!$X$3:$X$29,Data!$W$3:$W$29)</f>
        <v>#N/A</v>
      </c>
      <c r="P156" s="3" t="b">
        <f>OR(_xlfn.XLOOKUP(CK155,Data!$O$3:$O$25,Data!$U$3:$U$25),AND(CL155,OR(DC155=CK155,DC155=1)))</f>
        <v>1</v>
      </c>
      <c r="Q156" s="3" t="e" cm="1">
        <f t="array" ref="Q156">INDEX(CO155:DN155,1,O156)</f>
        <v>#N/A</v>
      </c>
      <c r="R156" s="3" t="e">
        <f t="shared" si="177"/>
        <v>#N/A</v>
      </c>
      <c r="S156" s="3" t="e">
        <f t="shared" si="226"/>
        <v>#N/A</v>
      </c>
      <c r="T156" s="3" t="str">
        <f t="shared" si="227"/>
        <v/>
      </c>
      <c r="U156" s="3" t="str">
        <f>IF(M156&lt;&gt;"",M156,IF(L156="","",IFERROR(IF(T156=0,IF(S156=FALSE,Data!$J$11,Data!$J$8),""),IF(K156=Data!$B$4,"",Data!$J$8))))</f>
        <v>I don't know that verb.</v>
      </c>
      <c r="V156" s="3" t="e" cm="1">
        <f t="array" ref="V156">INDEX(Data!$Q$3:$T$25,CK155,L156)</f>
        <v>#VALUE!</v>
      </c>
      <c r="W156" s="3" t="e">
        <f t="shared" si="178"/>
        <v>#VALUE!</v>
      </c>
      <c r="X156" s="3">
        <f t="shared" si="228"/>
        <v>0</v>
      </c>
      <c r="Y156" s="3" t="str">
        <f>IF(K156&lt;&gt;"Go","",IF(ISNUMBER(V156),IF(V156&gt;0,W156,Data!$J$9),Play!V156))</f>
        <v/>
      </c>
      <c r="Z156" s="3" t="b">
        <f t="shared" si="229"/>
        <v>0</v>
      </c>
      <c r="AA156" s="3" t="str">
        <f t="shared" si="230"/>
        <v/>
      </c>
      <c r="AB156" s="3">
        <f t="shared" si="179"/>
        <v>0</v>
      </c>
      <c r="AE156" s="5" t="str">
        <f t="shared" si="180"/>
        <v/>
      </c>
      <c r="AF156" s="5" t="str">
        <f>IF(AE156&lt;&gt;"",OR(_xlfn.XLOOKUP(AE156,Data!$O$3:$O$25,Data!$U$3:$U$25),AND(CL155,OR(DC155=1,DC155=CK155))),"")</f>
        <v/>
      </c>
      <c r="AG156" s="5" t="e" cm="1">
        <f t="array" ref="AG156">"Exits: " &amp; _xlfn.TEXTJOIN(", ", TRUE, IF(INDEX(Data!$Q$3:$T$25,AE156,0)&gt;0,Data!$Q$2:$T$2,""))&amp;"."</f>
        <v>#VALUE!</v>
      </c>
      <c r="AH156" s="5" t="str" cm="1">
        <f t="array" ref="AH156">_xlfn.TEXTJOIN(", ", TRUE, IF(CO155:DN155=AE156,_xlfn.XLOOKUP($CO$3:$DN$3,Data!$W$3:$W$28,Data!$X$3:$X$28),""))</f>
        <v/>
      </c>
      <c r="AI156" s="5" t="str">
        <f>IF(AF156="","",IF(AF156,_xlfn.XLOOKUP(AE156,Data!$O$3:$O$25,Data!$P$3:$P$25)&amp;" "&amp;AG156&amp;IF(AH156&lt;&gt;""," You see: " &amp;AH156&amp;".",""),Data!$J$10))</f>
        <v/>
      </c>
      <c r="AJ156" s="5" t="str">
        <f t="shared" si="231"/>
        <v/>
      </c>
      <c r="AK156" s="5" t="str">
        <f>IF(AND(K156="Talk",U156=""),_xlfn.XLOOKUP(T156,Data!$W$3:$W$28,Data!$AC$3:$AC$28),"")</f>
        <v/>
      </c>
      <c r="AL156" s="5" t="str">
        <f t="shared" si="232"/>
        <v/>
      </c>
      <c r="AM156" s="5" t="b">
        <f t="shared" si="233"/>
        <v>0</v>
      </c>
      <c r="AN156" s="5" t="str">
        <f>IF(AM156,IF(_xlfn.XLOOKUP(T156,Data!$W$3:$W$28,Data!$AA$3:$AA$28)=FALSE,"You can't take that.",IF(Q156=1,"You already have that.",IF(OR(CK155=CT155,CK155=CY155),"The unholy fiend prevents you!",""))),"")</f>
        <v/>
      </c>
      <c r="AO156" s="5" t="str">
        <f t="shared" si="234"/>
        <v/>
      </c>
      <c r="AP156" s="5" t="str">
        <f t="shared" si="235"/>
        <v/>
      </c>
      <c r="AQ156" s="5" t="b">
        <f t="shared" si="236"/>
        <v>0</v>
      </c>
      <c r="AR156" s="5" t="str">
        <f t="shared" si="237"/>
        <v/>
      </c>
      <c r="AS156" s="5" t="str">
        <f t="shared" si="238"/>
        <v/>
      </c>
      <c r="AT156" s="5" t="str">
        <f t="shared" si="176"/>
        <v/>
      </c>
      <c r="AU156" s="5" t="str">
        <f>IF(AND(K156="Examine",U156=""),_xlfn.XLOOKUP(T156,Data!$W$3:$W$28,Data!$Z$3:$Z$28)&amp;IF(T156=15,IF(CL155,IF(CM155&gt;=14,"burning brightly.",IF(CM155&gt;=9,"burning steadily.",IF(CM155&gt;=4,"burning weakly.","guttering."))),"unlit."),""),"")</f>
        <v/>
      </c>
      <c r="AV156" s="5" t="str" cm="1">
        <f t="array" ref="AV156">_xlfn.TEXTJOIN(", ", TRUE, IF(CO155:DN155=1,CO$1:DN$1,""))</f>
        <v/>
      </c>
      <c r="AW156" s="5" t="str">
        <f t="shared" si="239"/>
        <v/>
      </c>
      <c r="AX156" s="5" t="b">
        <f t="shared" si="240"/>
        <v>0</v>
      </c>
      <c r="AY156" s="5" t="str">
        <f>IF(AX156,IF(NOT(ISBLANK(_xlfn.XLOOKUP(T156,Data!$W$3:$W$28,Data!$AD$3:$AD$28))),IF(CK155=12,"","There's nowhere to pour it away here."),"You can't empty that!"),"")</f>
        <v/>
      </c>
      <c r="AZ156" s="5" t="str">
        <f t="shared" si="241"/>
        <v/>
      </c>
      <c r="BA156" s="5" t="b">
        <f t="shared" si="242"/>
        <v>0</v>
      </c>
      <c r="BB156" s="5" t="e">
        <f>_xlfn.XLOOKUP(T156,Data!$W$3:$W$28,Data!$AD$3:$AD$28)</f>
        <v>#N/A</v>
      </c>
      <c r="BC156" s="5" t="str">
        <f t="shared" si="243"/>
        <v/>
      </c>
      <c r="BD156" s="5" t="str">
        <f t="shared" si="244"/>
        <v/>
      </c>
      <c r="BE156" s="5" t="b">
        <f t="shared" si="245"/>
        <v>0</v>
      </c>
      <c r="BF156" s="5" t="str">
        <f t="shared" si="181"/>
        <v/>
      </c>
      <c r="BG156" s="5" t="str">
        <f t="shared" si="246"/>
        <v/>
      </c>
      <c r="BH156" s="5" t="b">
        <f t="shared" si="247"/>
        <v>0</v>
      </c>
      <c r="BI156" s="5" t="str">
        <f t="shared" si="248"/>
        <v/>
      </c>
      <c r="BJ156" s="5" t="str">
        <f t="shared" si="182"/>
        <v/>
      </c>
      <c r="BK156" s="5" t="str">
        <f>IF(BH156,IF(BI156="","You ring the bell. "&amp;IF(BJ156=0,"Nothing else happens.","The "&amp;_xlfn.XLOOKUP(BJ156,Data!$W$3:$W$28,Data!$X$3:$X$28)&amp;" is transformed!"),BI156),"")</f>
        <v/>
      </c>
      <c r="BL156" s="5" t="b">
        <f t="shared" si="249"/>
        <v>0</v>
      </c>
      <c r="BM156" s="5" t="b">
        <f t="shared" si="250"/>
        <v>0</v>
      </c>
      <c r="BN156" s="5" t="str">
        <f t="shared" si="183"/>
        <v/>
      </c>
      <c r="BO156" s="5" t="str">
        <f t="shared" si="184"/>
        <v/>
      </c>
      <c r="BP156" s="5" t="b">
        <f t="shared" si="251"/>
        <v>0</v>
      </c>
      <c r="BQ156" s="5" t="str">
        <f>IF(BP156,IF(_xlfn.XLOOKUP(T156,Data!$W$3:$W$28,Data!$AB$3:$AB$28),"That's much too precious to give away!",IF(OR(AND(T156=17,CK155=CQ155),AND(T156=21,CK155=CV155)),"","No-one here seems to want that.")),"")</f>
        <v/>
      </c>
      <c r="BR156" s="5" t="str">
        <f>IF(BP156,IF(BQ156&lt;&gt;"",BQ156,IF(T156=21,Data!$B$5,"The priest takes the water and it is transformed by heavenly radiance!")),"")</f>
        <v/>
      </c>
      <c r="BS156" s="5" t="b">
        <f t="shared" si="252"/>
        <v>0</v>
      </c>
      <c r="BT156" s="5" t="str">
        <f t="shared" si="185"/>
        <v/>
      </c>
      <c r="BU156" s="5" t="str">
        <f t="shared" si="253"/>
        <v/>
      </c>
      <c r="BV156" s="5" t="b">
        <f t="shared" si="254"/>
        <v>0</v>
      </c>
      <c r="BW156" s="5" t="str">
        <f t="shared" si="186"/>
        <v/>
      </c>
      <c r="BX156" s="5" t="str">
        <f t="shared" si="255"/>
        <v/>
      </c>
      <c r="BY156" s="5" t="b">
        <f t="shared" si="256"/>
        <v>0</v>
      </c>
      <c r="BZ156" s="5">
        <f t="shared" si="257"/>
        <v>0</v>
      </c>
      <c r="CA156" s="5" t="str">
        <f t="shared" si="187"/>
        <v/>
      </c>
      <c r="CB156" s="5" t="b">
        <f t="shared" si="188"/>
        <v>0</v>
      </c>
      <c r="CC156" s="5" t="str">
        <f t="shared" si="189"/>
        <v/>
      </c>
      <c r="CD156" s="5" t="b">
        <f t="shared" si="190"/>
        <v>0</v>
      </c>
      <c r="CE156" s="5" t="b">
        <f t="shared" si="191"/>
        <v>0</v>
      </c>
      <c r="CF156" s="5" t="b">
        <f t="shared" si="192"/>
        <v>0</v>
      </c>
      <c r="CG156" s="5" t="b">
        <f t="shared" si="193"/>
        <v>0</v>
      </c>
      <c r="CH156" s="5" t="b">
        <f t="shared" si="194"/>
        <v>0</v>
      </c>
      <c r="CI156" s="5">
        <f t="shared" si="195"/>
        <v>0</v>
      </c>
      <c r="CJ156" s="5" t="str">
        <f t="shared" si="196"/>
        <v>I don't know that verb.</v>
      </c>
      <c r="CK156" s="4">
        <f t="shared" si="197"/>
        <v>3</v>
      </c>
      <c r="CL156" s="4" t="b">
        <f t="shared" si="198"/>
        <v>0</v>
      </c>
      <c r="CM156" s="4">
        <f t="shared" si="258"/>
        <v>20</v>
      </c>
      <c r="CN156" s="4" t="b">
        <f t="shared" si="199"/>
        <v>0</v>
      </c>
      <c r="CO156" s="4">
        <f t="shared" si="200"/>
        <v>12</v>
      </c>
      <c r="CP156" s="4">
        <f t="shared" si="201"/>
        <v>10</v>
      </c>
      <c r="CQ156" s="4">
        <f t="shared" si="202"/>
        <v>2</v>
      </c>
      <c r="CR156" s="4">
        <f t="shared" si="203"/>
        <v>20</v>
      </c>
      <c r="CS156" s="4">
        <f t="shared" si="204"/>
        <v>2</v>
      </c>
      <c r="CT156" s="4">
        <f t="shared" si="205"/>
        <v>15</v>
      </c>
      <c r="CU156" s="4">
        <f t="shared" si="206"/>
        <v>16</v>
      </c>
      <c r="CV156" s="4">
        <f t="shared" si="207"/>
        <v>8</v>
      </c>
      <c r="CW156" s="4">
        <f t="shared" si="208"/>
        <v>8</v>
      </c>
      <c r="CX156" s="4">
        <f t="shared" si="209"/>
        <v>14</v>
      </c>
      <c r="CY156" s="4">
        <f t="shared" si="210"/>
        <v>19</v>
      </c>
      <c r="CZ156" s="4">
        <f t="shared" si="211"/>
        <v>9</v>
      </c>
      <c r="DA156" s="4">
        <f t="shared" si="212"/>
        <v>2</v>
      </c>
      <c r="DB156" s="4">
        <f t="shared" si="213"/>
        <v>12</v>
      </c>
      <c r="DC156" s="4">
        <f t="shared" si="259"/>
        <v>2</v>
      </c>
      <c r="DD156" s="4">
        <f t="shared" si="214"/>
        <v>2</v>
      </c>
      <c r="DE156" s="4">
        <f t="shared" si="215"/>
        <v>2</v>
      </c>
      <c r="DF156" s="4">
        <f t="shared" si="216"/>
        <v>10</v>
      </c>
      <c r="DG156" s="4">
        <f t="shared" si="217"/>
        <v>2</v>
      </c>
      <c r="DH156" s="4">
        <f t="shared" si="218"/>
        <v>17</v>
      </c>
      <c r="DI156" s="4">
        <f t="shared" si="219"/>
        <v>6</v>
      </c>
      <c r="DJ156" s="4">
        <f t="shared" si="220"/>
        <v>15</v>
      </c>
      <c r="DK156" s="4">
        <f t="shared" si="221"/>
        <v>19</v>
      </c>
      <c r="DL156" s="4">
        <f t="shared" si="222"/>
        <v>2</v>
      </c>
      <c r="DM156" s="4">
        <f t="shared" si="223"/>
        <v>22</v>
      </c>
      <c r="DN156" s="4">
        <f t="shared" si="224"/>
        <v>23</v>
      </c>
      <c r="DO156" s="3"/>
    </row>
    <row r="157" spans="1:119" x14ac:dyDescent="0.35">
      <c r="A157" s="3" t="str">
        <f t="shared" si="225"/>
        <v/>
      </c>
      <c r="B157" s="6"/>
      <c r="C157" s="3" t="str">
        <f t="shared" si="175"/>
        <v/>
      </c>
      <c r="D157" s="3" t="e" cm="1">
        <f t="array" ref="D157:F157">INDEX(_xlfn.TEXTSPLIT(B157," ",,TRUE),_xlfn.SEQUENCE(1,3))</f>
        <v>#VALUE!</v>
      </c>
      <c r="E157" s="3" t="e">
        <v>#VALUE!</v>
      </c>
      <c r="F157" s="3" t="e">
        <v>#VALUE!</v>
      </c>
      <c r="G157" s="3" t="e" cm="1">
        <f t="array" ref="G157">_xlfn.XLOOKUP(D157,Data!$D$3:$D$36,Data!$E$3:$G$36)</f>
        <v>#VALUE!</v>
      </c>
      <c r="H157" s="3"/>
      <c r="I157" s="3"/>
      <c r="J157" s="3" t="e">
        <f>_xlfn.XMATCH(E157,Data!$L$3:$L$10)</f>
        <v>#VALUE!</v>
      </c>
      <c r="K157" s="3" t="str">
        <f>IF(M157="",IF(I157,Data!$B$4,_xlfn.XLOOKUP(D157,Data!$D$3:$D$36,Data!$E$3:$E$36)),"")</f>
        <v/>
      </c>
      <c r="L157" s="3" t="str">
        <f>IF(M157="",IF(I157,_xlfn.XLOOKUP(G157,Data!$L$3:$L$10,Data!$M$3:$M$10),IF(H157=0,"",IF(H157=1,E157,_xlfn.XLOOKUP(E157,Data!$L$3:$L$10,Data!$M$3:$M$10)))),"")</f>
        <v/>
      </c>
      <c r="M157" s="3" t="str">
        <f>IF(NOT(ISERROR(F157)),Data!$J$3,IF(ISERROR(G157),Data!$J$4,IF(AND(H157=0,NOT(ISERROR(E157))),Data!$J$5,IF(AND(H157=2,ISERROR(J157)),Data!$J$7,IF(AND(H157=1,ISERROR(E157)),Data!$J$6,"")))))</f>
        <v>I don't know that verb.</v>
      </c>
      <c r="N157" s="3" t="e">
        <f>_xlfn.XLOOKUP(K157,Data!$D$3:$D$36,Data!$H$3:$H$36)</f>
        <v>#N/A</v>
      </c>
      <c r="O157" s="3" t="e">
        <f>_xlfn.XLOOKUP(L157,Data!$X$3:$X$29,Data!$W$3:$W$29)</f>
        <v>#N/A</v>
      </c>
      <c r="P157" s="3" t="b">
        <f>OR(_xlfn.XLOOKUP(CK156,Data!$O$3:$O$25,Data!$U$3:$U$25),AND(CL156,OR(DC156=CK156,DC156=1)))</f>
        <v>1</v>
      </c>
      <c r="Q157" s="3" t="e" cm="1">
        <f t="array" ref="Q157">INDEX(CO156:DN156,1,O157)</f>
        <v>#N/A</v>
      </c>
      <c r="R157" s="3" t="e">
        <f t="shared" si="177"/>
        <v>#N/A</v>
      </c>
      <c r="S157" s="3" t="e">
        <f t="shared" si="226"/>
        <v>#N/A</v>
      </c>
      <c r="T157" s="3" t="str">
        <f t="shared" si="227"/>
        <v/>
      </c>
      <c r="U157" s="3" t="str">
        <f>IF(M157&lt;&gt;"",M157,IF(L157="","",IFERROR(IF(T157=0,IF(S157=FALSE,Data!$J$11,Data!$J$8),""),IF(K157=Data!$B$4,"",Data!$J$8))))</f>
        <v>I don't know that verb.</v>
      </c>
      <c r="V157" s="3" t="e" cm="1">
        <f t="array" ref="V157">INDEX(Data!$Q$3:$T$25,CK156,L157)</f>
        <v>#VALUE!</v>
      </c>
      <c r="W157" s="3" t="e">
        <f t="shared" si="178"/>
        <v>#VALUE!</v>
      </c>
      <c r="X157" s="3">
        <f t="shared" si="228"/>
        <v>0</v>
      </c>
      <c r="Y157" s="3" t="str">
        <f>IF(K157&lt;&gt;"Go","",IF(ISNUMBER(V157),IF(V157&gt;0,W157,Data!$J$9),Play!V157))</f>
        <v/>
      </c>
      <c r="Z157" s="3" t="b">
        <f t="shared" si="229"/>
        <v>0</v>
      </c>
      <c r="AA157" s="3" t="str">
        <f t="shared" si="230"/>
        <v/>
      </c>
      <c r="AB157" s="3">
        <f t="shared" si="179"/>
        <v>0</v>
      </c>
      <c r="AE157" s="5" t="str">
        <f t="shared" si="180"/>
        <v/>
      </c>
      <c r="AF157" s="5" t="str">
        <f>IF(AE157&lt;&gt;"",OR(_xlfn.XLOOKUP(AE157,Data!$O$3:$O$25,Data!$U$3:$U$25),AND(CL156,OR(DC156=1,DC156=CK156))),"")</f>
        <v/>
      </c>
      <c r="AG157" s="5" t="e" cm="1">
        <f t="array" ref="AG157">"Exits: " &amp; _xlfn.TEXTJOIN(", ", TRUE, IF(INDEX(Data!$Q$3:$T$25,AE157,0)&gt;0,Data!$Q$2:$T$2,""))&amp;"."</f>
        <v>#VALUE!</v>
      </c>
      <c r="AH157" s="5" t="str" cm="1">
        <f t="array" ref="AH157">_xlfn.TEXTJOIN(", ", TRUE, IF(CO156:DN156=AE157,_xlfn.XLOOKUP($CO$3:$DN$3,Data!$W$3:$W$28,Data!$X$3:$X$28),""))</f>
        <v/>
      </c>
      <c r="AI157" s="5" t="str">
        <f>IF(AF157="","",IF(AF157,_xlfn.XLOOKUP(AE157,Data!$O$3:$O$25,Data!$P$3:$P$25)&amp;" "&amp;AG157&amp;IF(AH157&lt;&gt;""," You see: " &amp;AH157&amp;".",""),Data!$J$10))</f>
        <v/>
      </c>
      <c r="AJ157" s="5" t="str">
        <f t="shared" si="231"/>
        <v/>
      </c>
      <c r="AK157" s="5" t="str">
        <f>IF(AND(K157="Talk",U157=""),_xlfn.XLOOKUP(T157,Data!$W$3:$W$28,Data!$AC$3:$AC$28),"")</f>
        <v/>
      </c>
      <c r="AL157" s="5" t="str">
        <f t="shared" si="232"/>
        <v/>
      </c>
      <c r="AM157" s="5" t="b">
        <f t="shared" si="233"/>
        <v>0</v>
      </c>
      <c r="AN157" s="5" t="str">
        <f>IF(AM157,IF(_xlfn.XLOOKUP(T157,Data!$W$3:$W$28,Data!$AA$3:$AA$28)=FALSE,"You can't take that.",IF(Q157=1,"You already have that.",IF(OR(CK156=CT156,CK156=CY156),"The unholy fiend prevents you!",""))),"")</f>
        <v/>
      </c>
      <c r="AO157" s="5" t="str">
        <f t="shared" si="234"/>
        <v/>
      </c>
      <c r="AP157" s="5" t="str">
        <f t="shared" si="235"/>
        <v/>
      </c>
      <c r="AQ157" s="5" t="b">
        <f t="shared" si="236"/>
        <v>0</v>
      </c>
      <c r="AR157" s="5" t="str">
        <f t="shared" si="237"/>
        <v/>
      </c>
      <c r="AS157" s="5" t="str">
        <f t="shared" si="238"/>
        <v/>
      </c>
      <c r="AT157" s="5" t="str">
        <f t="shared" si="176"/>
        <v/>
      </c>
      <c r="AU157" s="5" t="str">
        <f>IF(AND(K157="Examine",U157=""),_xlfn.XLOOKUP(T157,Data!$W$3:$W$28,Data!$Z$3:$Z$28)&amp;IF(T157=15,IF(CL156,IF(CM156&gt;=14,"burning brightly.",IF(CM156&gt;=9,"burning steadily.",IF(CM156&gt;=4,"burning weakly.","guttering."))),"unlit."),""),"")</f>
        <v/>
      </c>
      <c r="AV157" s="5" t="str" cm="1">
        <f t="array" ref="AV157">_xlfn.TEXTJOIN(", ", TRUE, IF(CO156:DN156=1,CO$1:DN$1,""))</f>
        <v/>
      </c>
      <c r="AW157" s="5" t="str">
        <f t="shared" si="239"/>
        <v/>
      </c>
      <c r="AX157" s="5" t="b">
        <f t="shared" si="240"/>
        <v>0</v>
      </c>
      <c r="AY157" s="5" t="str">
        <f>IF(AX157,IF(NOT(ISBLANK(_xlfn.XLOOKUP(T157,Data!$W$3:$W$28,Data!$AD$3:$AD$28))),IF(CK156=12,"","There's nowhere to pour it away here."),"You can't empty that!"),"")</f>
        <v/>
      </c>
      <c r="AZ157" s="5" t="str">
        <f t="shared" si="241"/>
        <v/>
      </c>
      <c r="BA157" s="5" t="b">
        <f t="shared" si="242"/>
        <v>0</v>
      </c>
      <c r="BB157" s="5" t="e">
        <f>_xlfn.XLOOKUP(T157,Data!$W$3:$W$28,Data!$AD$3:$AD$28)</f>
        <v>#N/A</v>
      </c>
      <c r="BC157" s="5" t="str">
        <f t="shared" si="243"/>
        <v/>
      </c>
      <c r="BD157" s="5" t="str">
        <f t="shared" si="244"/>
        <v/>
      </c>
      <c r="BE157" s="5" t="b">
        <f t="shared" si="245"/>
        <v>0</v>
      </c>
      <c r="BF157" s="5" t="str">
        <f t="shared" si="181"/>
        <v/>
      </c>
      <c r="BG157" s="5" t="str">
        <f t="shared" si="246"/>
        <v/>
      </c>
      <c r="BH157" s="5" t="b">
        <f t="shared" si="247"/>
        <v>0</v>
      </c>
      <c r="BI157" s="5" t="str">
        <f t="shared" si="248"/>
        <v/>
      </c>
      <c r="BJ157" s="5" t="str">
        <f t="shared" si="182"/>
        <v/>
      </c>
      <c r="BK157" s="5" t="str">
        <f>IF(BH157,IF(BI157="","You ring the bell. "&amp;IF(BJ157=0,"Nothing else happens.","The "&amp;_xlfn.XLOOKUP(BJ157,Data!$W$3:$W$28,Data!$X$3:$X$28)&amp;" is transformed!"),BI157),"")</f>
        <v/>
      </c>
      <c r="BL157" s="5" t="b">
        <f t="shared" si="249"/>
        <v>0</v>
      </c>
      <c r="BM157" s="5" t="b">
        <f t="shared" si="250"/>
        <v>0</v>
      </c>
      <c r="BN157" s="5" t="str">
        <f t="shared" si="183"/>
        <v/>
      </c>
      <c r="BO157" s="5" t="str">
        <f t="shared" si="184"/>
        <v/>
      </c>
      <c r="BP157" s="5" t="b">
        <f t="shared" si="251"/>
        <v>0</v>
      </c>
      <c r="BQ157" s="5" t="str">
        <f>IF(BP157,IF(_xlfn.XLOOKUP(T157,Data!$W$3:$W$28,Data!$AB$3:$AB$28),"That's much too precious to give away!",IF(OR(AND(T157=17,CK156=CQ156),AND(T157=21,CK156=CV156)),"","No-one here seems to want that.")),"")</f>
        <v/>
      </c>
      <c r="BR157" s="5" t="str">
        <f>IF(BP157,IF(BQ157&lt;&gt;"",BQ157,IF(T157=21,Data!$B$5,"The priest takes the water and it is transformed by heavenly radiance!")),"")</f>
        <v/>
      </c>
      <c r="BS157" s="5" t="b">
        <f t="shared" si="252"/>
        <v>0</v>
      </c>
      <c r="BT157" s="5" t="str">
        <f t="shared" si="185"/>
        <v/>
      </c>
      <c r="BU157" s="5" t="str">
        <f t="shared" si="253"/>
        <v/>
      </c>
      <c r="BV157" s="5" t="b">
        <f t="shared" si="254"/>
        <v>0</v>
      </c>
      <c r="BW157" s="5" t="str">
        <f t="shared" si="186"/>
        <v/>
      </c>
      <c r="BX157" s="5" t="str">
        <f t="shared" si="255"/>
        <v/>
      </c>
      <c r="BY157" s="5" t="b">
        <f t="shared" si="256"/>
        <v>0</v>
      </c>
      <c r="BZ157" s="5">
        <f t="shared" si="257"/>
        <v>0</v>
      </c>
      <c r="CA157" s="5" t="str">
        <f t="shared" si="187"/>
        <v/>
      </c>
      <c r="CB157" s="5" t="b">
        <f t="shared" si="188"/>
        <v>0</v>
      </c>
      <c r="CC157" s="5" t="str">
        <f t="shared" si="189"/>
        <v/>
      </c>
      <c r="CD157" s="5" t="b">
        <f t="shared" si="190"/>
        <v>0</v>
      </c>
      <c r="CE157" s="5" t="b">
        <f t="shared" si="191"/>
        <v>0</v>
      </c>
      <c r="CF157" s="5" t="b">
        <f t="shared" si="192"/>
        <v>0</v>
      </c>
      <c r="CG157" s="5" t="b">
        <f t="shared" si="193"/>
        <v>0</v>
      </c>
      <c r="CH157" s="5" t="b">
        <f t="shared" si="194"/>
        <v>0</v>
      </c>
      <c r="CI157" s="5">
        <f t="shared" si="195"/>
        <v>0</v>
      </c>
      <c r="CJ157" s="5" t="str">
        <f t="shared" si="196"/>
        <v>I don't know that verb.</v>
      </c>
      <c r="CK157" s="4">
        <f t="shared" si="197"/>
        <v>3</v>
      </c>
      <c r="CL157" s="4" t="b">
        <f t="shared" si="198"/>
        <v>0</v>
      </c>
      <c r="CM157" s="4">
        <f t="shared" si="258"/>
        <v>20</v>
      </c>
      <c r="CN157" s="4" t="b">
        <f t="shared" si="199"/>
        <v>0</v>
      </c>
      <c r="CO157" s="4">
        <f t="shared" si="200"/>
        <v>12</v>
      </c>
      <c r="CP157" s="4">
        <f t="shared" si="201"/>
        <v>10</v>
      </c>
      <c r="CQ157" s="4">
        <f t="shared" si="202"/>
        <v>2</v>
      </c>
      <c r="CR157" s="4">
        <f t="shared" si="203"/>
        <v>20</v>
      </c>
      <c r="CS157" s="4">
        <f t="shared" si="204"/>
        <v>2</v>
      </c>
      <c r="CT157" s="4">
        <f t="shared" si="205"/>
        <v>15</v>
      </c>
      <c r="CU157" s="4">
        <f t="shared" si="206"/>
        <v>16</v>
      </c>
      <c r="CV157" s="4">
        <f t="shared" si="207"/>
        <v>8</v>
      </c>
      <c r="CW157" s="4">
        <f t="shared" si="208"/>
        <v>8</v>
      </c>
      <c r="CX157" s="4">
        <f t="shared" si="209"/>
        <v>14</v>
      </c>
      <c r="CY157" s="4">
        <f t="shared" si="210"/>
        <v>19</v>
      </c>
      <c r="CZ157" s="4">
        <f t="shared" si="211"/>
        <v>9</v>
      </c>
      <c r="DA157" s="4">
        <f t="shared" si="212"/>
        <v>2</v>
      </c>
      <c r="DB157" s="4">
        <f t="shared" si="213"/>
        <v>12</v>
      </c>
      <c r="DC157" s="4">
        <f t="shared" si="259"/>
        <v>2</v>
      </c>
      <c r="DD157" s="4">
        <f t="shared" si="214"/>
        <v>2</v>
      </c>
      <c r="DE157" s="4">
        <f t="shared" si="215"/>
        <v>2</v>
      </c>
      <c r="DF157" s="4">
        <f t="shared" si="216"/>
        <v>10</v>
      </c>
      <c r="DG157" s="4">
        <f t="shared" si="217"/>
        <v>2</v>
      </c>
      <c r="DH157" s="4">
        <f t="shared" si="218"/>
        <v>17</v>
      </c>
      <c r="DI157" s="4">
        <f t="shared" si="219"/>
        <v>6</v>
      </c>
      <c r="DJ157" s="4">
        <f t="shared" si="220"/>
        <v>15</v>
      </c>
      <c r="DK157" s="4">
        <f t="shared" si="221"/>
        <v>19</v>
      </c>
      <c r="DL157" s="4">
        <f t="shared" si="222"/>
        <v>2</v>
      </c>
      <c r="DM157" s="4">
        <f t="shared" si="223"/>
        <v>22</v>
      </c>
      <c r="DN157" s="4">
        <f t="shared" si="224"/>
        <v>23</v>
      </c>
      <c r="DO157" s="3"/>
    </row>
    <row r="158" spans="1:119" x14ac:dyDescent="0.35">
      <c r="A158" s="3" t="str">
        <f t="shared" si="225"/>
        <v/>
      </c>
      <c r="B158" s="6"/>
      <c r="C158" s="3" t="str">
        <f t="shared" si="175"/>
        <v/>
      </c>
      <c r="D158" s="3" t="e" cm="1">
        <f t="array" ref="D158:F158">INDEX(_xlfn.TEXTSPLIT(B158," ",,TRUE),_xlfn.SEQUENCE(1,3))</f>
        <v>#VALUE!</v>
      </c>
      <c r="E158" s="3" t="e">
        <v>#VALUE!</v>
      </c>
      <c r="F158" s="3" t="e">
        <v>#VALUE!</v>
      </c>
      <c r="G158" s="3" t="e" cm="1">
        <f t="array" ref="G158">_xlfn.XLOOKUP(D158,Data!$D$3:$D$36,Data!$E$3:$G$36)</f>
        <v>#VALUE!</v>
      </c>
      <c r="H158" s="3"/>
      <c r="I158" s="3"/>
      <c r="J158" s="3" t="e">
        <f>_xlfn.XMATCH(E158,Data!$L$3:$L$10)</f>
        <v>#VALUE!</v>
      </c>
      <c r="K158" s="3" t="str">
        <f>IF(M158="",IF(I158,Data!$B$4,_xlfn.XLOOKUP(D158,Data!$D$3:$D$36,Data!$E$3:$E$36)),"")</f>
        <v/>
      </c>
      <c r="L158" s="3" t="str">
        <f>IF(M158="",IF(I158,_xlfn.XLOOKUP(G158,Data!$L$3:$L$10,Data!$M$3:$M$10),IF(H158=0,"",IF(H158=1,E158,_xlfn.XLOOKUP(E158,Data!$L$3:$L$10,Data!$M$3:$M$10)))),"")</f>
        <v/>
      </c>
      <c r="M158" s="3" t="str">
        <f>IF(NOT(ISERROR(F158)),Data!$J$3,IF(ISERROR(G158),Data!$J$4,IF(AND(H158=0,NOT(ISERROR(E158))),Data!$J$5,IF(AND(H158=2,ISERROR(J158)),Data!$J$7,IF(AND(H158=1,ISERROR(E158)),Data!$J$6,"")))))</f>
        <v>I don't know that verb.</v>
      </c>
      <c r="N158" s="3" t="e">
        <f>_xlfn.XLOOKUP(K158,Data!$D$3:$D$36,Data!$H$3:$H$36)</f>
        <v>#N/A</v>
      </c>
      <c r="O158" s="3" t="e">
        <f>_xlfn.XLOOKUP(L158,Data!$X$3:$X$29,Data!$W$3:$W$29)</f>
        <v>#N/A</v>
      </c>
      <c r="P158" s="3" t="b">
        <f>OR(_xlfn.XLOOKUP(CK157,Data!$O$3:$O$25,Data!$U$3:$U$25),AND(CL157,OR(DC157=CK157,DC157=1)))</f>
        <v>1</v>
      </c>
      <c r="Q158" s="3" t="e" cm="1">
        <f t="array" ref="Q158">INDEX(CO157:DN157,1,O158)</f>
        <v>#N/A</v>
      </c>
      <c r="R158" s="3" t="e">
        <f t="shared" si="177"/>
        <v>#N/A</v>
      </c>
      <c r="S158" s="3" t="e">
        <f t="shared" si="226"/>
        <v>#N/A</v>
      </c>
      <c r="T158" s="3" t="str">
        <f t="shared" si="227"/>
        <v/>
      </c>
      <c r="U158" s="3" t="str">
        <f>IF(M158&lt;&gt;"",M158,IF(L158="","",IFERROR(IF(T158=0,IF(S158=FALSE,Data!$J$11,Data!$J$8),""),IF(K158=Data!$B$4,"",Data!$J$8))))</f>
        <v>I don't know that verb.</v>
      </c>
      <c r="V158" s="3" t="e" cm="1">
        <f t="array" ref="V158">INDEX(Data!$Q$3:$T$25,CK157,L158)</f>
        <v>#VALUE!</v>
      </c>
      <c r="W158" s="3" t="e">
        <f t="shared" si="178"/>
        <v>#VALUE!</v>
      </c>
      <c r="X158" s="3">
        <f t="shared" si="228"/>
        <v>0</v>
      </c>
      <c r="Y158" s="3" t="str">
        <f>IF(K158&lt;&gt;"Go","",IF(ISNUMBER(V158),IF(V158&gt;0,W158,Data!$J$9),Play!V158))</f>
        <v/>
      </c>
      <c r="Z158" s="3" t="b">
        <f t="shared" si="229"/>
        <v>0</v>
      </c>
      <c r="AA158" s="3" t="str">
        <f t="shared" si="230"/>
        <v/>
      </c>
      <c r="AB158" s="3">
        <f t="shared" si="179"/>
        <v>0</v>
      </c>
      <c r="AE158" s="5" t="str">
        <f t="shared" si="180"/>
        <v/>
      </c>
      <c r="AF158" s="5" t="str">
        <f>IF(AE158&lt;&gt;"",OR(_xlfn.XLOOKUP(AE158,Data!$O$3:$O$25,Data!$U$3:$U$25),AND(CL157,OR(DC157=1,DC157=CK157))),"")</f>
        <v/>
      </c>
      <c r="AG158" s="5" t="e" cm="1">
        <f t="array" ref="AG158">"Exits: " &amp; _xlfn.TEXTJOIN(", ", TRUE, IF(INDEX(Data!$Q$3:$T$25,AE158,0)&gt;0,Data!$Q$2:$T$2,""))&amp;"."</f>
        <v>#VALUE!</v>
      </c>
      <c r="AH158" s="5" t="str" cm="1">
        <f t="array" ref="AH158">_xlfn.TEXTJOIN(", ", TRUE, IF(CO157:DN157=AE158,_xlfn.XLOOKUP($CO$3:$DN$3,Data!$W$3:$W$28,Data!$X$3:$X$28),""))</f>
        <v/>
      </c>
      <c r="AI158" s="5" t="str">
        <f>IF(AF158="","",IF(AF158,_xlfn.XLOOKUP(AE158,Data!$O$3:$O$25,Data!$P$3:$P$25)&amp;" "&amp;AG158&amp;IF(AH158&lt;&gt;""," You see: " &amp;AH158&amp;".",""),Data!$J$10))</f>
        <v/>
      </c>
      <c r="AJ158" s="5" t="str">
        <f t="shared" si="231"/>
        <v/>
      </c>
      <c r="AK158" s="5" t="str">
        <f>IF(AND(K158="Talk",U158=""),_xlfn.XLOOKUP(T158,Data!$W$3:$W$28,Data!$AC$3:$AC$28),"")</f>
        <v/>
      </c>
      <c r="AL158" s="5" t="str">
        <f t="shared" si="232"/>
        <v/>
      </c>
      <c r="AM158" s="5" t="b">
        <f t="shared" si="233"/>
        <v>0</v>
      </c>
      <c r="AN158" s="5" t="str">
        <f>IF(AM158,IF(_xlfn.XLOOKUP(T158,Data!$W$3:$W$28,Data!$AA$3:$AA$28)=FALSE,"You can't take that.",IF(Q158=1,"You already have that.",IF(OR(CK157=CT157,CK157=CY157),"The unholy fiend prevents you!",""))),"")</f>
        <v/>
      </c>
      <c r="AO158" s="5" t="str">
        <f t="shared" si="234"/>
        <v/>
      </c>
      <c r="AP158" s="5" t="str">
        <f t="shared" si="235"/>
        <v/>
      </c>
      <c r="AQ158" s="5" t="b">
        <f t="shared" si="236"/>
        <v>0</v>
      </c>
      <c r="AR158" s="5" t="str">
        <f t="shared" si="237"/>
        <v/>
      </c>
      <c r="AS158" s="5" t="str">
        <f t="shared" si="238"/>
        <v/>
      </c>
      <c r="AT158" s="5" t="str">
        <f t="shared" si="176"/>
        <v/>
      </c>
      <c r="AU158" s="5" t="str">
        <f>IF(AND(K158="Examine",U158=""),_xlfn.XLOOKUP(T158,Data!$W$3:$W$28,Data!$Z$3:$Z$28)&amp;IF(T158=15,IF(CL157,IF(CM157&gt;=14,"burning brightly.",IF(CM157&gt;=9,"burning steadily.",IF(CM157&gt;=4,"burning weakly.","guttering."))),"unlit."),""),"")</f>
        <v/>
      </c>
      <c r="AV158" s="5" t="str" cm="1">
        <f t="array" ref="AV158">_xlfn.TEXTJOIN(", ", TRUE, IF(CO157:DN157=1,CO$1:DN$1,""))</f>
        <v/>
      </c>
      <c r="AW158" s="5" t="str">
        <f t="shared" si="239"/>
        <v/>
      </c>
      <c r="AX158" s="5" t="b">
        <f t="shared" si="240"/>
        <v>0</v>
      </c>
      <c r="AY158" s="5" t="str">
        <f>IF(AX158,IF(NOT(ISBLANK(_xlfn.XLOOKUP(T158,Data!$W$3:$W$28,Data!$AD$3:$AD$28))),IF(CK157=12,"","There's nowhere to pour it away here."),"You can't empty that!"),"")</f>
        <v/>
      </c>
      <c r="AZ158" s="5" t="str">
        <f t="shared" si="241"/>
        <v/>
      </c>
      <c r="BA158" s="5" t="b">
        <f t="shared" si="242"/>
        <v>0</v>
      </c>
      <c r="BB158" s="5" t="e">
        <f>_xlfn.XLOOKUP(T158,Data!$W$3:$W$28,Data!$AD$3:$AD$28)</f>
        <v>#N/A</v>
      </c>
      <c r="BC158" s="5" t="str">
        <f t="shared" si="243"/>
        <v/>
      </c>
      <c r="BD158" s="5" t="str">
        <f t="shared" si="244"/>
        <v/>
      </c>
      <c r="BE158" s="5" t="b">
        <f t="shared" si="245"/>
        <v>0</v>
      </c>
      <c r="BF158" s="5" t="str">
        <f t="shared" si="181"/>
        <v/>
      </c>
      <c r="BG158" s="5" t="str">
        <f t="shared" si="246"/>
        <v/>
      </c>
      <c r="BH158" s="5" t="b">
        <f t="shared" si="247"/>
        <v>0</v>
      </c>
      <c r="BI158" s="5" t="str">
        <f t="shared" si="248"/>
        <v/>
      </c>
      <c r="BJ158" s="5" t="str">
        <f t="shared" si="182"/>
        <v/>
      </c>
      <c r="BK158" s="5" t="str">
        <f>IF(BH158,IF(BI158="","You ring the bell. "&amp;IF(BJ158=0,"Nothing else happens.","The "&amp;_xlfn.XLOOKUP(BJ158,Data!$W$3:$W$28,Data!$X$3:$X$28)&amp;" is transformed!"),BI158),"")</f>
        <v/>
      </c>
      <c r="BL158" s="5" t="b">
        <f t="shared" si="249"/>
        <v>0</v>
      </c>
      <c r="BM158" s="5" t="b">
        <f t="shared" si="250"/>
        <v>0</v>
      </c>
      <c r="BN158" s="5" t="str">
        <f t="shared" si="183"/>
        <v/>
      </c>
      <c r="BO158" s="5" t="str">
        <f t="shared" si="184"/>
        <v/>
      </c>
      <c r="BP158" s="5" t="b">
        <f t="shared" si="251"/>
        <v>0</v>
      </c>
      <c r="BQ158" s="5" t="str">
        <f>IF(BP158,IF(_xlfn.XLOOKUP(T158,Data!$W$3:$W$28,Data!$AB$3:$AB$28),"That's much too precious to give away!",IF(OR(AND(T158=17,CK157=CQ157),AND(T158=21,CK157=CV157)),"","No-one here seems to want that.")),"")</f>
        <v/>
      </c>
      <c r="BR158" s="5" t="str">
        <f>IF(BP158,IF(BQ158&lt;&gt;"",BQ158,IF(T158=21,Data!$B$5,"The priest takes the water and it is transformed by heavenly radiance!")),"")</f>
        <v/>
      </c>
      <c r="BS158" s="5" t="b">
        <f t="shared" si="252"/>
        <v>0</v>
      </c>
      <c r="BT158" s="5" t="str">
        <f t="shared" si="185"/>
        <v/>
      </c>
      <c r="BU158" s="5" t="str">
        <f t="shared" si="253"/>
        <v/>
      </c>
      <c r="BV158" s="5" t="b">
        <f t="shared" si="254"/>
        <v>0</v>
      </c>
      <c r="BW158" s="5" t="str">
        <f t="shared" si="186"/>
        <v/>
      </c>
      <c r="BX158" s="5" t="str">
        <f t="shared" si="255"/>
        <v/>
      </c>
      <c r="BY158" s="5" t="b">
        <f t="shared" si="256"/>
        <v>0</v>
      </c>
      <c r="BZ158" s="5">
        <f t="shared" si="257"/>
        <v>0</v>
      </c>
      <c r="CA158" s="5" t="str">
        <f t="shared" si="187"/>
        <v/>
      </c>
      <c r="CB158" s="5" t="b">
        <f t="shared" si="188"/>
        <v>0</v>
      </c>
      <c r="CC158" s="5" t="str">
        <f t="shared" si="189"/>
        <v/>
      </c>
      <c r="CD158" s="5" t="b">
        <f t="shared" si="190"/>
        <v>0</v>
      </c>
      <c r="CE158" s="5" t="b">
        <f t="shared" si="191"/>
        <v>0</v>
      </c>
      <c r="CF158" s="5" t="b">
        <f t="shared" si="192"/>
        <v>0</v>
      </c>
      <c r="CG158" s="5" t="b">
        <f t="shared" si="193"/>
        <v>0</v>
      </c>
      <c r="CH158" s="5" t="b">
        <f t="shared" si="194"/>
        <v>0</v>
      </c>
      <c r="CI158" s="5">
        <f t="shared" si="195"/>
        <v>0</v>
      </c>
      <c r="CJ158" s="5" t="str">
        <f t="shared" si="196"/>
        <v>I don't know that verb.</v>
      </c>
      <c r="CK158" s="4">
        <f t="shared" si="197"/>
        <v>3</v>
      </c>
      <c r="CL158" s="4" t="b">
        <f t="shared" si="198"/>
        <v>0</v>
      </c>
      <c r="CM158" s="4">
        <f t="shared" si="258"/>
        <v>20</v>
      </c>
      <c r="CN158" s="4" t="b">
        <f t="shared" si="199"/>
        <v>0</v>
      </c>
      <c r="CO158" s="4">
        <f t="shared" si="200"/>
        <v>12</v>
      </c>
      <c r="CP158" s="4">
        <f t="shared" si="201"/>
        <v>10</v>
      </c>
      <c r="CQ158" s="4">
        <f t="shared" si="202"/>
        <v>2</v>
      </c>
      <c r="CR158" s="4">
        <f t="shared" si="203"/>
        <v>20</v>
      </c>
      <c r="CS158" s="4">
        <f t="shared" si="204"/>
        <v>2</v>
      </c>
      <c r="CT158" s="4">
        <f t="shared" si="205"/>
        <v>15</v>
      </c>
      <c r="CU158" s="4">
        <f t="shared" si="206"/>
        <v>16</v>
      </c>
      <c r="CV158" s="4">
        <f t="shared" si="207"/>
        <v>8</v>
      </c>
      <c r="CW158" s="4">
        <f t="shared" si="208"/>
        <v>8</v>
      </c>
      <c r="CX158" s="4">
        <f t="shared" si="209"/>
        <v>14</v>
      </c>
      <c r="CY158" s="4">
        <f t="shared" si="210"/>
        <v>19</v>
      </c>
      <c r="CZ158" s="4">
        <f t="shared" si="211"/>
        <v>9</v>
      </c>
      <c r="DA158" s="4">
        <f t="shared" si="212"/>
        <v>2</v>
      </c>
      <c r="DB158" s="4">
        <f t="shared" si="213"/>
        <v>12</v>
      </c>
      <c r="DC158" s="4">
        <f t="shared" si="259"/>
        <v>2</v>
      </c>
      <c r="DD158" s="4">
        <f t="shared" si="214"/>
        <v>2</v>
      </c>
      <c r="DE158" s="4">
        <f t="shared" si="215"/>
        <v>2</v>
      </c>
      <c r="DF158" s="4">
        <f t="shared" si="216"/>
        <v>10</v>
      </c>
      <c r="DG158" s="4">
        <f t="shared" si="217"/>
        <v>2</v>
      </c>
      <c r="DH158" s="4">
        <f t="shared" si="218"/>
        <v>17</v>
      </c>
      <c r="DI158" s="4">
        <f t="shared" si="219"/>
        <v>6</v>
      </c>
      <c r="DJ158" s="4">
        <f t="shared" si="220"/>
        <v>15</v>
      </c>
      <c r="DK158" s="4">
        <f t="shared" si="221"/>
        <v>19</v>
      </c>
      <c r="DL158" s="4">
        <f t="shared" si="222"/>
        <v>2</v>
      </c>
      <c r="DM158" s="4">
        <f t="shared" si="223"/>
        <v>22</v>
      </c>
      <c r="DN158" s="4">
        <f t="shared" si="224"/>
        <v>23</v>
      </c>
      <c r="DO158" s="3"/>
    </row>
    <row r="159" spans="1:119" x14ac:dyDescent="0.35">
      <c r="A159" s="3" t="str">
        <f t="shared" si="225"/>
        <v/>
      </c>
      <c r="B159" s="6"/>
      <c r="C159" s="3" t="str">
        <f t="shared" si="175"/>
        <v/>
      </c>
      <c r="D159" s="3" t="e" cm="1">
        <f t="array" ref="D159:F159">INDEX(_xlfn.TEXTSPLIT(B159," ",,TRUE),_xlfn.SEQUENCE(1,3))</f>
        <v>#VALUE!</v>
      </c>
      <c r="E159" s="3" t="e">
        <v>#VALUE!</v>
      </c>
      <c r="F159" s="3" t="e">
        <v>#VALUE!</v>
      </c>
      <c r="G159" s="3" t="e" cm="1">
        <f t="array" ref="G159">_xlfn.XLOOKUP(D159,Data!$D$3:$D$36,Data!$E$3:$G$36)</f>
        <v>#VALUE!</v>
      </c>
      <c r="H159" s="3"/>
      <c r="I159" s="3"/>
      <c r="J159" s="3" t="e">
        <f>_xlfn.XMATCH(E159,Data!$L$3:$L$10)</f>
        <v>#VALUE!</v>
      </c>
      <c r="K159" s="3" t="str">
        <f>IF(M159="",IF(I159,Data!$B$4,_xlfn.XLOOKUP(D159,Data!$D$3:$D$36,Data!$E$3:$E$36)),"")</f>
        <v/>
      </c>
      <c r="L159" s="3" t="str">
        <f>IF(M159="",IF(I159,_xlfn.XLOOKUP(G159,Data!$L$3:$L$10,Data!$M$3:$M$10),IF(H159=0,"",IF(H159=1,E159,_xlfn.XLOOKUP(E159,Data!$L$3:$L$10,Data!$M$3:$M$10)))),"")</f>
        <v/>
      </c>
      <c r="M159" s="3" t="str">
        <f>IF(NOT(ISERROR(F159)),Data!$J$3,IF(ISERROR(G159),Data!$J$4,IF(AND(H159=0,NOT(ISERROR(E159))),Data!$J$5,IF(AND(H159=2,ISERROR(J159)),Data!$J$7,IF(AND(H159=1,ISERROR(E159)),Data!$J$6,"")))))</f>
        <v>I don't know that verb.</v>
      </c>
      <c r="N159" s="3" t="e">
        <f>_xlfn.XLOOKUP(K159,Data!$D$3:$D$36,Data!$H$3:$H$36)</f>
        <v>#N/A</v>
      </c>
      <c r="O159" s="3" t="e">
        <f>_xlfn.XLOOKUP(L159,Data!$X$3:$X$29,Data!$W$3:$W$29)</f>
        <v>#N/A</v>
      </c>
      <c r="P159" s="3" t="b">
        <f>OR(_xlfn.XLOOKUP(CK158,Data!$O$3:$O$25,Data!$U$3:$U$25),AND(CL158,OR(DC158=CK158,DC158=1)))</f>
        <v>1</v>
      </c>
      <c r="Q159" s="3" t="e" cm="1">
        <f t="array" ref="Q159">INDEX(CO158:DN158,1,O159)</f>
        <v>#N/A</v>
      </c>
      <c r="R159" s="3" t="e">
        <f t="shared" si="177"/>
        <v>#N/A</v>
      </c>
      <c r="S159" s="3" t="e">
        <f t="shared" si="226"/>
        <v>#N/A</v>
      </c>
      <c r="T159" s="3" t="str">
        <f t="shared" si="227"/>
        <v/>
      </c>
      <c r="U159" s="3" t="str">
        <f>IF(M159&lt;&gt;"",M159,IF(L159="","",IFERROR(IF(T159=0,IF(S159=FALSE,Data!$J$11,Data!$J$8),""),IF(K159=Data!$B$4,"",Data!$J$8))))</f>
        <v>I don't know that verb.</v>
      </c>
      <c r="V159" s="3" t="e" cm="1">
        <f t="array" ref="V159">INDEX(Data!$Q$3:$T$25,CK158,L159)</f>
        <v>#VALUE!</v>
      </c>
      <c r="W159" s="3" t="e">
        <f t="shared" si="178"/>
        <v>#VALUE!</v>
      </c>
      <c r="X159" s="3">
        <f t="shared" si="228"/>
        <v>0</v>
      </c>
      <c r="Y159" s="3" t="str">
        <f>IF(K159&lt;&gt;"Go","",IF(ISNUMBER(V159),IF(V159&gt;0,W159,Data!$J$9),Play!V159))</f>
        <v/>
      </c>
      <c r="Z159" s="3" t="b">
        <f t="shared" si="229"/>
        <v>0</v>
      </c>
      <c r="AA159" s="3" t="str">
        <f t="shared" si="230"/>
        <v/>
      </c>
      <c r="AB159" s="3">
        <f t="shared" si="179"/>
        <v>0</v>
      </c>
      <c r="AE159" s="5" t="str">
        <f t="shared" si="180"/>
        <v/>
      </c>
      <c r="AF159" s="5" t="str">
        <f>IF(AE159&lt;&gt;"",OR(_xlfn.XLOOKUP(AE159,Data!$O$3:$O$25,Data!$U$3:$U$25),AND(CL158,OR(DC158=1,DC158=CK158))),"")</f>
        <v/>
      </c>
      <c r="AG159" s="5" t="e" cm="1">
        <f t="array" ref="AG159">"Exits: " &amp; _xlfn.TEXTJOIN(", ", TRUE, IF(INDEX(Data!$Q$3:$T$25,AE159,0)&gt;0,Data!$Q$2:$T$2,""))&amp;"."</f>
        <v>#VALUE!</v>
      </c>
      <c r="AH159" s="5" t="str" cm="1">
        <f t="array" ref="AH159">_xlfn.TEXTJOIN(", ", TRUE, IF(CO158:DN158=AE159,_xlfn.XLOOKUP($CO$3:$DN$3,Data!$W$3:$W$28,Data!$X$3:$X$28),""))</f>
        <v/>
      </c>
      <c r="AI159" s="5" t="str">
        <f>IF(AF159="","",IF(AF159,_xlfn.XLOOKUP(AE159,Data!$O$3:$O$25,Data!$P$3:$P$25)&amp;" "&amp;AG159&amp;IF(AH159&lt;&gt;""," You see: " &amp;AH159&amp;".",""),Data!$J$10))</f>
        <v/>
      </c>
      <c r="AJ159" s="5" t="str">
        <f t="shared" si="231"/>
        <v/>
      </c>
      <c r="AK159" s="5" t="str">
        <f>IF(AND(K159="Talk",U159=""),_xlfn.XLOOKUP(T159,Data!$W$3:$W$28,Data!$AC$3:$AC$28),"")</f>
        <v/>
      </c>
      <c r="AL159" s="5" t="str">
        <f t="shared" si="232"/>
        <v/>
      </c>
      <c r="AM159" s="5" t="b">
        <f t="shared" si="233"/>
        <v>0</v>
      </c>
      <c r="AN159" s="5" t="str">
        <f>IF(AM159,IF(_xlfn.XLOOKUP(T159,Data!$W$3:$W$28,Data!$AA$3:$AA$28)=FALSE,"You can't take that.",IF(Q159=1,"You already have that.",IF(OR(CK158=CT158,CK158=CY158),"The unholy fiend prevents you!",""))),"")</f>
        <v/>
      </c>
      <c r="AO159" s="5" t="str">
        <f t="shared" si="234"/>
        <v/>
      </c>
      <c r="AP159" s="5" t="str">
        <f t="shared" si="235"/>
        <v/>
      </c>
      <c r="AQ159" s="5" t="b">
        <f t="shared" si="236"/>
        <v>0</v>
      </c>
      <c r="AR159" s="5" t="str">
        <f t="shared" si="237"/>
        <v/>
      </c>
      <c r="AS159" s="5" t="str">
        <f t="shared" si="238"/>
        <v/>
      </c>
      <c r="AT159" s="5" t="str">
        <f t="shared" si="176"/>
        <v/>
      </c>
      <c r="AU159" s="5" t="str">
        <f>IF(AND(K159="Examine",U159=""),_xlfn.XLOOKUP(T159,Data!$W$3:$W$28,Data!$Z$3:$Z$28)&amp;IF(T159=15,IF(CL158,IF(CM158&gt;=14,"burning brightly.",IF(CM158&gt;=9,"burning steadily.",IF(CM158&gt;=4,"burning weakly.","guttering."))),"unlit."),""),"")</f>
        <v/>
      </c>
      <c r="AV159" s="5" t="str" cm="1">
        <f t="array" ref="AV159">_xlfn.TEXTJOIN(", ", TRUE, IF(CO158:DN158=1,CO$1:DN$1,""))</f>
        <v/>
      </c>
      <c r="AW159" s="5" t="str">
        <f t="shared" si="239"/>
        <v/>
      </c>
      <c r="AX159" s="5" t="b">
        <f t="shared" si="240"/>
        <v>0</v>
      </c>
      <c r="AY159" s="5" t="str">
        <f>IF(AX159,IF(NOT(ISBLANK(_xlfn.XLOOKUP(T159,Data!$W$3:$W$28,Data!$AD$3:$AD$28))),IF(CK158=12,"","There's nowhere to pour it away here."),"You can't empty that!"),"")</f>
        <v/>
      </c>
      <c r="AZ159" s="5" t="str">
        <f t="shared" si="241"/>
        <v/>
      </c>
      <c r="BA159" s="5" t="b">
        <f t="shared" si="242"/>
        <v>0</v>
      </c>
      <c r="BB159" s="5" t="e">
        <f>_xlfn.XLOOKUP(T159,Data!$W$3:$W$28,Data!$AD$3:$AD$28)</f>
        <v>#N/A</v>
      </c>
      <c r="BC159" s="5" t="str">
        <f t="shared" si="243"/>
        <v/>
      </c>
      <c r="BD159" s="5" t="str">
        <f t="shared" si="244"/>
        <v/>
      </c>
      <c r="BE159" s="5" t="b">
        <f t="shared" si="245"/>
        <v>0</v>
      </c>
      <c r="BF159" s="5" t="str">
        <f t="shared" si="181"/>
        <v/>
      </c>
      <c r="BG159" s="5" t="str">
        <f t="shared" si="246"/>
        <v/>
      </c>
      <c r="BH159" s="5" t="b">
        <f t="shared" si="247"/>
        <v>0</v>
      </c>
      <c r="BI159" s="5" t="str">
        <f t="shared" si="248"/>
        <v/>
      </c>
      <c r="BJ159" s="5" t="str">
        <f t="shared" si="182"/>
        <v/>
      </c>
      <c r="BK159" s="5" t="str">
        <f>IF(BH159,IF(BI159="","You ring the bell. "&amp;IF(BJ159=0,"Nothing else happens.","The "&amp;_xlfn.XLOOKUP(BJ159,Data!$W$3:$W$28,Data!$X$3:$X$28)&amp;" is transformed!"),BI159),"")</f>
        <v/>
      </c>
      <c r="BL159" s="5" t="b">
        <f t="shared" si="249"/>
        <v>0</v>
      </c>
      <c r="BM159" s="5" t="b">
        <f t="shared" si="250"/>
        <v>0</v>
      </c>
      <c r="BN159" s="5" t="str">
        <f t="shared" si="183"/>
        <v/>
      </c>
      <c r="BO159" s="5" t="str">
        <f t="shared" si="184"/>
        <v/>
      </c>
      <c r="BP159" s="5" t="b">
        <f t="shared" si="251"/>
        <v>0</v>
      </c>
      <c r="BQ159" s="5" t="str">
        <f>IF(BP159,IF(_xlfn.XLOOKUP(T159,Data!$W$3:$W$28,Data!$AB$3:$AB$28),"That's much too precious to give away!",IF(OR(AND(T159=17,CK158=CQ158),AND(T159=21,CK158=CV158)),"","No-one here seems to want that.")),"")</f>
        <v/>
      </c>
      <c r="BR159" s="5" t="str">
        <f>IF(BP159,IF(BQ159&lt;&gt;"",BQ159,IF(T159=21,Data!$B$5,"The priest takes the water and it is transformed by heavenly radiance!")),"")</f>
        <v/>
      </c>
      <c r="BS159" s="5" t="b">
        <f t="shared" si="252"/>
        <v>0</v>
      </c>
      <c r="BT159" s="5" t="str">
        <f t="shared" si="185"/>
        <v/>
      </c>
      <c r="BU159" s="5" t="str">
        <f t="shared" si="253"/>
        <v/>
      </c>
      <c r="BV159" s="5" t="b">
        <f t="shared" si="254"/>
        <v>0</v>
      </c>
      <c r="BW159" s="5" t="str">
        <f t="shared" si="186"/>
        <v/>
      </c>
      <c r="BX159" s="5" t="str">
        <f t="shared" si="255"/>
        <v/>
      </c>
      <c r="BY159" s="5" t="b">
        <f t="shared" si="256"/>
        <v>0</v>
      </c>
      <c r="BZ159" s="5">
        <f t="shared" si="257"/>
        <v>0</v>
      </c>
      <c r="CA159" s="5" t="str">
        <f t="shared" si="187"/>
        <v/>
      </c>
      <c r="CB159" s="5" t="b">
        <f t="shared" si="188"/>
        <v>0</v>
      </c>
      <c r="CC159" s="5" t="str">
        <f t="shared" si="189"/>
        <v/>
      </c>
      <c r="CD159" s="5" t="b">
        <f t="shared" si="190"/>
        <v>0</v>
      </c>
      <c r="CE159" s="5" t="b">
        <f t="shared" si="191"/>
        <v>0</v>
      </c>
      <c r="CF159" s="5" t="b">
        <f t="shared" si="192"/>
        <v>0</v>
      </c>
      <c r="CG159" s="5" t="b">
        <f t="shared" si="193"/>
        <v>0</v>
      </c>
      <c r="CH159" s="5" t="b">
        <f t="shared" si="194"/>
        <v>0</v>
      </c>
      <c r="CI159" s="5">
        <f t="shared" si="195"/>
        <v>0</v>
      </c>
      <c r="CJ159" s="5" t="str">
        <f t="shared" si="196"/>
        <v>I don't know that verb.</v>
      </c>
      <c r="CK159" s="4">
        <f t="shared" si="197"/>
        <v>3</v>
      </c>
      <c r="CL159" s="4" t="b">
        <f t="shared" si="198"/>
        <v>0</v>
      </c>
      <c r="CM159" s="4">
        <f t="shared" si="258"/>
        <v>20</v>
      </c>
      <c r="CN159" s="4" t="b">
        <f t="shared" si="199"/>
        <v>0</v>
      </c>
      <c r="CO159" s="4">
        <f t="shared" si="200"/>
        <v>12</v>
      </c>
      <c r="CP159" s="4">
        <f t="shared" si="201"/>
        <v>10</v>
      </c>
      <c r="CQ159" s="4">
        <f t="shared" si="202"/>
        <v>2</v>
      </c>
      <c r="CR159" s="4">
        <f t="shared" si="203"/>
        <v>20</v>
      </c>
      <c r="CS159" s="4">
        <f t="shared" si="204"/>
        <v>2</v>
      </c>
      <c r="CT159" s="4">
        <f t="shared" si="205"/>
        <v>15</v>
      </c>
      <c r="CU159" s="4">
        <f t="shared" si="206"/>
        <v>16</v>
      </c>
      <c r="CV159" s="4">
        <f t="shared" si="207"/>
        <v>8</v>
      </c>
      <c r="CW159" s="4">
        <f t="shared" si="208"/>
        <v>8</v>
      </c>
      <c r="CX159" s="4">
        <f t="shared" si="209"/>
        <v>14</v>
      </c>
      <c r="CY159" s="4">
        <f t="shared" si="210"/>
        <v>19</v>
      </c>
      <c r="CZ159" s="4">
        <f t="shared" si="211"/>
        <v>9</v>
      </c>
      <c r="DA159" s="4">
        <f t="shared" si="212"/>
        <v>2</v>
      </c>
      <c r="DB159" s="4">
        <f t="shared" si="213"/>
        <v>12</v>
      </c>
      <c r="DC159" s="4">
        <f t="shared" si="259"/>
        <v>2</v>
      </c>
      <c r="DD159" s="4">
        <f t="shared" si="214"/>
        <v>2</v>
      </c>
      <c r="DE159" s="4">
        <f t="shared" si="215"/>
        <v>2</v>
      </c>
      <c r="DF159" s="4">
        <f t="shared" si="216"/>
        <v>10</v>
      </c>
      <c r="DG159" s="4">
        <f t="shared" si="217"/>
        <v>2</v>
      </c>
      <c r="DH159" s="4">
        <f t="shared" si="218"/>
        <v>17</v>
      </c>
      <c r="DI159" s="4">
        <f t="shared" si="219"/>
        <v>6</v>
      </c>
      <c r="DJ159" s="4">
        <f t="shared" si="220"/>
        <v>15</v>
      </c>
      <c r="DK159" s="4">
        <f t="shared" si="221"/>
        <v>19</v>
      </c>
      <c r="DL159" s="4">
        <f t="shared" si="222"/>
        <v>2</v>
      </c>
      <c r="DM159" s="4">
        <f t="shared" si="223"/>
        <v>22</v>
      </c>
      <c r="DN159" s="4">
        <f t="shared" si="224"/>
        <v>23</v>
      </c>
      <c r="DO159" s="3"/>
    </row>
    <row r="160" spans="1:119" x14ac:dyDescent="0.35">
      <c r="A160" s="3" t="str">
        <f t="shared" si="225"/>
        <v/>
      </c>
      <c r="B160" s="6"/>
      <c r="C160" s="3" t="str">
        <f t="shared" si="175"/>
        <v/>
      </c>
      <c r="D160" s="3" t="e" cm="1">
        <f t="array" ref="D160:F160">INDEX(_xlfn.TEXTSPLIT(B160," ",,TRUE),_xlfn.SEQUENCE(1,3))</f>
        <v>#VALUE!</v>
      </c>
      <c r="E160" s="3" t="e">
        <v>#VALUE!</v>
      </c>
      <c r="F160" s="3" t="e">
        <v>#VALUE!</v>
      </c>
      <c r="G160" s="3" t="e" cm="1">
        <f t="array" ref="G160">_xlfn.XLOOKUP(D160,Data!$D$3:$D$36,Data!$E$3:$G$36)</f>
        <v>#VALUE!</v>
      </c>
      <c r="H160" s="3"/>
      <c r="I160" s="3"/>
      <c r="J160" s="3" t="e">
        <f>_xlfn.XMATCH(E160,Data!$L$3:$L$10)</f>
        <v>#VALUE!</v>
      </c>
      <c r="K160" s="3" t="str">
        <f>IF(M160="",IF(I160,Data!$B$4,_xlfn.XLOOKUP(D160,Data!$D$3:$D$36,Data!$E$3:$E$36)),"")</f>
        <v/>
      </c>
      <c r="L160" s="3" t="str">
        <f>IF(M160="",IF(I160,_xlfn.XLOOKUP(G160,Data!$L$3:$L$10,Data!$M$3:$M$10),IF(H160=0,"",IF(H160=1,E160,_xlfn.XLOOKUP(E160,Data!$L$3:$L$10,Data!$M$3:$M$10)))),"")</f>
        <v/>
      </c>
      <c r="M160" s="3" t="str">
        <f>IF(NOT(ISERROR(F160)),Data!$J$3,IF(ISERROR(G160),Data!$J$4,IF(AND(H160=0,NOT(ISERROR(E160))),Data!$J$5,IF(AND(H160=2,ISERROR(J160)),Data!$J$7,IF(AND(H160=1,ISERROR(E160)),Data!$J$6,"")))))</f>
        <v>I don't know that verb.</v>
      </c>
      <c r="N160" s="3" t="e">
        <f>_xlfn.XLOOKUP(K160,Data!$D$3:$D$36,Data!$H$3:$H$36)</f>
        <v>#N/A</v>
      </c>
      <c r="O160" s="3" t="e">
        <f>_xlfn.XLOOKUP(L160,Data!$X$3:$X$29,Data!$W$3:$W$29)</f>
        <v>#N/A</v>
      </c>
      <c r="P160" s="3" t="b">
        <f>OR(_xlfn.XLOOKUP(CK159,Data!$O$3:$O$25,Data!$U$3:$U$25),AND(CL159,OR(DC159=CK159,DC159=1)))</f>
        <v>1</v>
      </c>
      <c r="Q160" s="3" t="e" cm="1">
        <f t="array" ref="Q160">INDEX(CO159:DN159,1,O160)</f>
        <v>#N/A</v>
      </c>
      <c r="R160" s="3" t="e">
        <f t="shared" si="177"/>
        <v>#N/A</v>
      </c>
      <c r="S160" s="3" t="e">
        <f t="shared" si="226"/>
        <v>#N/A</v>
      </c>
      <c r="T160" s="3" t="str">
        <f t="shared" si="227"/>
        <v/>
      </c>
      <c r="U160" s="3" t="str">
        <f>IF(M160&lt;&gt;"",M160,IF(L160="","",IFERROR(IF(T160=0,IF(S160=FALSE,Data!$J$11,Data!$J$8),""),IF(K160=Data!$B$4,"",Data!$J$8))))</f>
        <v>I don't know that verb.</v>
      </c>
      <c r="V160" s="3" t="e" cm="1">
        <f t="array" ref="V160">INDEX(Data!$Q$3:$T$25,CK159,L160)</f>
        <v>#VALUE!</v>
      </c>
      <c r="W160" s="3" t="e">
        <f t="shared" si="178"/>
        <v>#VALUE!</v>
      </c>
      <c r="X160" s="3">
        <f t="shared" si="228"/>
        <v>0</v>
      </c>
      <c r="Y160" s="3" t="str">
        <f>IF(K160&lt;&gt;"Go","",IF(ISNUMBER(V160),IF(V160&gt;0,W160,Data!$J$9),Play!V160))</f>
        <v/>
      </c>
      <c r="Z160" s="3" t="b">
        <f t="shared" si="229"/>
        <v>0</v>
      </c>
      <c r="AA160" s="3" t="str">
        <f t="shared" si="230"/>
        <v/>
      </c>
      <c r="AB160" s="3">
        <f t="shared" si="179"/>
        <v>0</v>
      </c>
      <c r="AE160" s="5" t="str">
        <f t="shared" si="180"/>
        <v/>
      </c>
      <c r="AF160" s="5" t="str">
        <f>IF(AE160&lt;&gt;"",OR(_xlfn.XLOOKUP(AE160,Data!$O$3:$O$25,Data!$U$3:$U$25),AND(CL159,OR(DC159=1,DC159=CK159))),"")</f>
        <v/>
      </c>
      <c r="AG160" s="5" t="e" cm="1">
        <f t="array" ref="AG160">"Exits: " &amp; _xlfn.TEXTJOIN(", ", TRUE, IF(INDEX(Data!$Q$3:$T$25,AE160,0)&gt;0,Data!$Q$2:$T$2,""))&amp;"."</f>
        <v>#VALUE!</v>
      </c>
      <c r="AH160" s="5" t="str" cm="1">
        <f t="array" ref="AH160">_xlfn.TEXTJOIN(", ", TRUE, IF(CO159:DN159=AE160,_xlfn.XLOOKUP($CO$3:$DN$3,Data!$W$3:$W$28,Data!$X$3:$X$28),""))</f>
        <v/>
      </c>
      <c r="AI160" s="5" t="str">
        <f>IF(AF160="","",IF(AF160,_xlfn.XLOOKUP(AE160,Data!$O$3:$O$25,Data!$P$3:$P$25)&amp;" "&amp;AG160&amp;IF(AH160&lt;&gt;""," You see: " &amp;AH160&amp;".",""),Data!$J$10))</f>
        <v/>
      </c>
      <c r="AJ160" s="5" t="str">
        <f t="shared" si="231"/>
        <v/>
      </c>
      <c r="AK160" s="5" t="str">
        <f>IF(AND(K160="Talk",U160=""),_xlfn.XLOOKUP(T160,Data!$W$3:$W$28,Data!$AC$3:$AC$28),"")</f>
        <v/>
      </c>
      <c r="AL160" s="5" t="str">
        <f t="shared" si="232"/>
        <v/>
      </c>
      <c r="AM160" s="5" t="b">
        <f t="shared" si="233"/>
        <v>0</v>
      </c>
      <c r="AN160" s="5" t="str">
        <f>IF(AM160,IF(_xlfn.XLOOKUP(T160,Data!$W$3:$W$28,Data!$AA$3:$AA$28)=FALSE,"You can't take that.",IF(Q160=1,"You already have that.",IF(OR(CK159=CT159,CK159=CY159),"The unholy fiend prevents you!",""))),"")</f>
        <v/>
      </c>
      <c r="AO160" s="5" t="str">
        <f t="shared" si="234"/>
        <v/>
      </c>
      <c r="AP160" s="5" t="str">
        <f t="shared" si="235"/>
        <v/>
      </c>
      <c r="AQ160" s="5" t="b">
        <f t="shared" si="236"/>
        <v>0</v>
      </c>
      <c r="AR160" s="5" t="str">
        <f t="shared" si="237"/>
        <v/>
      </c>
      <c r="AS160" s="5" t="str">
        <f t="shared" si="238"/>
        <v/>
      </c>
      <c r="AT160" s="5" t="str">
        <f t="shared" si="176"/>
        <v/>
      </c>
      <c r="AU160" s="5" t="str">
        <f>IF(AND(K160="Examine",U160=""),_xlfn.XLOOKUP(T160,Data!$W$3:$W$28,Data!$Z$3:$Z$28)&amp;IF(T160=15,IF(CL159,IF(CM159&gt;=14,"burning brightly.",IF(CM159&gt;=9,"burning steadily.",IF(CM159&gt;=4,"burning weakly.","guttering."))),"unlit."),""),"")</f>
        <v/>
      </c>
      <c r="AV160" s="5" t="str" cm="1">
        <f t="array" ref="AV160">_xlfn.TEXTJOIN(", ", TRUE, IF(CO159:DN159=1,CO$1:DN$1,""))</f>
        <v/>
      </c>
      <c r="AW160" s="5" t="str">
        <f t="shared" si="239"/>
        <v/>
      </c>
      <c r="AX160" s="5" t="b">
        <f t="shared" si="240"/>
        <v>0</v>
      </c>
      <c r="AY160" s="5" t="str">
        <f>IF(AX160,IF(NOT(ISBLANK(_xlfn.XLOOKUP(T160,Data!$W$3:$W$28,Data!$AD$3:$AD$28))),IF(CK159=12,"","There's nowhere to pour it away here."),"You can't empty that!"),"")</f>
        <v/>
      </c>
      <c r="AZ160" s="5" t="str">
        <f t="shared" si="241"/>
        <v/>
      </c>
      <c r="BA160" s="5" t="b">
        <f t="shared" si="242"/>
        <v>0</v>
      </c>
      <c r="BB160" s="5" t="e">
        <f>_xlfn.XLOOKUP(T160,Data!$W$3:$W$28,Data!$AD$3:$AD$28)</f>
        <v>#N/A</v>
      </c>
      <c r="BC160" s="5" t="str">
        <f t="shared" si="243"/>
        <v/>
      </c>
      <c r="BD160" s="5" t="str">
        <f t="shared" si="244"/>
        <v/>
      </c>
      <c r="BE160" s="5" t="b">
        <f t="shared" si="245"/>
        <v>0</v>
      </c>
      <c r="BF160" s="5" t="str">
        <f t="shared" si="181"/>
        <v/>
      </c>
      <c r="BG160" s="5" t="str">
        <f t="shared" si="246"/>
        <v/>
      </c>
      <c r="BH160" s="5" t="b">
        <f t="shared" si="247"/>
        <v>0</v>
      </c>
      <c r="BI160" s="5" t="str">
        <f t="shared" si="248"/>
        <v/>
      </c>
      <c r="BJ160" s="5" t="str">
        <f t="shared" si="182"/>
        <v/>
      </c>
      <c r="BK160" s="5" t="str">
        <f>IF(BH160,IF(BI160="","You ring the bell. "&amp;IF(BJ160=0,"Nothing else happens.","The "&amp;_xlfn.XLOOKUP(BJ160,Data!$W$3:$W$28,Data!$X$3:$X$28)&amp;" is transformed!"),BI160),"")</f>
        <v/>
      </c>
      <c r="BL160" s="5" t="b">
        <f t="shared" si="249"/>
        <v>0</v>
      </c>
      <c r="BM160" s="5" t="b">
        <f t="shared" si="250"/>
        <v>0</v>
      </c>
      <c r="BN160" s="5" t="str">
        <f t="shared" si="183"/>
        <v/>
      </c>
      <c r="BO160" s="5" t="str">
        <f t="shared" si="184"/>
        <v/>
      </c>
      <c r="BP160" s="5" t="b">
        <f t="shared" si="251"/>
        <v>0</v>
      </c>
      <c r="BQ160" s="5" t="str">
        <f>IF(BP160,IF(_xlfn.XLOOKUP(T160,Data!$W$3:$W$28,Data!$AB$3:$AB$28),"That's much too precious to give away!",IF(OR(AND(T160=17,CK159=CQ159),AND(T160=21,CK159=CV159)),"","No-one here seems to want that.")),"")</f>
        <v/>
      </c>
      <c r="BR160" s="5" t="str">
        <f>IF(BP160,IF(BQ160&lt;&gt;"",BQ160,IF(T160=21,Data!$B$5,"The priest takes the water and it is transformed by heavenly radiance!")),"")</f>
        <v/>
      </c>
      <c r="BS160" s="5" t="b">
        <f t="shared" si="252"/>
        <v>0</v>
      </c>
      <c r="BT160" s="5" t="str">
        <f t="shared" si="185"/>
        <v/>
      </c>
      <c r="BU160" s="5" t="str">
        <f t="shared" si="253"/>
        <v/>
      </c>
      <c r="BV160" s="5" t="b">
        <f t="shared" si="254"/>
        <v>0</v>
      </c>
      <c r="BW160" s="5" t="str">
        <f t="shared" si="186"/>
        <v/>
      </c>
      <c r="BX160" s="5" t="str">
        <f t="shared" si="255"/>
        <v/>
      </c>
      <c r="BY160" s="5" t="b">
        <f t="shared" si="256"/>
        <v>0</v>
      </c>
      <c r="BZ160" s="5">
        <f t="shared" si="257"/>
        <v>0</v>
      </c>
      <c r="CA160" s="5" t="str">
        <f t="shared" si="187"/>
        <v/>
      </c>
      <c r="CB160" s="5" t="b">
        <f t="shared" si="188"/>
        <v>0</v>
      </c>
      <c r="CC160" s="5" t="str">
        <f t="shared" si="189"/>
        <v/>
      </c>
      <c r="CD160" s="5" t="b">
        <f t="shared" si="190"/>
        <v>0</v>
      </c>
      <c r="CE160" s="5" t="b">
        <f t="shared" si="191"/>
        <v>0</v>
      </c>
      <c r="CF160" s="5" t="b">
        <f t="shared" si="192"/>
        <v>0</v>
      </c>
      <c r="CG160" s="5" t="b">
        <f t="shared" si="193"/>
        <v>0</v>
      </c>
      <c r="CH160" s="5" t="b">
        <f t="shared" si="194"/>
        <v>0</v>
      </c>
      <c r="CI160" s="5">
        <f t="shared" si="195"/>
        <v>0</v>
      </c>
      <c r="CJ160" s="5" t="str">
        <f t="shared" si="196"/>
        <v>I don't know that verb.</v>
      </c>
      <c r="CK160" s="4">
        <f t="shared" si="197"/>
        <v>3</v>
      </c>
      <c r="CL160" s="4" t="b">
        <f t="shared" si="198"/>
        <v>0</v>
      </c>
      <c r="CM160" s="4">
        <f t="shared" si="258"/>
        <v>20</v>
      </c>
      <c r="CN160" s="4" t="b">
        <f t="shared" si="199"/>
        <v>0</v>
      </c>
      <c r="CO160" s="4">
        <f t="shared" si="200"/>
        <v>12</v>
      </c>
      <c r="CP160" s="4">
        <f t="shared" si="201"/>
        <v>10</v>
      </c>
      <c r="CQ160" s="4">
        <f t="shared" si="202"/>
        <v>2</v>
      </c>
      <c r="CR160" s="4">
        <f t="shared" si="203"/>
        <v>20</v>
      </c>
      <c r="CS160" s="4">
        <f t="shared" si="204"/>
        <v>2</v>
      </c>
      <c r="CT160" s="4">
        <f t="shared" si="205"/>
        <v>15</v>
      </c>
      <c r="CU160" s="4">
        <f t="shared" si="206"/>
        <v>16</v>
      </c>
      <c r="CV160" s="4">
        <f t="shared" si="207"/>
        <v>8</v>
      </c>
      <c r="CW160" s="4">
        <f t="shared" si="208"/>
        <v>8</v>
      </c>
      <c r="CX160" s="4">
        <f t="shared" si="209"/>
        <v>14</v>
      </c>
      <c r="CY160" s="4">
        <f t="shared" si="210"/>
        <v>19</v>
      </c>
      <c r="CZ160" s="4">
        <f t="shared" si="211"/>
        <v>9</v>
      </c>
      <c r="DA160" s="4">
        <f t="shared" si="212"/>
        <v>2</v>
      </c>
      <c r="DB160" s="4">
        <f t="shared" si="213"/>
        <v>12</v>
      </c>
      <c r="DC160" s="4">
        <f t="shared" si="259"/>
        <v>2</v>
      </c>
      <c r="DD160" s="4">
        <f t="shared" si="214"/>
        <v>2</v>
      </c>
      <c r="DE160" s="4">
        <f t="shared" si="215"/>
        <v>2</v>
      </c>
      <c r="DF160" s="4">
        <f t="shared" si="216"/>
        <v>10</v>
      </c>
      <c r="DG160" s="4">
        <f t="shared" si="217"/>
        <v>2</v>
      </c>
      <c r="DH160" s="4">
        <f t="shared" si="218"/>
        <v>17</v>
      </c>
      <c r="DI160" s="4">
        <f t="shared" si="219"/>
        <v>6</v>
      </c>
      <c r="DJ160" s="4">
        <f t="shared" si="220"/>
        <v>15</v>
      </c>
      <c r="DK160" s="4">
        <f t="shared" si="221"/>
        <v>19</v>
      </c>
      <c r="DL160" s="4">
        <f t="shared" si="222"/>
        <v>2</v>
      </c>
      <c r="DM160" s="4">
        <f t="shared" si="223"/>
        <v>22</v>
      </c>
      <c r="DN160" s="4">
        <f t="shared" si="224"/>
        <v>23</v>
      </c>
      <c r="DO160" s="3"/>
    </row>
    <row r="161" spans="1:119" x14ac:dyDescent="0.35">
      <c r="A161" s="3" t="str">
        <f t="shared" si="225"/>
        <v/>
      </c>
      <c r="B161" s="6"/>
      <c r="C161" s="3" t="str">
        <f t="shared" si="175"/>
        <v/>
      </c>
      <c r="D161" s="3" t="e" cm="1">
        <f t="array" ref="D161:F161">INDEX(_xlfn.TEXTSPLIT(B161," ",,TRUE),_xlfn.SEQUENCE(1,3))</f>
        <v>#VALUE!</v>
      </c>
      <c r="E161" s="3" t="e">
        <v>#VALUE!</v>
      </c>
      <c r="F161" s="3" t="e">
        <v>#VALUE!</v>
      </c>
      <c r="G161" s="3" t="e" cm="1">
        <f t="array" ref="G161">_xlfn.XLOOKUP(D161,Data!$D$3:$D$36,Data!$E$3:$G$36)</f>
        <v>#VALUE!</v>
      </c>
      <c r="H161" s="3"/>
      <c r="I161" s="3"/>
      <c r="J161" s="3" t="e">
        <f>_xlfn.XMATCH(E161,Data!$L$3:$L$10)</f>
        <v>#VALUE!</v>
      </c>
      <c r="K161" s="3" t="str">
        <f>IF(M161="",IF(I161,Data!$B$4,_xlfn.XLOOKUP(D161,Data!$D$3:$D$36,Data!$E$3:$E$36)),"")</f>
        <v/>
      </c>
      <c r="L161" s="3" t="str">
        <f>IF(M161="",IF(I161,_xlfn.XLOOKUP(G161,Data!$L$3:$L$10,Data!$M$3:$M$10),IF(H161=0,"",IF(H161=1,E161,_xlfn.XLOOKUP(E161,Data!$L$3:$L$10,Data!$M$3:$M$10)))),"")</f>
        <v/>
      </c>
      <c r="M161" s="3" t="str">
        <f>IF(NOT(ISERROR(F161)),Data!$J$3,IF(ISERROR(G161),Data!$J$4,IF(AND(H161=0,NOT(ISERROR(E161))),Data!$J$5,IF(AND(H161=2,ISERROR(J161)),Data!$J$7,IF(AND(H161=1,ISERROR(E161)),Data!$J$6,"")))))</f>
        <v>I don't know that verb.</v>
      </c>
      <c r="N161" s="3" t="e">
        <f>_xlfn.XLOOKUP(K161,Data!$D$3:$D$36,Data!$H$3:$H$36)</f>
        <v>#N/A</v>
      </c>
      <c r="O161" s="3" t="e">
        <f>_xlfn.XLOOKUP(L161,Data!$X$3:$X$29,Data!$W$3:$W$29)</f>
        <v>#N/A</v>
      </c>
      <c r="P161" s="3" t="b">
        <f>OR(_xlfn.XLOOKUP(CK160,Data!$O$3:$O$25,Data!$U$3:$U$25),AND(CL160,OR(DC160=CK160,DC160=1)))</f>
        <v>1</v>
      </c>
      <c r="Q161" s="3" t="e" cm="1">
        <f t="array" ref="Q161">INDEX(CO160:DN160,1,O161)</f>
        <v>#N/A</v>
      </c>
      <c r="R161" s="3" t="e">
        <f t="shared" si="177"/>
        <v>#N/A</v>
      </c>
      <c r="S161" s="3" t="e">
        <f t="shared" si="226"/>
        <v>#N/A</v>
      </c>
      <c r="T161" s="3" t="str">
        <f t="shared" si="227"/>
        <v/>
      </c>
      <c r="U161" s="3" t="str">
        <f>IF(M161&lt;&gt;"",M161,IF(L161="","",IFERROR(IF(T161=0,IF(S161=FALSE,Data!$J$11,Data!$J$8),""),IF(K161=Data!$B$4,"",Data!$J$8))))</f>
        <v>I don't know that verb.</v>
      </c>
      <c r="V161" s="3" t="e" cm="1">
        <f t="array" ref="V161">INDEX(Data!$Q$3:$T$25,CK160,L161)</f>
        <v>#VALUE!</v>
      </c>
      <c r="W161" s="3" t="e">
        <f t="shared" si="178"/>
        <v>#VALUE!</v>
      </c>
      <c r="X161" s="3">
        <f t="shared" si="228"/>
        <v>0</v>
      </c>
      <c r="Y161" s="3" t="str">
        <f>IF(K161&lt;&gt;"Go","",IF(ISNUMBER(V161),IF(V161&gt;0,W161,Data!$J$9),Play!V161))</f>
        <v/>
      </c>
      <c r="Z161" s="3" t="b">
        <f t="shared" si="229"/>
        <v>0</v>
      </c>
      <c r="AA161" s="3" t="str">
        <f t="shared" si="230"/>
        <v/>
      </c>
      <c r="AB161" s="3">
        <f t="shared" si="179"/>
        <v>0</v>
      </c>
      <c r="AE161" s="5" t="str">
        <f t="shared" si="180"/>
        <v/>
      </c>
      <c r="AF161" s="5" t="str">
        <f>IF(AE161&lt;&gt;"",OR(_xlfn.XLOOKUP(AE161,Data!$O$3:$O$25,Data!$U$3:$U$25),AND(CL160,OR(DC160=1,DC160=CK160))),"")</f>
        <v/>
      </c>
      <c r="AG161" s="5" t="e" cm="1">
        <f t="array" ref="AG161">"Exits: " &amp; _xlfn.TEXTJOIN(", ", TRUE, IF(INDEX(Data!$Q$3:$T$25,AE161,0)&gt;0,Data!$Q$2:$T$2,""))&amp;"."</f>
        <v>#VALUE!</v>
      </c>
      <c r="AH161" s="5" t="str" cm="1">
        <f t="array" ref="AH161">_xlfn.TEXTJOIN(", ", TRUE, IF(CO160:DN160=AE161,_xlfn.XLOOKUP($CO$3:$DN$3,Data!$W$3:$W$28,Data!$X$3:$X$28),""))</f>
        <v/>
      </c>
      <c r="AI161" s="5" t="str">
        <f>IF(AF161="","",IF(AF161,_xlfn.XLOOKUP(AE161,Data!$O$3:$O$25,Data!$P$3:$P$25)&amp;" "&amp;AG161&amp;IF(AH161&lt;&gt;""," You see: " &amp;AH161&amp;".",""),Data!$J$10))</f>
        <v/>
      </c>
      <c r="AJ161" s="5" t="str">
        <f t="shared" si="231"/>
        <v/>
      </c>
      <c r="AK161" s="5" t="str">
        <f>IF(AND(K161="Talk",U161=""),_xlfn.XLOOKUP(T161,Data!$W$3:$W$28,Data!$AC$3:$AC$28),"")</f>
        <v/>
      </c>
      <c r="AL161" s="5" t="str">
        <f t="shared" si="232"/>
        <v/>
      </c>
      <c r="AM161" s="5" t="b">
        <f t="shared" si="233"/>
        <v>0</v>
      </c>
      <c r="AN161" s="5" t="str">
        <f>IF(AM161,IF(_xlfn.XLOOKUP(T161,Data!$W$3:$W$28,Data!$AA$3:$AA$28)=FALSE,"You can't take that.",IF(Q161=1,"You already have that.",IF(OR(CK160=CT160,CK160=CY160),"The unholy fiend prevents you!",""))),"")</f>
        <v/>
      </c>
      <c r="AO161" s="5" t="str">
        <f t="shared" si="234"/>
        <v/>
      </c>
      <c r="AP161" s="5" t="str">
        <f t="shared" si="235"/>
        <v/>
      </c>
      <c r="AQ161" s="5" t="b">
        <f t="shared" si="236"/>
        <v>0</v>
      </c>
      <c r="AR161" s="5" t="str">
        <f t="shared" si="237"/>
        <v/>
      </c>
      <c r="AS161" s="5" t="str">
        <f t="shared" si="238"/>
        <v/>
      </c>
      <c r="AT161" s="5" t="str">
        <f t="shared" si="176"/>
        <v/>
      </c>
      <c r="AU161" s="5" t="str">
        <f>IF(AND(K161="Examine",U161=""),_xlfn.XLOOKUP(T161,Data!$W$3:$W$28,Data!$Z$3:$Z$28)&amp;IF(T161=15,IF(CL160,IF(CM160&gt;=14,"burning brightly.",IF(CM160&gt;=9,"burning steadily.",IF(CM160&gt;=4,"burning weakly.","guttering."))),"unlit."),""),"")</f>
        <v/>
      </c>
      <c r="AV161" s="5" t="str" cm="1">
        <f t="array" ref="AV161">_xlfn.TEXTJOIN(", ", TRUE, IF(CO160:DN160=1,CO$1:DN$1,""))</f>
        <v/>
      </c>
      <c r="AW161" s="5" t="str">
        <f t="shared" si="239"/>
        <v/>
      </c>
      <c r="AX161" s="5" t="b">
        <f t="shared" si="240"/>
        <v>0</v>
      </c>
      <c r="AY161" s="5" t="str">
        <f>IF(AX161,IF(NOT(ISBLANK(_xlfn.XLOOKUP(T161,Data!$W$3:$W$28,Data!$AD$3:$AD$28))),IF(CK160=12,"","There's nowhere to pour it away here."),"You can't empty that!"),"")</f>
        <v/>
      </c>
      <c r="AZ161" s="5" t="str">
        <f t="shared" si="241"/>
        <v/>
      </c>
      <c r="BA161" s="5" t="b">
        <f t="shared" si="242"/>
        <v>0</v>
      </c>
      <c r="BB161" s="5" t="e">
        <f>_xlfn.XLOOKUP(T161,Data!$W$3:$W$28,Data!$AD$3:$AD$28)</f>
        <v>#N/A</v>
      </c>
      <c r="BC161" s="5" t="str">
        <f t="shared" si="243"/>
        <v/>
      </c>
      <c r="BD161" s="5" t="str">
        <f t="shared" si="244"/>
        <v/>
      </c>
      <c r="BE161" s="5" t="b">
        <f t="shared" si="245"/>
        <v>0</v>
      </c>
      <c r="BF161" s="5" t="str">
        <f t="shared" si="181"/>
        <v/>
      </c>
      <c r="BG161" s="5" t="str">
        <f t="shared" si="246"/>
        <v/>
      </c>
      <c r="BH161" s="5" t="b">
        <f t="shared" si="247"/>
        <v>0</v>
      </c>
      <c r="BI161" s="5" t="str">
        <f t="shared" si="248"/>
        <v/>
      </c>
      <c r="BJ161" s="5" t="str">
        <f t="shared" si="182"/>
        <v/>
      </c>
      <c r="BK161" s="5" t="str">
        <f>IF(BH161,IF(BI161="","You ring the bell. "&amp;IF(BJ161=0,"Nothing else happens.","The "&amp;_xlfn.XLOOKUP(BJ161,Data!$W$3:$W$28,Data!$X$3:$X$28)&amp;" is transformed!"),BI161),"")</f>
        <v/>
      </c>
      <c r="BL161" s="5" t="b">
        <f t="shared" si="249"/>
        <v>0</v>
      </c>
      <c r="BM161" s="5" t="b">
        <f t="shared" si="250"/>
        <v>0</v>
      </c>
      <c r="BN161" s="5" t="str">
        <f t="shared" si="183"/>
        <v/>
      </c>
      <c r="BO161" s="5" t="str">
        <f t="shared" si="184"/>
        <v/>
      </c>
      <c r="BP161" s="5" t="b">
        <f t="shared" si="251"/>
        <v>0</v>
      </c>
      <c r="BQ161" s="5" t="str">
        <f>IF(BP161,IF(_xlfn.XLOOKUP(T161,Data!$W$3:$W$28,Data!$AB$3:$AB$28),"That's much too precious to give away!",IF(OR(AND(T161=17,CK160=CQ160),AND(T161=21,CK160=CV160)),"","No-one here seems to want that.")),"")</f>
        <v/>
      </c>
      <c r="BR161" s="5" t="str">
        <f>IF(BP161,IF(BQ161&lt;&gt;"",BQ161,IF(T161=21,Data!$B$5,"The priest takes the water and it is transformed by heavenly radiance!")),"")</f>
        <v/>
      </c>
      <c r="BS161" s="5" t="b">
        <f t="shared" si="252"/>
        <v>0</v>
      </c>
      <c r="BT161" s="5" t="str">
        <f t="shared" si="185"/>
        <v/>
      </c>
      <c r="BU161" s="5" t="str">
        <f t="shared" si="253"/>
        <v/>
      </c>
      <c r="BV161" s="5" t="b">
        <f t="shared" si="254"/>
        <v>0</v>
      </c>
      <c r="BW161" s="5" t="str">
        <f t="shared" si="186"/>
        <v/>
      </c>
      <c r="BX161" s="5" t="str">
        <f t="shared" si="255"/>
        <v/>
      </c>
      <c r="BY161" s="5" t="b">
        <f t="shared" si="256"/>
        <v>0</v>
      </c>
      <c r="BZ161" s="5">
        <f t="shared" si="257"/>
        <v>0</v>
      </c>
      <c r="CA161" s="5" t="str">
        <f t="shared" si="187"/>
        <v/>
      </c>
      <c r="CB161" s="5" t="b">
        <f t="shared" si="188"/>
        <v>0</v>
      </c>
      <c r="CC161" s="5" t="str">
        <f t="shared" si="189"/>
        <v/>
      </c>
      <c r="CD161" s="5" t="b">
        <f t="shared" si="190"/>
        <v>0</v>
      </c>
      <c r="CE161" s="5" t="b">
        <f t="shared" si="191"/>
        <v>0</v>
      </c>
      <c r="CF161" s="5" t="b">
        <f t="shared" si="192"/>
        <v>0</v>
      </c>
      <c r="CG161" s="5" t="b">
        <f t="shared" si="193"/>
        <v>0</v>
      </c>
      <c r="CH161" s="5" t="b">
        <f t="shared" si="194"/>
        <v>0</v>
      </c>
      <c r="CI161" s="5">
        <f t="shared" si="195"/>
        <v>0</v>
      </c>
      <c r="CJ161" s="5" t="str">
        <f t="shared" si="196"/>
        <v>I don't know that verb.</v>
      </c>
      <c r="CK161" s="4">
        <f t="shared" si="197"/>
        <v>3</v>
      </c>
      <c r="CL161" s="4" t="b">
        <f t="shared" si="198"/>
        <v>0</v>
      </c>
      <c r="CM161" s="4">
        <f t="shared" si="258"/>
        <v>20</v>
      </c>
      <c r="CN161" s="4" t="b">
        <f t="shared" si="199"/>
        <v>0</v>
      </c>
      <c r="CO161" s="4">
        <f t="shared" si="200"/>
        <v>12</v>
      </c>
      <c r="CP161" s="4">
        <f t="shared" si="201"/>
        <v>10</v>
      </c>
      <c r="CQ161" s="4">
        <f t="shared" si="202"/>
        <v>2</v>
      </c>
      <c r="CR161" s="4">
        <f t="shared" si="203"/>
        <v>20</v>
      </c>
      <c r="CS161" s="4">
        <f t="shared" si="204"/>
        <v>2</v>
      </c>
      <c r="CT161" s="4">
        <f t="shared" si="205"/>
        <v>15</v>
      </c>
      <c r="CU161" s="4">
        <f t="shared" si="206"/>
        <v>16</v>
      </c>
      <c r="CV161" s="4">
        <f t="shared" si="207"/>
        <v>8</v>
      </c>
      <c r="CW161" s="4">
        <f t="shared" si="208"/>
        <v>8</v>
      </c>
      <c r="CX161" s="4">
        <f t="shared" si="209"/>
        <v>14</v>
      </c>
      <c r="CY161" s="4">
        <f t="shared" si="210"/>
        <v>19</v>
      </c>
      <c r="CZ161" s="4">
        <f t="shared" si="211"/>
        <v>9</v>
      </c>
      <c r="DA161" s="4">
        <f t="shared" si="212"/>
        <v>2</v>
      </c>
      <c r="DB161" s="4">
        <f t="shared" si="213"/>
        <v>12</v>
      </c>
      <c r="DC161" s="4">
        <f t="shared" si="259"/>
        <v>2</v>
      </c>
      <c r="DD161" s="4">
        <f t="shared" si="214"/>
        <v>2</v>
      </c>
      <c r="DE161" s="4">
        <f t="shared" si="215"/>
        <v>2</v>
      </c>
      <c r="DF161" s="4">
        <f t="shared" si="216"/>
        <v>10</v>
      </c>
      <c r="DG161" s="4">
        <f t="shared" si="217"/>
        <v>2</v>
      </c>
      <c r="DH161" s="4">
        <f t="shared" si="218"/>
        <v>17</v>
      </c>
      <c r="DI161" s="4">
        <f t="shared" si="219"/>
        <v>6</v>
      </c>
      <c r="DJ161" s="4">
        <f t="shared" si="220"/>
        <v>15</v>
      </c>
      <c r="DK161" s="4">
        <f t="shared" si="221"/>
        <v>19</v>
      </c>
      <c r="DL161" s="4">
        <f t="shared" si="222"/>
        <v>2</v>
      </c>
      <c r="DM161" s="4">
        <f t="shared" si="223"/>
        <v>22</v>
      </c>
      <c r="DN161" s="4">
        <f t="shared" si="224"/>
        <v>23</v>
      </c>
      <c r="DO161" s="3"/>
    </row>
    <row r="162" spans="1:119" x14ac:dyDescent="0.35">
      <c r="A162" s="3" t="str">
        <f t="shared" si="225"/>
        <v/>
      </c>
      <c r="B162" s="6"/>
      <c r="C162" s="3" t="str">
        <f t="shared" si="175"/>
        <v/>
      </c>
      <c r="D162" s="3" t="e" cm="1">
        <f t="array" ref="D162:F162">INDEX(_xlfn.TEXTSPLIT(B162," ",,TRUE),_xlfn.SEQUENCE(1,3))</f>
        <v>#VALUE!</v>
      </c>
      <c r="E162" s="3" t="e">
        <v>#VALUE!</v>
      </c>
      <c r="F162" s="3" t="e">
        <v>#VALUE!</v>
      </c>
      <c r="G162" s="3" t="e" cm="1">
        <f t="array" ref="G162">_xlfn.XLOOKUP(D162,Data!$D$3:$D$36,Data!$E$3:$G$36)</f>
        <v>#VALUE!</v>
      </c>
      <c r="H162" s="3"/>
      <c r="I162" s="3"/>
      <c r="J162" s="3" t="e">
        <f>_xlfn.XMATCH(E162,Data!$L$3:$L$10)</f>
        <v>#VALUE!</v>
      </c>
      <c r="K162" s="3" t="str">
        <f>IF(M162="",IF(I162,Data!$B$4,_xlfn.XLOOKUP(D162,Data!$D$3:$D$36,Data!$E$3:$E$36)),"")</f>
        <v/>
      </c>
      <c r="L162" s="3" t="str">
        <f>IF(M162="",IF(I162,_xlfn.XLOOKUP(G162,Data!$L$3:$L$10,Data!$M$3:$M$10),IF(H162=0,"",IF(H162=1,E162,_xlfn.XLOOKUP(E162,Data!$L$3:$L$10,Data!$M$3:$M$10)))),"")</f>
        <v/>
      </c>
      <c r="M162" s="3" t="str">
        <f>IF(NOT(ISERROR(F162)),Data!$J$3,IF(ISERROR(G162),Data!$J$4,IF(AND(H162=0,NOT(ISERROR(E162))),Data!$J$5,IF(AND(H162=2,ISERROR(J162)),Data!$J$7,IF(AND(H162=1,ISERROR(E162)),Data!$J$6,"")))))</f>
        <v>I don't know that verb.</v>
      </c>
      <c r="N162" s="3" t="e">
        <f>_xlfn.XLOOKUP(K162,Data!$D$3:$D$36,Data!$H$3:$H$36)</f>
        <v>#N/A</v>
      </c>
      <c r="O162" s="3" t="e">
        <f>_xlfn.XLOOKUP(L162,Data!$X$3:$X$29,Data!$W$3:$W$29)</f>
        <v>#N/A</v>
      </c>
      <c r="P162" s="3" t="b">
        <f>OR(_xlfn.XLOOKUP(CK161,Data!$O$3:$O$25,Data!$U$3:$U$25),AND(CL161,OR(DC161=CK161,DC161=1)))</f>
        <v>1</v>
      </c>
      <c r="Q162" s="3" t="e" cm="1">
        <f t="array" ref="Q162">INDEX(CO161:DN161,1,O162)</f>
        <v>#N/A</v>
      </c>
      <c r="R162" s="3" t="e">
        <f t="shared" si="177"/>
        <v>#N/A</v>
      </c>
      <c r="S162" s="3" t="e">
        <f t="shared" si="226"/>
        <v>#N/A</v>
      </c>
      <c r="T162" s="3" t="str">
        <f t="shared" si="227"/>
        <v/>
      </c>
      <c r="U162" s="3" t="str">
        <f>IF(M162&lt;&gt;"",M162,IF(L162="","",IFERROR(IF(T162=0,IF(S162=FALSE,Data!$J$11,Data!$J$8),""),IF(K162=Data!$B$4,"",Data!$J$8))))</f>
        <v>I don't know that verb.</v>
      </c>
      <c r="V162" s="3" t="e" cm="1">
        <f t="array" ref="V162">INDEX(Data!$Q$3:$T$25,CK161,L162)</f>
        <v>#VALUE!</v>
      </c>
      <c r="W162" s="3" t="e">
        <f t="shared" si="178"/>
        <v>#VALUE!</v>
      </c>
      <c r="X162" s="3">
        <f t="shared" si="228"/>
        <v>0</v>
      </c>
      <c r="Y162" s="3" t="str">
        <f>IF(K162&lt;&gt;"Go","",IF(ISNUMBER(V162),IF(V162&gt;0,W162,Data!$J$9),Play!V162))</f>
        <v/>
      </c>
      <c r="Z162" s="3" t="b">
        <f t="shared" si="229"/>
        <v>0</v>
      </c>
      <c r="AA162" s="3" t="str">
        <f t="shared" si="230"/>
        <v/>
      </c>
      <c r="AB162" s="3">
        <f t="shared" si="179"/>
        <v>0</v>
      </c>
      <c r="AE162" s="5" t="str">
        <f t="shared" si="180"/>
        <v/>
      </c>
      <c r="AF162" s="5" t="str">
        <f>IF(AE162&lt;&gt;"",OR(_xlfn.XLOOKUP(AE162,Data!$O$3:$O$25,Data!$U$3:$U$25),AND(CL161,OR(DC161=1,DC161=CK161))),"")</f>
        <v/>
      </c>
      <c r="AG162" s="5" t="e" cm="1">
        <f t="array" ref="AG162">"Exits: " &amp; _xlfn.TEXTJOIN(", ", TRUE, IF(INDEX(Data!$Q$3:$T$25,AE162,0)&gt;0,Data!$Q$2:$T$2,""))&amp;"."</f>
        <v>#VALUE!</v>
      </c>
      <c r="AH162" s="5" t="str" cm="1">
        <f t="array" ref="AH162">_xlfn.TEXTJOIN(", ", TRUE, IF(CO161:DN161=AE162,_xlfn.XLOOKUP($CO$3:$DN$3,Data!$W$3:$W$28,Data!$X$3:$X$28),""))</f>
        <v/>
      </c>
      <c r="AI162" s="5" t="str">
        <f>IF(AF162="","",IF(AF162,_xlfn.XLOOKUP(AE162,Data!$O$3:$O$25,Data!$P$3:$P$25)&amp;" "&amp;AG162&amp;IF(AH162&lt;&gt;""," You see: " &amp;AH162&amp;".",""),Data!$J$10))</f>
        <v/>
      </c>
      <c r="AJ162" s="5" t="str">
        <f t="shared" si="231"/>
        <v/>
      </c>
      <c r="AK162" s="5" t="str">
        <f>IF(AND(K162="Talk",U162=""),_xlfn.XLOOKUP(T162,Data!$W$3:$W$28,Data!$AC$3:$AC$28),"")</f>
        <v/>
      </c>
      <c r="AL162" s="5" t="str">
        <f t="shared" si="232"/>
        <v/>
      </c>
      <c r="AM162" s="5" t="b">
        <f t="shared" si="233"/>
        <v>0</v>
      </c>
      <c r="AN162" s="5" t="str">
        <f>IF(AM162,IF(_xlfn.XLOOKUP(T162,Data!$W$3:$W$28,Data!$AA$3:$AA$28)=FALSE,"You can't take that.",IF(Q162=1,"You already have that.",IF(OR(CK161=CT161,CK161=CY161),"The unholy fiend prevents you!",""))),"")</f>
        <v/>
      </c>
      <c r="AO162" s="5" t="str">
        <f t="shared" si="234"/>
        <v/>
      </c>
      <c r="AP162" s="5" t="str">
        <f t="shared" si="235"/>
        <v/>
      </c>
      <c r="AQ162" s="5" t="b">
        <f t="shared" si="236"/>
        <v>0</v>
      </c>
      <c r="AR162" s="5" t="str">
        <f t="shared" si="237"/>
        <v/>
      </c>
      <c r="AS162" s="5" t="str">
        <f t="shared" si="238"/>
        <v/>
      </c>
      <c r="AT162" s="5" t="str">
        <f t="shared" si="176"/>
        <v/>
      </c>
      <c r="AU162" s="5" t="str">
        <f>IF(AND(K162="Examine",U162=""),_xlfn.XLOOKUP(T162,Data!$W$3:$W$28,Data!$Z$3:$Z$28)&amp;IF(T162=15,IF(CL161,IF(CM161&gt;=14,"burning brightly.",IF(CM161&gt;=9,"burning steadily.",IF(CM161&gt;=4,"burning weakly.","guttering."))),"unlit."),""),"")</f>
        <v/>
      </c>
      <c r="AV162" s="5" t="str" cm="1">
        <f t="array" ref="AV162">_xlfn.TEXTJOIN(", ", TRUE, IF(CO161:DN161=1,CO$1:DN$1,""))</f>
        <v/>
      </c>
      <c r="AW162" s="5" t="str">
        <f t="shared" si="239"/>
        <v/>
      </c>
      <c r="AX162" s="5" t="b">
        <f t="shared" si="240"/>
        <v>0</v>
      </c>
      <c r="AY162" s="5" t="str">
        <f>IF(AX162,IF(NOT(ISBLANK(_xlfn.XLOOKUP(T162,Data!$W$3:$W$28,Data!$AD$3:$AD$28))),IF(CK161=12,"","There's nowhere to pour it away here."),"You can't empty that!"),"")</f>
        <v/>
      </c>
      <c r="AZ162" s="5" t="str">
        <f t="shared" si="241"/>
        <v/>
      </c>
      <c r="BA162" s="5" t="b">
        <f t="shared" si="242"/>
        <v>0</v>
      </c>
      <c r="BB162" s="5" t="e">
        <f>_xlfn.XLOOKUP(T162,Data!$W$3:$W$28,Data!$AD$3:$AD$28)</f>
        <v>#N/A</v>
      </c>
      <c r="BC162" s="5" t="str">
        <f t="shared" si="243"/>
        <v/>
      </c>
      <c r="BD162" s="5" t="str">
        <f t="shared" si="244"/>
        <v/>
      </c>
      <c r="BE162" s="5" t="b">
        <f t="shared" si="245"/>
        <v>0</v>
      </c>
      <c r="BF162" s="5" t="str">
        <f t="shared" si="181"/>
        <v/>
      </c>
      <c r="BG162" s="5" t="str">
        <f t="shared" si="246"/>
        <v/>
      </c>
      <c r="BH162" s="5" t="b">
        <f t="shared" si="247"/>
        <v>0</v>
      </c>
      <c r="BI162" s="5" t="str">
        <f t="shared" si="248"/>
        <v/>
      </c>
      <c r="BJ162" s="5" t="str">
        <f t="shared" si="182"/>
        <v/>
      </c>
      <c r="BK162" s="5" t="str">
        <f>IF(BH162,IF(BI162="","You ring the bell. "&amp;IF(BJ162=0,"Nothing else happens.","The "&amp;_xlfn.XLOOKUP(BJ162,Data!$W$3:$W$28,Data!$X$3:$X$28)&amp;" is transformed!"),BI162),"")</f>
        <v/>
      </c>
      <c r="BL162" s="5" t="b">
        <f t="shared" si="249"/>
        <v>0</v>
      </c>
      <c r="BM162" s="5" t="b">
        <f t="shared" si="250"/>
        <v>0</v>
      </c>
      <c r="BN162" s="5" t="str">
        <f t="shared" si="183"/>
        <v/>
      </c>
      <c r="BO162" s="5" t="str">
        <f t="shared" si="184"/>
        <v/>
      </c>
      <c r="BP162" s="5" t="b">
        <f t="shared" si="251"/>
        <v>0</v>
      </c>
      <c r="BQ162" s="5" t="str">
        <f>IF(BP162,IF(_xlfn.XLOOKUP(T162,Data!$W$3:$W$28,Data!$AB$3:$AB$28),"That's much too precious to give away!",IF(OR(AND(T162=17,CK161=CQ161),AND(T162=21,CK161=CV161)),"","No-one here seems to want that.")),"")</f>
        <v/>
      </c>
      <c r="BR162" s="5" t="str">
        <f>IF(BP162,IF(BQ162&lt;&gt;"",BQ162,IF(T162=21,Data!$B$5,"The priest takes the water and it is transformed by heavenly radiance!")),"")</f>
        <v/>
      </c>
      <c r="BS162" s="5" t="b">
        <f t="shared" si="252"/>
        <v>0</v>
      </c>
      <c r="BT162" s="5" t="str">
        <f t="shared" si="185"/>
        <v/>
      </c>
      <c r="BU162" s="5" t="str">
        <f t="shared" si="253"/>
        <v/>
      </c>
      <c r="BV162" s="5" t="b">
        <f t="shared" si="254"/>
        <v>0</v>
      </c>
      <c r="BW162" s="5" t="str">
        <f t="shared" si="186"/>
        <v/>
      </c>
      <c r="BX162" s="5" t="str">
        <f t="shared" si="255"/>
        <v/>
      </c>
      <c r="BY162" s="5" t="b">
        <f t="shared" si="256"/>
        <v>0</v>
      </c>
      <c r="BZ162" s="5">
        <f t="shared" si="257"/>
        <v>0</v>
      </c>
      <c r="CA162" s="5" t="str">
        <f t="shared" si="187"/>
        <v/>
      </c>
      <c r="CB162" s="5" t="b">
        <f t="shared" si="188"/>
        <v>0</v>
      </c>
      <c r="CC162" s="5" t="str">
        <f t="shared" si="189"/>
        <v/>
      </c>
      <c r="CD162" s="5" t="b">
        <f t="shared" si="190"/>
        <v>0</v>
      </c>
      <c r="CE162" s="5" t="b">
        <f t="shared" si="191"/>
        <v>0</v>
      </c>
      <c r="CF162" s="5" t="b">
        <f t="shared" si="192"/>
        <v>0</v>
      </c>
      <c r="CG162" s="5" t="b">
        <f t="shared" si="193"/>
        <v>0</v>
      </c>
      <c r="CH162" s="5" t="b">
        <f t="shared" si="194"/>
        <v>0</v>
      </c>
      <c r="CI162" s="5">
        <f t="shared" si="195"/>
        <v>0</v>
      </c>
      <c r="CJ162" s="5" t="str">
        <f t="shared" si="196"/>
        <v>I don't know that verb.</v>
      </c>
      <c r="CK162" s="4">
        <f t="shared" si="197"/>
        <v>3</v>
      </c>
      <c r="CL162" s="4" t="b">
        <f t="shared" si="198"/>
        <v>0</v>
      </c>
      <c r="CM162" s="4">
        <f t="shared" si="258"/>
        <v>20</v>
      </c>
      <c r="CN162" s="4" t="b">
        <f t="shared" si="199"/>
        <v>0</v>
      </c>
      <c r="CO162" s="4">
        <f t="shared" si="200"/>
        <v>12</v>
      </c>
      <c r="CP162" s="4">
        <f t="shared" si="201"/>
        <v>10</v>
      </c>
      <c r="CQ162" s="4">
        <f t="shared" si="202"/>
        <v>2</v>
      </c>
      <c r="CR162" s="4">
        <f t="shared" si="203"/>
        <v>20</v>
      </c>
      <c r="CS162" s="4">
        <f t="shared" si="204"/>
        <v>2</v>
      </c>
      <c r="CT162" s="4">
        <f t="shared" si="205"/>
        <v>15</v>
      </c>
      <c r="CU162" s="4">
        <f t="shared" si="206"/>
        <v>16</v>
      </c>
      <c r="CV162" s="4">
        <f t="shared" si="207"/>
        <v>8</v>
      </c>
      <c r="CW162" s="4">
        <f t="shared" si="208"/>
        <v>8</v>
      </c>
      <c r="CX162" s="4">
        <f t="shared" si="209"/>
        <v>14</v>
      </c>
      <c r="CY162" s="4">
        <f t="shared" si="210"/>
        <v>19</v>
      </c>
      <c r="CZ162" s="4">
        <f t="shared" si="211"/>
        <v>9</v>
      </c>
      <c r="DA162" s="4">
        <f t="shared" si="212"/>
        <v>2</v>
      </c>
      <c r="DB162" s="4">
        <f t="shared" si="213"/>
        <v>12</v>
      </c>
      <c r="DC162" s="4">
        <f t="shared" si="259"/>
        <v>2</v>
      </c>
      <c r="DD162" s="4">
        <f t="shared" si="214"/>
        <v>2</v>
      </c>
      <c r="DE162" s="4">
        <f t="shared" si="215"/>
        <v>2</v>
      </c>
      <c r="DF162" s="4">
        <f t="shared" si="216"/>
        <v>10</v>
      </c>
      <c r="DG162" s="4">
        <f t="shared" si="217"/>
        <v>2</v>
      </c>
      <c r="DH162" s="4">
        <f t="shared" si="218"/>
        <v>17</v>
      </c>
      <c r="DI162" s="4">
        <f t="shared" si="219"/>
        <v>6</v>
      </c>
      <c r="DJ162" s="4">
        <f t="shared" si="220"/>
        <v>15</v>
      </c>
      <c r="DK162" s="4">
        <f t="shared" si="221"/>
        <v>19</v>
      </c>
      <c r="DL162" s="4">
        <f t="shared" si="222"/>
        <v>2</v>
      </c>
      <c r="DM162" s="4">
        <f t="shared" si="223"/>
        <v>22</v>
      </c>
      <c r="DN162" s="4">
        <f t="shared" si="224"/>
        <v>23</v>
      </c>
      <c r="DO162" s="3"/>
    </row>
    <row r="163" spans="1:119" x14ac:dyDescent="0.35">
      <c r="A163" s="3" t="str">
        <f t="shared" si="225"/>
        <v/>
      </c>
      <c r="B163" s="6"/>
      <c r="C163" s="3" t="str">
        <f t="shared" si="175"/>
        <v/>
      </c>
      <c r="D163" s="3" t="e" cm="1">
        <f t="array" ref="D163:F163">INDEX(_xlfn.TEXTSPLIT(B163," ",,TRUE),_xlfn.SEQUENCE(1,3))</f>
        <v>#VALUE!</v>
      </c>
      <c r="E163" s="3" t="e">
        <v>#VALUE!</v>
      </c>
      <c r="F163" s="3" t="e">
        <v>#VALUE!</v>
      </c>
      <c r="G163" s="3" t="e" cm="1">
        <f t="array" ref="G163">_xlfn.XLOOKUP(D163,Data!$D$3:$D$36,Data!$E$3:$G$36)</f>
        <v>#VALUE!</v>
      </c>
      <c r="H163" s="3"/>
      <c r="I163" s="3"/>
      <c r="J163" s="3" t="e">
        <f>_xlfn.XMATCH(E163,Data!$L$3:$L$10)</f>
        <v>#VALUE!</v>
      </c>
      <c r="K163" s="3" t="str">
        <f>IF(M163="",IF(I163,Data!$B$4,_xlfn.XLOOKUP(D163,Data!$D$3:$D$36,Data!$E$3:$E$36)),"")</f>
        <v/>
      </c>
      <c r="L163" s="3" t="str">
        <f>IF(M163="",IF(I163,_xlfn.XLOOKUP(G163,Data!$L$3:$L$10,Data!$M$3:$M$10),IF(H163=0,"",IF(H163=1,E163,_xlfn.XLOOKUP(E163,Data!$L$3:$L$10,Data!$M$3:$M$10)))),"")</f>
        <v/>
      </c>
      <c r="M163" s="3" t="str">
        <f>IF(NOT(ISERROR(F163)),Data!$J$3,IF(ISERROR(G163),Data!$J$4,IF(AND(H163=0,NOT(ISERROR(E163))),Data!$J$5,IF(AND(H163=2,ISERROR(J163)),Data!$J$7,IF(AND(H163=1,ISERROR(E163)),Data!$J$6,"")))))</f>
        <v>I don't know that verb.</v>
      </c>
      <c r="N163" s="3" t="e">
        <f>_xlfn.XLOOKUP(K163,Data!$D$3:$D$36,Data!$H$3:$H$36)</f>
        <v>#N/A</v>
      </c>
      <c r="O163" s="3" t="e">
        <f>_xlfn.XLOOKUP(L163,Data!$X$3:$X$29,Data!$W$3:$W$29)</f>
        <v>#N/A</v>
      </c>
      <c r="P163" s="3" t="b">
        <f>OR(_xlfn.XLOOKUP(CK162,Data!$O$3:$O$25,Data!$U$3:$U$25),AND(CL162,OR(DC162=CK162,DC162=1)))</f>
        <v>1</v>
      </c>
      <c r="Q163" s="3" t="e" cm="1">
        <f t="array" ref="Q163">INDEX(CO162:DN162,1,O163)</f>
        <v>#N/A</v>
      </c>
      <c r="R163" s="3" t="e">
        <f t="shared" si="177"/>
        <v>#N/A</v>
      </c>
      <c r="S163" s="3" t="e">
        <f t="shared" si="226"/>
        <v>#N/A</v>
      </c>
      <c r="T163" s="3" t="str">
        <f t="shared" si="227"/>
        <v/>
      </c>
      <c r="U163" s="3" t="str">
        <f>IF(M163&lt;&gt;"",M163,IF(L163="","",IFERROR(IF(T163=0,IF(S163=FALSE,Data!$J$11,Data!$J$8),""),IF(K163=Data!$B$4,"",Data!$J$8))))</f>
        <v>I don't know that verb.</v>
      </c>
      <c r="V163" s="3" t="e" cm="1">
        <f t="array" ref="V163">INDEX(Data!$Q$3:$T$25,CK162,L163)</f>
        <v>#VALUE!</v>
      </c>
      <c r="W163" s="3" t="e">
        <f t="shared" si="178"/>
        <v>#VALUE!</v>
      </c>
      <c r="X163" s="3">
        <f t="shared" si="228"/>
        <v>0</v>
      </c>
      <c r="Y163" s="3" t="str">
        <f>IF(K163&lt;&gt;"Go","",IF(ISNUMBER(V163),IF(V163&gt;0,W163,Data!$J$9),Play!V163))</f>
        <v/>
      </c>
      <c r="Z163" s="3" t="b">
        <f t="shared" si="229"/>
        <v>0</v>
      </c>
      <c r="AA163" s="3" t="str">
        <f t="shared" si="230"/>
        <v/>
      </c>
      <c r="AB163" s="3">
        <f t="shared" si="179"/>
        <v>0</v>
      </c>
      <c r="AE163" s="5" t="str">
        <f t="shared" si="180"/>
        <v/>
      </c>
      <c r="AF163" s="5" t="str">
        <f>IF(AE163&lt;&gt;"",OR(_xlfn.XLOOKUP(AE163,Data!$O$3:$O$25,Data!$U$3:$U$25),AND(CL162,OR(DC162=1,DC162=CK162))),"")</f>
        <v/>
      </c>
      <c r="AG163" s="5" t="e" cm="1">
        <f t="array" ref="AG163">"Exits: " &amp; _xlfn.TEXTJOIN(", ", TRUE, IF(INDEX(Data!$Q$3:$T$25,AE163,0)&gt;0,Data!$Q$2:$T$2,""))&amp;"."</f>
        <v>#VALUE!</v>
      </c>
      <c r="AH163" s="5" t="str" cm="1">
        <f t="array" ref="AH163">_xlfn.TEXTJOIN(", ", TRUE, IF(CO162:DN162=AE163,_xlfn.XLOOKUP($CO$3:$DN$3,Data!$W$3:$W$28,Data!$X$3:$X$28),""))</f>
        <v/>
      </c>
      <c r="AI163" s="5" t="str">
        <f>IF(AF163="","",IF(AF163,_xlfn.XLOOKUP(AE163,Data!$O$3:$O$25,Data!$P$3:$P$25)&amp;" "&amp;AG163&amp;IF(AH163&lt;&gt;""," You see: " &amp;AH163&amp;".",""),Data!$J$10))</f>
        <v/>
      </c>
      <c r="AJ163" s="5" t="str">
        <f t="shared" si="231"/>
        <v/>
      </c>
      <c r="AK163" s="5" t="str">
        <f>IF(AND(K163="Talk",U163=""),_xlfn.XLOOKUP(T163,Data!$W$3:$W$28,Data!$AC$3:$AC$28),"")</f>
        <v/>
      </c>
      <c r="AL163" s="5" t="str">
        <f t="shared" si="232"/>
        <v/>
      </c>
      <c r="AM163" s="5" t="b">
        <f t="shared" si="233"/>
        <v>0</v>
      </c>
      <c r="AN163" s="5" t="str">
        <f>IF(AM163,IF(_xlfn.XLOOKUP(T163,Data!$W$3:$W$28,Data!$AA$3:$AA$28)=FALSE,"You can't take that.",IF(Q163=1,"You already have that.",IF(OR(CK162=CT162,CK162=CY162),"The unholy fiend prevents you!",""))),"")</f>
        <v/>
      </c>
      <c r="AO163" s="5" t="str">
        <f t="shared" si="234"/>
        <v/>
      </c>
      <c r="AP163" s="5" t="str">
        <f t="shared" si="235"/>
        <v/>
      </c>
      <c r="AQ163" s="5" t="b">
        <f t="shared" si="236"/>
        <v>0</v>
      </c>
      <c r="AR163" s="5" t="str">
        <f t="shared" si="237"/>
        <v/>
      </c>
      <c r="AS163" s="5" t="str">
        <f t="shared" si="238"/>
        <v/>
      </c>
      <c r="AT163" s="5" t="str">
        <f t="shared" si="176"/>
        <v/>
      </c>
      <c r="AU163" s="5" t="str">
        <f>IF(AND(K163="Examine",U163=""),_xlfn.XLOOKUP(T163,Data!$W$3:$W$28,Data!$Z$3:$Z$28)&amp;IF(T163=15,IF(CL162,IF(CM162&gt;=14,"burning brightly.",IF(CM162&gt;=9,"burning steadily.",IF(CM162&gt;=4,"burning weakly.","guttering."))),"unlit."),""),"")</f>
        <v/>
      </c>
      <c r="AV163" s="5" t="str" cm="1">
        <f t="array" ref="AV163">_xlfn.TEXTJOIN(", ", TRUE, IF(CO162:DN162=1,CO$1:DN$1,""))</f>
        <v/>
      </c>
      <c r="AW163" s="5" t="str">
        <f t="shared" si="239"/>
        <v/>
      </c>
      <c r="AX163" s="5" t="b">
        <f t="shared" si="240"/>
        <v>0</v>
      </c>
      <c r="AY163" s="5" t="str">
        <f>IF(AX163,IF(NOT(ISBLANK(_xlfn.XLOOKUP(T163,Data!$W$3:$W$28,Data!$AD$3:$AD$28))),IF(CK162=12,"","There's nowhere to pour it away here."),"You can't empty that!"),"")</f>
        <v/>
      </c>
      <c r="AZ163" s="5" t="str">
        <f t="shared" si="241"/>
        <v/>
      </c>
      <c r="BA163" s="5" t="b">
        <f t="shared" si="242"/>
        <v>0</v>
      </c>
      <c r="BB163" s="5" t="e">
        <f>_xlfn.XLOOKUP(T163,Data!$W$3:$W$28,Data!$AD$3:$AD$28)</f>
        <v>#N/A</v>
      </c>
      <c r="BC163" s="5" t="str">
        <f t="shared" si="243"/>
        <v/>
      </c>
      <c r="BD163" s="5" t="str">
        <f t="shared" si="244"/>
        <v/>
      </c>
      <c r="BE163" s="5" t="b">
        <f t="shared" si="245"/>
        <v>0</v>
      </c>
      <c r="BF163" s="5" t="str">
        <f t="shared" si="181"/>
        <v/>
      </c>
      <c r="BG163" s="5" t="str">
        <f t="shared" si="246"/>
        <v/>
      </c>
      <c r="BH163" s="5" t="b">
        <f t="shared" si="247"/>
        <v>0</v>
      </c>
      <c r="BI163" s="5" t="str">
        <f t="shared" si="248"/>
        <v/>
      </c>
      <c r="BJ163" s="5" t="str">
        <f t="shared" si="182"/>
        <v/>
      </c>
      <c r="BK163" s="5" t="str">
        <f>IF(BH163,IF(BI163="","You ring the bell. "&amp;IF(BJ163=0,"Nothing else happens.","The "&amp;_xlfn.XLOOKUP(BJ163,Data!$W$3:$W$28,Data!$X$3:$X$28)&amp;" is transformed!"),BI163),"")</f>
        <v/>
      </c>
      <c r="BL163" s="5" t="b">
        <f t="shared" si="249"/>
        <v>0</v>
      </c>
      <c r="BM163" s="5" t="b">
        <f t="shared" si="250"/>
        <v>0</v>
      </c>
      <c r="BN163" s="5" t="str">
        <f t="shared" si="183"/>
        <v/>
      </c>
      <c r="BO163" s="5" t="str">
        <f t="shared" si="184"/>
        <v/>
      </c>
      <c r="BP163" s="5" t="b">
        <f t="shared" si="251"/>
        <v>0</v>
      </c>
      <c r="BQ163" s="5" t="str">
        <f>IF(BP163,IF(_xlfn.XLOOKUP(T163,Data!$W$3:$W$28,Data!$AB$3:$AB$28),"That's much too precious to give away!",IF(OR(AND(T163=17,CK162=CQ162),AND(T163=21,CK162=CV162)),"","No-one here seems to want that.")),"")</f>
        <v/>
      </c>
      <c r="BR163" s="5" t="str">
        <f>IF(BP163,IF(BQ163&lt;&gt;"",BQ163,IF(T163=21,Data!$B$5,"The priest takes the water and it is transformed by heavenly radiance!")),"")</f>
        <v/>
      </c>
      <c r="BS163" s="5" t="b">
        <f t="shared" si="252"/>
        <v>0</v>
      </c>
      <c r="BT163" s="5" t="str">
        <f t="shared" si="185"/>
        <v/>
      </c>
      <c r="BU163" s="5" t="str">
        <f t="shared" si="253"/>
        <v/>
      </c>
      <c r="BV163" s="5" t="b">
        <f t="shared" si="254"/>
        <v>0</v>
      </c>
      <c r="BW163" s="5" t="str">
        <f t="shared" si="186"/>
        <v/>
      </c>
      <c r="BX163" s="5" t="str">
        <f t="shared" si="255"/>
        <v/>
      </c>
      <c r="BY163" s="5" t="b">
        <f t="shared" si="256"/>
        <v>0</v>
      </c>
      <c r="BZ163" s="5">
        <f t="shared" si="257"/>
        <v>0</v>
      </c>
      <c r="CA163" s="5" t="str">
        <f t="shared" si="187"/>
        <v/>
      </c>
      <c r="CB163" s="5" t="b">
        <f t="shared" si="188"/>
        <v>0</v>
      </c>
      <c r="CC163" s="5" t="str">
        <f t="shared" si="189"/>
        <v/>
      </c>
      <c r="CD163" s="5" t="b">
        <f t="shared" si="190"/>
        <v>0</v>
      </c>
      <c r="CE163" s="5" t="b">
        <f t="shared" si="191"/>
        <v>0</v>
      </c>
      <c r="CF163" s="5" t="b">
        <f t="shared" si="192"/>
        <v>0</v>
      </c>
      <c r="CG163" s="5" t="b">
        <f t="shared" si="193"/>
        <v>0</v>
      </c>
      <c r="CH163" s="5" t="b">
        <f t="shared" si="194"/>
        <v>0</v>
      </c>
      <c r="CI163" s="5">
        <f t="shared" si="195"/>
        <v>0</v>
      </c>
      <c r="CJ163" s="5" t="str">
        <f t="shared" si="196"/>
        <v>I don't know that verb.</v>
      </c>
      <c r="CK163" s="4">
        <f t="shared" si="197"/>
        <v>3</v>
      </c>
      <c r="CL163" s="4" t="b">
        <f t="shared" si="198"/>
        <v>0</v>
      </c>
      <c r="CM163" s="4">
        <f t="shared" si="258"/>
        <v>20</v>
      </c>
      <c r="CN163" s="4" t="b">
        <f t="shared" si="199"/>
        <v>0</v>
      </c>
      <c r="CO163" s="4">
        <f t="shared" si="200"/>
        <v>12</v>
      </c>
      <c r="CP163" s="4">
        <f t="shared" si="201"/>
        <v>10</v>
      </c>
      <c r="CQ163" s="4">
        <f t="shared" si="202"/>
        <v>2</v>
      </c>
      <c r="CR163" s="4">
        <f t="shared" si="203"/>
        <v>20</v>
      </c>
      <c r="CS163" s="4">
        <f t="shared" si="204"/>
        <v>2</v>
      </c>
      <c r="CT163" s="4">
        <f t="shared" si="205"/>
        <v>15</v>
      </c>
      <c r="CU163" s="4">
        <f t="shared" si="206"/>
        <v>16</v>
      </c>
      <c r="CV163" s="4">
        <f t="shared" si="207"/>
        <v>8</v>
      </c>
      <c r="CW163" s="4">
        <f t="shared" si="208"/>
        <v>8</v>
      </c>
      <c r="CX163" s="4">
        <f t="shared" si="209"/>
        <v>14</v>
      </c>
      <c r="CY163" s="4">
        <f t="shared" si="210"/>
        <v>19</v>
      </c>
      <c r="CZ163" s="4">
        <f t="shared" si="211"/>
        <v>9</v>
      </c>
      <c r="DA163" s="4">
        <f t="shared" si="212"/>
        <v>2</v>
      </c>
      <c r="DB163" s="4">
        <f t="shared" si="213"/>
        <v>12</v>
      </c>
      <c r="DC163" s="4">
        <f t="shared" si="259"/>
        <v>2</v>
      </c>
      <c r="DD163" s="4">
        <f t="shared" si="214"/>
        <v>2</v>
      </c>
      <c r="DE163" s="4">
        <f t="shared" si="215"/>
        <v>2</v>
      </c>
      <c r="DF163" s="4">
        <f t="shared" si="216"/>
        <v>10</v>
      </c>
      <c r="DG163" s="4">
        <f t="shared" si="217"/>
        <v>2</v>
      </c>
      <c r="DH163" s="4">
        <f t="shared" si="218"/>
        <v>17</v>
      </c>
      <c r="DI163" s="4">
        <f t="shared" si="219"/>
        <v>6</v>
      </c>
      <c r="DJ163" s="4">
        <f t="shared" si="220"/>
        <v>15</v>
      </c>
      <c r="DK163" s="4">
        <f t="shared" si="221"/>
        <v>19</v>
      </c>
      <c r="DL163" s="4">
        <f t="shared" si="222"/>
        <v>2</v>
      </c>
      <c r="DM163" s="4">
        <f t="shared" si="223"/>
        <v>22</v>
      </c>
      <c r="DN163" s="4">
        <f t="shared" si="224"/>
        <v>23</v>
      </c>
      <c r="DO163" s="3"/>
    </row>
    <row r="164" spans="1:119" x14ac:dyDescent="0.35">
      <c r="A164" s="3" t="str">
        <f t="shared" si="225"/>
        <v/>
      </c>
      <c r="B164" s="6"/>
      <c r="C164" s="3" t="str">
        <f t="shared" si="175"/>
        <v/>
      </c>
      <c r="D164" s="3" t="e" cm="1">
        <f t="array" ref="D164:F164">INDEX(_xlfn.TEXTSPLIT(B164," ",,TRUE),_xlfn.SEQUENCE(1,3))</f>
        <v>#VALUE!</v>
      </c>
      <c r="E164" s="3" t="e">
        <v>#VALUE!</v>
      </c>
      <c r="F164" s="3" t="e">
        <v>#VALUE!</v>
      </c>
      <c r="G164" s="3" t="e" cm="1">
        <f t="array" ref="G164">_xlfn.XLOOKUP(D164,Data!$D$3:$D$36,Data!$E$3:$G$36)</f>
        <v>#VALUE!</v>
      </c>
      <c r="H164" s="3"/>
      <c r="I164" s="3"/>
      <c r="J164" s="3" t="e">
        <f>_xlfn.XMATCH(E164,Data!$L$3:$L$10)</f>
        <v>#VALUE!</v>
      </c>
      <c r="K164" s="3" t="str">
        <f>IF(M164="",IF(I164,Data!$B$4,_xlfn.XLOOKUP(D164,Data!$D$3:$D$36,Data!$E$3:$E$36)),"")</f>
        <v/>
      </c>
      <c r="L164" s="3" t="str">
        <f>IF(M164="",IF(I164,_xlfn.XLOOKUP(G164,Data!$L$3:$L$10,Data!$M$3:$M$10),IF(H164=0,"",IF(H164=1,E164,_xlfn.XLOOKUP(E164,Data!$L$3:$L$10,Data!$M$3:$M$10)))),"")</f>
        <v/>
      </c>
      <c r="M164" s="3" t="str">
        <f>IF(NOT(ISERROR(F164)),Data!$J$3,IF(ISERROR(G164),Data!$J$4,IF(AND(H164=0,NOT(ISERROR(E164))),Data!$J$5,IF(AND(H164=2,ISERROR(J164)),Data!$J$7,IF(AND(H164=1,ISERROR(E164)),Data!$J$6,"")))))</f>
        <v>I don't know that verb.</v>
      </c>
      <c r="N164" s="3" t="e">
        <f>_xlfn.XLOOKUP(K164,Data!$D$3:$D$36,Data!$H$3:$H$36)</f>
        <v>#N/A</v>
      </c>
      <c r="O164" s="3" t="e">
        <f>_xlfn.XLOOKUP(L164,Data!$X$3:$X$29,Data!$W$3:$W$29)</f>
        <v>#N/A</v>
      </c>
      <c r="P164" s="3" t="b">
        <f>OR(_xlfn.XLOOKUP(CK163,Data!$O$3:$O$25,Data!$U$3:$U$25),AND(CL163,OR(DC163=CK163,DC163=1)))</f>
        <v>1</v>
      </c>
      <c r="Q164" s="3" t="e" cm="1">
        <f t="array" ref="Q164">INDEX(CO163:DN163,1,O164)</f>
        <v>#N/A</v>
      </c>
      <c r="R164" s="3" t="e">
        <f t="shared" si="177"/>
        <v>#N/A</v>
      </c>
      <c r="S164" s="3" t="e">
        <f t="shared" si="226"/>
        <v>#N/A</v>
      </c>
      <c r="T164" s="3" t="str">
        <f t="shared" si="227"/>
        <v/>
      </c>
      <c r="U164" s="3" t="str">
        <f>IF(M164&lt;&gt;"",M164,IF(L164="","",IFERROR(IF(T164=0,IF(S164=FALSE,Data!$J$11,Data!$J$8),""),IF(K164=Data!$B$4,"",Data!$J$8))))</f>
        <v>I don't know that verb.</v>
      </c>
      <c r="V164" s="3" t="e" cm="1">
        <f t="array" ref="V164">INDEX(Data!$Q$3:$T$25,CK163,L164)</f>
        <v>#VALUE!</v>
      </c>
      <c r="W164" s="3" t="e">
        <f t="shared" si="178"/>
        <v>#VALUE!</v>
      </c>
      <c r="X164" s="3">
        <f t="shared" si="228"/>
        <v>0</v>
      </c>
      <c r="Y164" s="3" t="str">
        <f>IF(K164&lt;&gt;"Go","",IF(ISNUMBER(V164),IF(V164&gt;0,W164,Data!$J$9),Play!V164))</f>
        <v/>
      </c>
      <c r="Z164" s="3" t="b">
        <f t="shared" si="229"/>
        <v>0</v>
      </c>
      <c r="AA164" s="3" t="str">
        <f t="shared" si="230"/>
        <v/>
      </c>
      <c r="AB164" s="3">
        <f t="shared" si="179"/>
        <v>0</v>
      </c>
      <c r="AE164" s="5" t="str">
        <f t="shared" si="180"/>
        <v/>
      </c>
      <c r="AF164" s="5" t="str">
        <f>IF(AE164&lt;&gt;"",OR(_xlfn.XLOOKUP(AE164,Data!$O$3:$O$25,Data!$U$3:$U$25),AND(CL163,OR(DC163=1,DC163=CK163))),"")</f>
        <v/>
      </c>
      <c r="AG164" s="5" t="e" cm="1">
        <f t="array" ref="AG164">"Exits: " &amp; _xlfn.TEXTJOIN(", ", TRUE, IF(INDEX(Data!$Q$3:$T$25,AE164,0)&gt;0,Data!$Q$2:$T$2,""))&amp;"."</f>
        <v>#VALUE!</v>
      </c>
      <c r="AH164" s="5" t="str" cm="1">
        <f t="array" ref="AH164">_xlfn.TEXTJOIN(", ", TRUE, IF(CO163:DN163=AE164,_xlfn.XLOOKUP($CO$3:$DN$3,Data!$W$3:$W$28,Data!$X$3:$X$28),""))</f>
        <v/>
      </c>
      <c r="AI164" s="5" t="str">
        <f>IF(AF164="","",IF(AF164,_xlfn.XLOOKUP(AE164,Data!$O$3:$O$25,Data!$P$3:$P$25)&amp;" "&amp;AG164&amp;IF(AH164&lt;&gt;""," You see: " &amp;AH164&amp;".",""),Data!$J$10))</f>
        <v/>
      </c>
      <c r="AJ164" s="5" t="str">
        <f t="shared" si="231"/>
        <v/>
      </c>
      <c r="AK164" s="5" t="str">
        <f>IF(AND(K164="Talk",U164=""),_xlfn.XLOOKUP(T164,Data!$W$3:$W$28,Data!$AC$3:$AC$28),"")</f>
        <v/>
      </c>
      <c r="AL164" s="5" t="str">
        <f t="shared" si="232"/>
        <v/>
      </c>
      <c r="AM164" s="5" t="b">
        <f t="shared" si="233"/>
        <v>0</v>
      </c>
      <c r="AN164" s="5" t="str">
        <f>IF(AM164,IF(_xlfn.XLOOKUP(T164,Data!$W$3:$W$28,Data!$AA$3:$AA$28)=FALSE,"You can't take that.",IF(Q164=1,"You already have that.",IF(OR(CK163=CT163,CK163=CY163),"The unholy fiend prevents you!",""))),"")</f>
        <v/>
      </c>
      <c r="AO164" s="5" t="str">
        <f t="shared" si="234"/>
        <v/>
      </c>
      <c r="AP164" s="5" t="str">
        <f t="shared" si="235"/>
        <v/>
      </c>
      <c r="AQ164" s="5" t="b">
        <f t="shared" si="236"/>
        <v>0</v>
      </c>
      <c r="AR164" s="5" t="str">
        <f t="shared" si="237"/>
        <v/>
      </c>
      <c r="AS164" s="5" t="str">
        <f t="shared" si="238"/>
        <v/>
      </c>
      <c r="AT164" s="5" t="str">
        <f t="shared" si="176"/>
        <v/>
      </c>
      <c r="AU164" s="5" t="str">
        <f>IF(AND(K164="Examine",U164=""),_xlfn.XLOOKUP(T164,Data!$W$3:$W$28,Data!$Z$3:$Z$28)&amp;IF(T164=15,IF(CL163,IF(CM163&gt;=14,"burning brightly.",IF(CM163&gt;=9,"burning steadily.",IF(CM163&gt;=4,"burning weakly.","guttering."))),"unlit."),""),"")</f>
        <v/>
      </c>
      <c r="AV164" s="5" t="str" cm="1">
        <f t="array" ref="AV164">_xlfn.TEXTJOIN(", ", TRUE, IF(CO163:DN163=1,CO$1:DN$1,""))</f>
        <v/>
      </c>
      <c r="AW164" s="5" t="str">
        <f t="shared" si="239"/>
        <v/>
      </c>
      <c r="AX164" s="5" t="b">
        <f t="shared" si="240"/>
        <v>0</v>
      </c>
      <c r="AY164" s="5" t="str">
        <f>IF(AX164,IF(NOT(ISBLANK(_xlfn.XLOOKUP(T164,Data!$W$3:$W$28,Data!$AD$3:$AD$28))),IF(CK163=12,"","There's nowhere to pour it away here."),"You can't empty that!"),"")</f>
        <v/>
      </c>
      <c r="AZ164" s="5" t="str">
        <f t="shared" si="241"/>
        <v/>
      </c>
      <c r="BA164" s="5" t="b">
        <f t="shared" si="242"/>
        <v>0</v>
      </c>
      <c r="BB164" s="5" t="e">
        <f>_xlfn.XLOOKUP(T164,Data!$W$3:$W$28,Data!$AD$3:$AD$28)</f>
        <v>#N/A</v>
      </c>
      <c r="BC164" s="5" t="str">
        <f t="shared" si="243"/>
        <v/>
      </c>
      <c r="BD164" s="5" t="str">
        <f t="shared" si="244"/>
        <v/>
      </c>
      <c r="BE164" s="5" t="b">
        <f t="shared" si="245"/>
        <v>0</v>
      </c>
      <c r="BF164" s="5" t="str">
        <f t="shared" si="181"/>
        <v/>
      </c>
      <c r="BG164" s="5" t="str">
        <f t="shared" si="246"/>
        <v/>
      </c>
      <c r="BH164" s="5" t="b">
        <f t="shared" si="247"/>
        <v>0</v>
      </c>
      <c r="BI164" s="5" t="str">
        <f t="shared" si="248"/>
        <v/>
      </c>
      <c r="BJ164" s="5" t="str">
        <f t="shared" si="182"/>
        <v/>
      </c>
      <c r="BK164" s="5" t="str">
        <f>IF(BH164,IF(BI164="","You ring the bell. "&amp;IF(BJ164=0,"Nothing else happens.","The "&amp;_xlfn.XLOOKUP(BJ164,Data!$W$3:$W$28,Data!$X$3:$X$28)&amp;" is transformed!"),BI164),"")</f>
        <v/>
      </c>
      <c r="BL164" s="5" t="b">
        <f t="shared" si="249"/>
        <v>0</v>
      </c>
      <c r="BM164" s="5" t="b">
        <f t="shared" si="250"/>
        <v>0</v>
      </c>
      <c r="BN164" s="5" t="str">
        <f t="shared" si="183"/>
        <v/>
      </c>
      <c r="BO164" s="5" t="str">
        <f t="shared" si="184"/>
        <v/>
      </c>
      <c r="BP164" s="5" t="b">
        <f t="shared" si="251"/>
        <v>0</v>
      </c>
      <c r="BQ164" s="5" t="str">
        <f>IF(BP164,IF(_xlfn.XLOOKUP(T164,Data!$W$3:$W$28,Data!$AB$3:$AB$28),"That's much too precious to give away!",IF(OR(AND(T164=17,CK163=CQ163),AND(T164=21,CK163=CV163)),"","No-one here seems to want that.")),"")</f>
        <v/>
      </c>
      <c r="BR164" s="5" t="str">
        <f>IF(BP164,IF(BQ164&lt;&gt;"",BQ164,IF(T164=21,Data!$B$5,"The priest takes the water and it is transformed by heavenly radiance!")),"")</f>
        <v/>
      </c>
      <c r="BS164" s="5" t="b">
        <f t="shared" si="252"/>
        <v>0</v>
      </c>
      <c r="BT164" s="5" t="str">
        <f t="shared" si="185"/>
        <v/>
      </c>
      <c r="BU164" s="5" t="str">
        <f t="shared" si="253"/>
        <v/>
      </c>
      <c r="BV164" s="5" t="b">
        <f t="shared" si="254"/>
        <v>0</v>
      </c>
      <c r="BW164" s="5" t="str">
        <f t="shared" si="186"/>
        <v/>
      </c>
      <c r="BX164" s="5" t="str">
        <f t="shared" si="255"/>
        <v/>
      </c>
      <c r="BY164" s="5" t="b">
        <f t="shared" si="256"/>
        <v>0</v>
      </c>
      <c r="BZ164" s="5">
        <f t="shared" si="257"/>
        <v>0</v>
      </c>
      <c r="CA164" s="5" t="str">
        <f t="shared" si="187"/>
        <v/>
      </c>
      <c r="CB164" s="5" t="b">
        <f t="shared" si="188"/>
        <v>0</v>
      </c>
      <c r="CC164" s="5" t="str">
        <f t="shared" si="189"/>
        <v/>
      </c>
      <c r="CD164" s="5" t="b">
        <f t="shared" si="190"/>
        <v>0</v>
      </c>
      <c r="CE164" s="5" t="b">
        <f t="shared" si="191"/>
        <v>0</v>
      </c>
      <c r="CF164" s="5" t="b">
        <f t="shared" si="192"/>
        <v>0</v>
      </c>
      <c r="CG164" s="5" t="b">
        <f t="shared" si="193"/>
        <v>0</v>
      </c>
      <c r="CH164" s="5" t="b">
        <f t="shared" si="194"/>
        <v>0</v>
      </c>
      <c r="CI164" s="5">
        <f t="shared" si="195"/>
        <v>0</v>
      </c>
      <c r="CJ164" s="5" t="str">
        <f t="shared" si="196"/>
        <v>I don't know that verb.</v>
      </c>
      <c r="CK164" s="4">
        <f t="shared" si="197"/>
        <v>3</v>
      </c>
      <c r="CL164" s="4" t="b">
        <f t="shared" si="198"/>
        <v>0</v>
      </c>
      <c r="CM164" s="4">
        <f t="shared" si="258"/>
        <v>20</v>
      </c>
      <c r="CN164" s="4" t="b">
        <f t="shared" si="199"/>
        <v>0</v>
      </c>
      <c r="CO164" s="4">
        <f t="shared" si="200"/>
        <v>12</v>
      </c>
      <c r="CP164" s="4">
        <f t="shared" si="201"/>
        <v>10</v>
      </c>
      <c r="CQ164" s="4">
        <f t="shared" si="202"/>
        <v>2</v>
      </c>
      <c r="CR164" s="4">
        <f t="shared" si="203"/>
        <v>20</v>
      </c>
      <c r="CS164" s="4">
        <f t="shared" si="204"/>
        <v>2</v>
      </c>
      <c r="CT164" s="4">
        <f t="shared" si="205"/>
        <v>15</v>
      </c>
      <c r="CU164" s="4">
        <f t="shared" si="206"/>
        <v>16</v>
      </c>
      <c r="CV164" s="4">
        <f t="shared" si="207"/>
        <v>8</v>
      </c>
      <c r="CW164" s="4">
        <f t="shared" si="208"/>
        <v>8</v>
      </c>
      <c r="CX164" s="4">
        <f t="shared" si="209"/>
        <v>14</v>
      </c>
      <c r="CY164" s="4">
        <f t="shared" si="210"/>
        <v>19</v>
      </c>
      <c r="CZ164" s="4">
        <f t="shared" si="211"/>
        <v>9</v>
      </c>
      <c r="DA164" s="4">
        <f t="shared" si="212"/>
        <v>2</v>
      </c>
      <c r="DB164" s="4">
        <f t="shared" si="213"/>
        <v>12</v>
      </c>
      <c r="DC164" s="4">
        <f t="shared" si="259"/>
        <v>2</v>
      </c>
      <c r="DD164" s="4">
        <f t="shared" si="214"/>
        <v>2</v>
      </c>
      <c r="DE164" s="4">
        <f t="shared" si="215"/>
        <v>2</v>
      </c>
      <c r="DF164" s="4">
        <f t="shared" si="216"/>
        <v>10</v>
      </c>
      <c r="DG164" s="4">
        <f t="shared" si="217"/>
        <v>2</v>
      </c>
      <c r="DH164" s="4">
        <f t="shared" si="218"/>
        <v>17</v>
      </c>
      <c r="DI164" s="4">
        <f t="shared" si="219"/>
        <v>6</v>
      </c>
      <c r="DJ164" s="4">
        <f t="shared" si="220"/>
        <v>15</v>
      </c>
      <c r="DK164" s="4">
        <f t="shared" si="221"/>
        <v>19</v>
      </c>
      <c r="DL164" s="4">
        <f t="shared" si="222"/>
        <v>2</v>
      </c>
      <c r="DM164" s="4">
        <f t="shared" si="223"/>
        <v>22</v>
      </c>
      <c r="DN164" s="4">
        <f t="shared" si="224"/>
        <v>23</v>
      </c>
      <c r="DO164" s="3"/>
    </row>
    <row r="165" spans="1:119" x14ac:dyDescent="0.35">
      <c r="A165" s="3" t="str">
        <f t="shared" si="225"/>
        <v/>
      </c>
      <c r="B165" s="6"/>
      <c r="C165" s="3" t="str">
        <f t="shared" si="175"/>
        <v/>
      </c>
      <c r="D165" s="3" t="e" cm="1">
        <f t="array" ref="D165:F165">INDEX(_xlfn.TEXTSPLIT(B165," ",,TRUE),_xlfn.SEQUENCE(1,3))</f>
        <v>#VALUE!</v>
      </c>
      <c r="E165" s="3" t="e">
        <v>#VALUE!</v>
      </c>
      <c r="F165" s="3" t="e">
        <v>#VALUE!</v>
      </c>
      <c r="G165" s="3" t="e" cm="1">
        <f t="array" ref="G165">_xlfn.XLOOKUP(D165,Data!$D$3:$D$36,Data!$E$3:$G$36)</f>
        <v>#VALUE!</v>
      </c>
      <c r="H165" s="3"/>
      <c r="I165" s="3"/>
      <c r="J165" s="3" t="e">
        <f>_xlfn.XMATCH(E165,Data!$L$3:$L$10)</f>
        <v>#VALUE!</v>
      </c>
      <c r="K165" s="3" t="str">
        <f>IF(M165="",IF(I165,Data!$B$4,_xlfn.XLOOKUP(D165,Data!$D$3:$D$36,Data!$E$3:$E$36)),"")</f>
        <v/>
      </c>
      <c r="L165" s="3" t="str">
        <f>IF(M165="",IF(I165,_xlfn.XLOOKUP(G165,Data!$L$3:$L$10,Data!$M$3:$M$10),IF(H165=0,"",IF(H165=1,E165,_xlfn.XLOOKUP(E165,Data!$L$3:$L$10,Data!$M$3:$M$10)))),"")</f>
        <v/>
      </c>
      <c r="M165" s="3" t="str">
        <f>IF(NOT(ISERROR(F165)),Data!$J$3,IF(ISERROR(G165),Data!$J$4,IF(AND(H165=0,NOT(ISERROR(E165))),Data!$J$5,IF(AND(H165=2,ISERROR(J165)),Data!$J$7,IF(AND(H165=1,ISERROR(E165)),Data!$J$6,"")))))</f>
        <v>I don't know that verb.</v>
      </c>
      <c r="N165" s="3" t="e">
        <f>_xlfn.XLOOKUP(K165,Data!$D$3:$D$36,Data!$H$3:$H$36)</f>
        <v>#N/A</v>
      </c>
      <c r="O165" s="3" t="e">
        <f>_xlfn.XLOOKUP(L165,Data!$X$3:$X$29,Data!$W$3:$W$29)</f>
        <v>#N/A</v>
      </c>
      <c r="P165" s="3" t="b">
        <f>OR(_xlfn.XLOOKUP(CK164,Data!$O$3:$O$25,Data!$U$3:$U$25),AND(CL164,OR(DC164=CK164,DC164=1)))</f>
        <v>1</v>
      </c>
      <c r="Q165" s="3" t="e" cm="1">
        <f t="array" ref="Q165">INDEX(CO164:DN164,1,O165)</f>
        <v>#N/A</v>
      </c>
      <c r="R165" s="3" t="e">
        <f t="shared" si="177"/>
        <v>#N/A</v>
      </c>
      <c r="S165" s="3" t="e">
        <f t="shared" si="226"/>
        <v>#N/A</v>
      </c>
      <c r="T165" s="3" t="str">
        <f t="shared" si="227"/>
        <v/>
      </c>
      <c r="U165" s="3" t="str">
        <f>IF(M165&lt;&gt;"",M165,IF(L165="","",IFERROR(IF(T165=0,IF(S165=FALSE,Data!$J$11,Data!$J$8),""),IF(K165=Data!$B$4,"",Data!$J$8))))</f>
        <v>I don't know that verb.</v>
      </c>
      <c r="V165" s="3" t="e" cm="1">
        <f t="array" ref="V165">INDEX(Data!$Q$3:$T$25,CK164,L165)</f>
        <v>#VALUE!</v>
      </c>
      <c r="W165" s="3" t="e">
        <f t="shared" si="178"/>
        <v>#VALUE!</v>
      </c>
      <c r="X165" s="3">
        <f t="shared" si="228"/>
        <v>0</v>
      </c>
      <c r="Y165" s="3" t="str">
        <f>IF(K165&lt;&gt;"Go","",IF(ISNUMBER(V165),IF(V165&gt;0,W165,Data!$J$9),Play!V165))</f>
        <v/>
      </c>
      <c r="Z165" s="3" t="b">
        <f t="shared" si="229"/>
        <v>0</v>
      </c>
      <c r="AA165" s="3" t="str">
        <f t="shared" si="230"/>
        <v/>
      </c>
      <c r="AB165" s="3">
        <f t="shared" si="179"/>
        <v>0</v>
      </c>
      <c r="AE165" s="5" t="str">
        <f t="shared" si="180"/>
        <v/>
      </c>
      <c r="AF165" s="5" t="str">
        <f>IF(AE165&lt;&gt;"",OR(_xlfn.XLOOKUP(AE165,Data!$O$3:$O$25,Data!$U$3:$U$25),AND(CL164,OR(DC164=1,DC164=CK164))),"")</f>
        <v/>
      </c>
      <c r="AG165" s="5" t="e" cm="1">
        <f t="array" ref="AG165">"Exits: " &amp; _xlfn.TEXTJOIN(", ", TRUE, IF(INDEX(Data!$Q$3:$T$25,AE165,0)&gt;0,Data!$Q$2:$T$2,""))&amp;"."</f>
        <v>#VALUE!</v>
      </c>
      <c r="AH165" s="5" t="str" cm="1">
        <f t="array" ref="AH165">_xlfn.TEXTJOIN(", ", TRUE, IF(CO164:DN164=AE165,_xlfn.XLOOKUP($CO$3:$DN$3,Data!$W$3:$W$28,Data!$X$3:$X$28),""))</f>
        <v/>
      </c>
      <c r="AI165" s="5" t="str">
        <f>IF(AF165="","",IF(AF165,_xlfn.XLOOKUP(AE165,Data!$O$3:$O$25,Data!$P$3:$P$25)&amp;" "&amp;AG165&amp;IF(AH165&lt;&gt;""," You see: " &amp;AH165&amp;".",""),Data!$J$10))</f>
        <v/>
      </c>
      <c r="AJ165" s="5" t="str">
        <f t="shared" si="231"/>
        <v/>
      </c>
      <c r="AK165" s="5" t="str">
        <f>IF(AND(K165="Talk",U165=""),_xlfn.XLOOKUP(T165,Data!$W$3:$W$28,Data!$AC$3:$AC$28),"")</f>
        <v/>
      </c>
      <c r="AL165" s="5" t="str">
        <f t="shared" si="232"/>
        <v/>
      </c>
      <c r="AM165" s="5" t="b">
        <f t="shared" si="233"/>
        <v>0</v>
      </c>
      <c r="AN165" s="5" t="str">
        <f>IF(AM165,IF(_xlfn.XLOOKUP(T165,Data!$W$3:$W$28,Data!$AA$3:$AA$28)=FALSE,"You can't take that.",IF(Q165=1,"You already have that.",IF(OR(CK164=CT164,CK164=CY164),"The unholy fiend prevents you!",""))),"")</f>
        <v/>
      </c>
      <c r="AO165" s="5" t="str">
        <f t="shared" si="234"/>
        <v/>
      </c>
      <c r="AP165" s="5" t="str">
        <f t="shared" si="235"/>
        <v/>
      </c>
      <c r="AQ165" s="5" t="b">
        <f t="shared" si="236"/>
        <v>0</v>
      </c>
      <c r="AR165" s="5" t="str">
        <f t="shared" si="237"/>
        <v/>
      </c>
      <c r="AS165" s="5" t="str">
        <f t="shared" si="238"/>
        <v/>
      </c>
      <c r="AT165" s="5" t="str">
        <f t="shared" si="176"/>
        <v/>
      </c>
      <c r="AU165" s="5" t="str">
        <f>IF(AND(K165="Examine",U165=""),_xlfn.XLOOKUP(T165,Data!$W$3:$W$28,Data!$Z$3:$Z$28)&amp;IF(T165=15,IF(CL164,IF(CM164&gt;=14,"burning brightly.",IF(CM164&gt;=9,"burning steadily.",IF(CM164&gt;=4,"burning weakly.","guttering."))),"unlit."),""),"")</f>
        <v/>
      </c>
      <c r="AV165" s="5" t="str" cm="1">
        <f t="array" ref="AV165">_xlfn.TEXTJOIN(", ", TRUE, IF(CO164:DN164=1,CO$1:DN$1,""))</f>
        <v/>
      </c>
      <c r="AW165" s="5" t="str">
        <f t="shared" si="239"/>
        <v/>
      </c>
      <c r="AX165" s="5" t="b">
        <f t="shared" si="240"/>
        <v>0</v>
      </c>
      <c r="AY165" s="5" t="str">
        <f>IF(AX165,IF(NOT(ISBLANK(_xlfn.XLOOKUP(T165,Data!$W$3:$W$28,Data!$AD$3:$AD$28))),IF(CK164=12,"","There's nowhere to pour it away here."),"You can't empty that!"),"")</f>
        <v/>
      </c>
      <c r="AZ165" s="5" t="str">
        <f t="shared" si="241"/>
        <v/>
      </c>
      <c r="BA165" s="5" t="b">
        <f t="shared" si="242"/>
        <v>0</v>
      </c>
      <c r="BB165" s="5" t="e">
        <f>_xlfn.XLOOKUP(T165,Data!$W$3:$W$28,Data!$AD$3:$AD$28)</f>
        <v>#N/A</v>
      </c>
      <c r="BC165" s="5" t="str">
        <f t="shared" si="243"/>
        <v/>
      </c>
      <c r="BD165" s="5" t="str">
        <f t="shared" si="244"/>
        <v/>
      </c>
      <c r="BE165" s="5" t="b">
        <f t="shared" si="245"/>
        <v>0</v>
      </c>
      <c r="BF165" s="5" t="str">
        <f t="shared" si="181"/>
        <v/>
      </c>
      <c r="BG165" s="5" t="str">
        <f t="shared" si="246"/>
        <v/>
      </c>
      <c r="BH165" s="5" t="b">
        <f t="shared" si="247"/>
        <v>0</v>
      </c>
      <c r="BI165" s="5" t="str">
        <f t="shared" si="248"/>
        <v/>
      </c>
      <c r="BJ165" s="5" t="str">
        <f t="shared" si="182"/>
        <v/>
      </c>
      <c r="BK165" s="5" t="str">
        <f>IF(BH165,IF(BI165="","You ring the bell. "&amp;IF(BJ165=0,"Nothing else happens.","The "&amp;_xlfn.XLOOKUP(BJ165,Data!$W$3:$W$28,Data!$X$3:$X$28)&amp;" is transformed!"),BI165),"")</f>
        <v/>
      </c>
      <c r="BL165" s="5" t="b">
        <f t="shared" si="249"/>
        <v>0</v>
      </c>
      <c r="BM165" s="5" t="b">
        <f t="shared" si="250"/>
        <v>0</v>
      </c>
      <c r="BN165" s="5" t="str">
        <f t="shared" si="183"/>
        <v/>
      </c>
      <c r="BO165" s="5" t="str">
        <f t="shared" si="184"/>
        <v/>
      </c>
      <c r="BP165" s="5" t="b">
        <f t="shared" si="251"/>
        <v>0</v>
      </c>
      <c r="BQ165" s="5" t="str">
        <f>IF(BP165,IF(_xlfn.XLOOKUP(T165,Data!$W$3:$W$28,Data!$AB$3:$AB$28),"That's much too precious to give away!",IF(OR(AND(T165=17,CK164=CQ164),AND(T165=21,CK164=CV164)),"","No-one here seems to want that.")),"")</f>
        <v/>
      </c>
      <c r="BR165" s="5" t="str">
        <f>IF(BP165,IF(BQ165&lt;&gt;"",BQ165,IF(T165=21,Data!$B$5,"The priest takes the water and it is transformed by heavenly radiance!")),"")</f>
        <v/>
      </c>
      <c r="BS165" s="5" t="b">
        <f t="shared" si="252"/>
        <v>0</v>
      </c>
      <c r="BT165" s="5" t="str">
        <f t="shared" si="185"/>
        <v/>
      </c>
      <c r="BU165" s="5" t="str">
        <f t="shared" si="253"/>
        <v/>
      </c>
      <c r="BV165" s="5" t="b">
        <f t="shared" si="254"/>
        <v>0</v>
      </c>
      <c r="BW165" s="5" t="str">
        <f t="shared" si="186"/>
        <v/>
      </c>
      <c r="BX165" s="5" t="str">
        <f t="shared" si="255"/>
        <v/>
      </c>
      <c r="BY165" s="5" t="b">
        <f t="shared" si="256"/>
        <v>0</v>
      </c>
      <c r="BZ165" s="5">
        <f t="shared" si="257"/>
        <v>0</v>
      </c>
      <c r="CA165" s="5" t="str">
        <f t="shared" si="187"/>
        <v/>
      </c>
      <c r="CB165" s="5" t="b">
        <f t="shared" si="188"/>
        <v>0</v>
      </c>
      <c r="CC165" s="5" t="str">
        <f t="shared" si="189"/>
        <v/>
      </c>
      <c r="CD165" s="5" t="b">
        <f t="shared" si="190"/>
        <v>0</v>
      </c>
      <c r="CE165" s="5" t="b">
        <f t="shared" si="191"/>
        <v>0</v>
      </c>
      <c r="CF165" s="5" t="b">
        <f t="shared" si="192"/>
        <v>0</v>
      </c>
      <c r="CG165" s="5" t="b">
        <f t="shared" si="193"/>
        <v>0</v>
      </c>
      <c r="CH165" s="5" t="b">
        <f t="shared" si="194"/>
        <v>0</v>
      </c>
      <c r="CI165" s="5">
        <f t="shared" si="195"/>
        <v>0</v>
      </c>
      <c r="CJ165" s="5" t="str">
        <f t="shared" si="196"/>
        <v>I don't know that verb.</v>
      </c>
      <c r="CK165" s="4">
        <f t="shared" si="197"/>
        <v>3</v>
      </c>
      <c r="CL165" s="4" t="b">
        <f t="shared" si="198"/>
        <v>0</v>
      </c>
      <c r="CM165" s="4">
        <f t="shared" si="258"/>
        <v>20</v>
      </c>
      <c r="CN165" s="4" t="b">
        <f t="shared" si="199"/>
        <v>0</v>
      </c>
      <c r="CO165" s="4">
        <f t="shared" si="200"/>
        <v>12</v>
      </c>
      <c r="CP165" s="4">
        <f t="shared" si="201"/>
        <v>10</v>
      </c>
      <c r="CQ165" s="4">
        <f t="shared" si="202"/>
        <v>2</v>
      </c>
      <c r="CR165" s="4">
        <f t="shared" si="203"/>
        <v>20</v>
      </c>
      <c r="CS165" s="4">
        <f t="shared" si="204"/>
        <v>2</v>
      </c>
      <c r="CT165" s="4">
        <f t="shared" si="205"/>
        <v>15</v>
      </c>
      <c r="CU165" s="4">
        <f t="shared" si="206"/>
        <v>16</v>
      </c>
      <c r="CV165" s="4">
        <f t="shared" si="207"/>
        <v>8</v>
      </c>
      <c r="CW165" s="4">
        <f t="shared" si="208"/>
        <v>8</v>
      </c>
      <c r="CX165" s="4">
        <f t="shared" si="209"/>
        <v>14</v>
      </c>
      <c r="CY165" s="4">
        <f t="shared" si="210"/>
        <v>19</v>
      </c>
      <c r="CZ165" s="4">
        <f t="shared" si="211"/>
        <v>9</v>
      </c>
      <c r="DA165" s="4">
        <f t="shared" si="212"/>
        <v>2</v>
      </c>
      <c r="DB165" s="4">
        <f t="shared" si="213"/>
        <v>12</v>
      </c>
      <c r="DC165" s="4">
        <f t="shared" si="259"/>
        <v>2</v>
      </c>
      <c r="DD165" s="4">
        <f t="shared" si="214"/>
        <v>2</v>
      </c>
      <c r="DE165" s="4">
        <f t="shared" si="215"/>
        <v>2</v>
      </c>
      <c r="DF165" s="4">
        <f t="shared" si="216"/>
        <v>10</v>
      </c>
      <c r="DG165" s="4">
        <f t="shared" si="217"/>
        <v>2</v>
      </c>
      <c r="DH165" s="4">
        <f t="shared" si="218"/>
        <v>17</v>
      </c>
      <c r="DI165" s="4">
        <f t="shared" si="219"/>
        <v>6</v>
      </c>
      <c r="DJ165" s="4">
        <f t="shared" si="220"/>
        <v>15</v>
      </c>
      <c r="DK165" s="4">
        <f t="shared" si="221"/>
        <v>19</v>
      </c>
      <c r="DL165" s="4">
        <f t="shared" si="222"/>
        <v>2</v>
      </c>
      <c r="DM165" s="4">
        <f t="shared" si="223"/>
        <v>22</v>
      </c>
      <c r="DN165" s="4">
        <f t="shared" si="224"/>
        <v>23</v>
      </c>
      <c r="DO165" s="3"/>
    </row>
    <row r="166" spans="1:119" x14ac:dyDescent="0.35">
      <c r="A166" s="3" t="str">
        <f t="shared" si="225"/>
        <v/>
      </c>
      <c r="B166" s="6"/>
      <c r="C166" s="3" t="str">
        <f t="shared" si="175"/>
        <v/>
      </c>
      <c r="D166" s="3" t="e" cm="1">
        <f t="array" ref="D166:F166">INDEX(_xlfn.TEXTSPLIT(B166," ",,TRUE),_xlfn.SEQUENCE(1,3))</f>
        <v>#VALUE!</v>
      </c>
      <c r="E166" s="3" t="e">
        <v>#VALUE!</v>
      </c>
      <c r="F166" s="3" t="e">
        <v>#VALUE!</v>
      </c>
      <c r="G166" s="3" t="e" cm="1">
        <f t="array" ref="G166">_xlfn.XLOOKUP(D166,Data!$D$3:$D$36,Data!$E$3:$G$36)</f>
        <v>#VALUE!</v>
      </c>
      <c r="H166" s="3"/>
      <c r="I166" s="3"/>
      <c r="J166" s="3" t="e">
        <f>_xlfn.XMATCH(E166,Data!$L$3:$L$10)</f>
        <v>#VALUE!</v>
      </c>
      <c r="K166" s="3" t="str">
        <f>IF(M166="",IF(I166,Data!$B$4,_xlfn.XLOOKUP(D166,Data!$D$3:$D$36,Data!$E$3:$E$36)),"")</f>
        <v/>
      </c>
      <c r="L166" s="3" t="str">
        <f>IF(M166="",IF(I166,_xlfn.XLOOKUP(G166,Data!$L$3:$L$10,Data!$M$3:$M$10),IF(H166=0,"",IF(H166=1,E166,_xlfn.XLOOKUP(E166,Data!$L$3:$L$10,Data!$M$3:$M$10)))),"")</f>
        <v/>
      </c>
      <c r="M166" s="3" t="str">
        <f>IF(NOT(ISERROR(F166)),Data!$J$3,IF(ISERROR(G166),Data!$J$4,IF(AND(H166=0,NOT(ISERROR(E166))),Data!$J$5,IF(AND(H166=2,ISERROR(J166)),Data!$J$7,IF(AND(H166=1,ISERROR(E166)),Data!$J$6,"")))))</f>
        <v>I don't know that verb.</v>
      </c>
      <c r="N166" s="3" t="e">
        <f>_xlfn.XLOOKUP(K166,Data!$D$3:$D$36,Data!$H$3:$H$36)</f>
        <v>#N/A</v>
      </c>
      <c r="O166" s="3" t="e">
        <f>_xlfn.XLOOKUP(L166,Data!$X$3:$X$29,Data!$W$3:$W$29)</f>
        <v>#N/A</v>
      </c>
      <c r="P166" s="3" t="b">
        <f>OR(_xlfn.XLOOKUP(CK165,Data!$O$3:$O$25,Data!$U$3:$U$25),AND(CL165,OR(DC165=CK165,DC165=1)))</f>
        <v>1</v>
      </c>
      <c r="Q166" s="3" t="e" cm="1">
        <f t="array" ref="Q166">INDEX(CO165:DN165,1,O166)</f>
        <v>#N/A</v>
      </c>
      <c r="R166" s="3" t="e">
        <f t="shared" si="177"/>
        <v>#N/A</v>
      </c>
      <c r="S166" s="3" t="e">
        <f t="shared" si="226"/>
        <v>#N/A</v>
      </c>
      <c r="T166" s="3" t="str">
        <f t="shared" si="227"/>
        <v/>
      </c>
      <c r="U166" s="3" t="str">
        <f>IF(M166&lt;&gt;"",M166,IF(L166="","",IFERROR(IF(T166=0,IF(S166=FALSE,Data!$J$11,Data!$J$8),""),IF(K166=Data!$B$4,"",Data!$J$8))))</f>
        <v>I don't know that verb.</v>
      </c>
      <c r="V166" s="3" t="e" cm="1">
        <f t="array" ref="V166">INDEX(Data!$Q$3:$T$25,CK165,L166)</f>
        <v>#VALUE!</v>
      </c>
      <c r="W166" s="3" t="e">
        <f t="shared" si="178"/>
        <v>#VALUE!</v>
      </c>
      <c r="X166" s="3">
        <f t="shared" si="228"/>
        <v>0</v>
      </c>
      <c r="Y166" s="3" t="str">
        <f>IF(K166&lt;&gt;"Go","",IF(ISNUMBER(V166),IF(V166&gt;0,W166,Data!$J$9),Play!V166))</f>
        <v/>
      </c>
      <c r="Z166" s="3" t="b">
        <f t="shared" si="229"/>
        <v>0</v>
      </c>
      <c r="AA166" s="3" t="str">
        <f t="shared" si="230"/>
        <v/>
      </c>
      <c r="AB166" s="3">
        <f t="shared" si="179"/>
        <v>0</v>
      </c>
      <c r="AE166" s="5" t="str">
        <f t="shared" si="180"/>
        <v/>
      </c>
      <c r="AF166" s="5" t="str">
        <f>IF(AE166&lt;&gt;"",OR(_xlfn.XLOOKUP(AE166,Data!$O$3:$O$25,Data!$U$3:$U$25),AND(CL165,OR(DC165=1,DC165=CK165))),"")</f>
        <v/>
      </c>
      <c r="AG166" s="5" t="e" cm="1">
        <f t="array" ref="AG166">"Exits: " &amp; _xlfn.TEXTJOIN(", ", TRUE, IF(INDEX(Data!$Q$3:$T$25,AE166,0)&gt;0,Data!$Q$2:$T$2,""))&amp;"."</f>
        <v>#VALUE!</v>
      </c>
      <c r="AH166" s="5" t="str" cm="1">
        <f t="array" ref="AH166">_xlfn.TEXTJOIN(", ", TRUE, IF(CO165:DN165=AE166,_xlfn.XLOOKUP($CO$3:$DN$3,Data!$W$3:$W$28,Data!$X$3:$X$28),""))</f>
        <v/>
      </c>
      <c r="AI166" s="5" t="str">
        <f>IF(AF166="","",IF(AF166,_xlfn.XLOOKUP(AE166,Data!$O$3:$O$25,Data!$P$3:$P$25)&amp;" "&amp;AG166&amp;IF(AH166&lt;&gt;""," You see: " &amp;AH166&amp;".",""),Data!$J$10))</f>
        <v/>
      </c>
      <c r="AJ166" s="5" t="str">
        <f t="shared" si="231"/>
        <v/>
      </c>
      <c r="AK166" s="5" t="str">
        <f>IF(AND(K166="Talk",U166=""),_xlfn.XLOOKUP(T166,Data!$W$3:$W$28,Data!$AC$3:$AC$28),"")</f>
        <v/>
      </c>
      <c r="AL166" s="5" t="str">
        <f t="shared" si="232"/>
        <v/>
      </c>
      <c r="AM166" s="5" t="b">
        <f t="shared" si="233"/>
        <v>0</v>
      </c>
      <c r="AN166" s="5" t="str">
        <f>IF(AM166,IF(_xlfn.XLOOKUP(T166,Data!$W$3:$W$28,Data!$AA$3:$AA$28)=FALSE,"You can't take that.",IF(Q166=1,"You already have that.",IF(OR(CK165=CT165,CK165=CY165),"The unholy fiend prevents you!",""))),"")</f>
        <v/>
      </c>
      <c r="AO166" s="5" t="str">
        <f t="shared" si="234"/>
        <v/>
      </c>
      <c r="AP166" s="5" t="str">
        <f t="shared" si="235"/>
        <v/>
      </c>
      <c r="AQ166" s="5" t="b">
        <f t="shared" si="236"/>
        <v>0</v>
      </c>
      <c r="AR166" s="5" t="str">
        <f t="shared" si="237"/>
        <v/>
      </c>
      <c r="AS166" s="5" t="str">
        <f t="shared" si="238"/>
        <v/>
      </c>
      <c r="AT166" s="5" t="str">
        <f t="shared" si="176"/>
        <v/>
      </c>
      <c r="AU166" s="5" t="str">
        <f>IF(AND(K166="Examine",U166=""),_xlfn.XLOOKUP(T166,Data!$W$3:$W$28,Data!$Z$3:$Z$28)&amp;IF(T166=15,IF(CL165,IF(CM165&gt;=14,"burning brightly.",IF(CM165&gt;=9,"burning steadily.",IF(CM165&gt;=4,"burning weakly.","guttering."))),"unlit."),""),"")</f>
        <v/>
      </c>
      <c r="AV166" s="5" t="str" cm="1">
        <f t="array" ref="AV166">_xlfn.TEXTJOIN(", ", TRUE, IF(CO165:DN165=1,CO$1:DN$1,""))</f>
        <v/>
      </c>
      <c r="AW166" s="5" t="str">
        <f t="shared" si="239"/>
        <v/>
      </c>
      <c r="AX166" s="5" t="b">
        <f t="shared" si="240"/>
        <v>0</v>
      </c>
      <c r="AY166" s="5" t="str">
        <f>IF(AX166,IF(NOT(ISBLANK(_xlfn.XLOOKUP(T166,Data!$W$3:$W$28,Data!$AD$3:$AD$28))),IF(CK165=12,"","There's nowhere to pour it away here."),"You can't empty that!"),"")</f>
        <v/>
      </c>
      <c r="AZ166" s="5" t="str">
        <f t="shared" si="241"/>
        <v/>
      </c>
      <c r="BA166" s="5" t="b">
        <f t="shared" si="242"/>
        <v>0</v>
      </c>
      <c r="BB166" s="5" t="e">
        <f>_xlfn.XLOOKUP(T166,Data!$W$3:$W$28,Data!$AD$3:$AD$28)</f>
        <v>#N/A</v>
      </c>
      <c r="BC166" s="5" t="str">
        <f t="shared" si="243"/>
        <v/>
      </c>
      <c r="BD166" s="5" t="str">
        <f t="shared" si="244"/>
        <v/>
      </c>
      <c r="BE166" s="5" t="b">
        <f t="shared" si="245"/>
        <v>0</v>
      </c>
      <c r="BF166" s="5" t="str">
        <f t="shared" si="181"/>
        <v/>
      </c>
      <c r="BG166" s="5" t="str">
        <f t="shared" si="246"/>
        <v/>
      </c>
      <c r="BH166" s="5" t="b">
        <f t="shared" si="247"/>
        <v>0</v>
      </c>
      <c r="BI166" s="5" t="str">
        <f t="shared" si="248"/>
        <v/>
      </c>
      <c r="BJ166" s="5" t="str">
        <f t="shared" si="182"/>
        <v/>
      </c>
      <c r="BK166" s="5" t="str">
        <f>IF(BH166,IF(BI166="","You ring the bell. "&amp;IF(BJ166=0,"Nothing else happens.","The "&amp;_xlfn.XLOOKUP(BJ166,Data!$W$3:$W$28,Data!$X$3:$X$28)&amp;" is transformed!"),BI166),"")</f>
        <v/>
      </c>
      <c r="BL166" s="5" t="b">
        <f t="shared" si="249"/>
        <v>0</v>
      </c>
      <c r="BM166" s="5" t="b">
        <f t="shared" si="250"/>
        <v>0</v>
      </c>
      <c r="BN166" s="5" t="str">
        <f t="shared" si="183"/>
        <v/>
      </c>
      <c r="BO166" s="5" t="str">
        <f t="shared" si="184"/>
        <v/>
      </c>
      <c r="BP166" s="5" t="b">
        <f t="shared" si="251"/>
        <v>0</v>
      </c>
      <c r="BQ166" s="5" t="str">
        <f>IF(BP166,IF(_xlfn.XLOOKUP(T166,Data!$W$3:$W$28,Data!$AB$3:$AB$28),"That's much too precious to give away!",IF(OR(AND(T166=17,CK165=CQ165),AND(T166=21,CK165=CV165)),"","No-one here seems to want that.")),"")</f>
        <v/>
      </c>
      <c r="BR166" s="5" t="str">
        <f>IF(BP166,IF(BQ166&lt;&gt;"",BQ166,IF(T166=21,Data!$B$5,"The priest takes the water and it is transformed by heavenly radiance!")),"")</f>
        <v/>
      </c>
      <c r="BS166" s="5" t="b">
        <f t="shared" si="252"/>
        <v>0</v>
      </c>
      <c r="BT166" s="5" t="str">
        <f t="shared" si="185"/>
        <v/>
      </c>
      <c r="BU166" s="5" t="str">
        <f t="shared" si="253"/>
        <v/>
      </c>
      <c r="BV166" s="5" t="b">
        <f t="shared" si="254"/>
        <v>0</v>
      </c>
      <c r="BW166" s="5" t="str">
        <f t="shared" si="186"/>
        <v/>
      </c>
      <c r="BX166" s="5" t="str">
        <f t="shared" si="255"/>
        <v/>
      </c>
      <c r="BY166" s="5" t="b">
        <f t="shared" si="256"/>
        <v>0</v>
      </c>
      <c r="BZ166" s="5">
        <f t="shared" si="257"/>
        <v>0</v>
      </c>
      <c r="CA166" s="5" t="str">
        <f t="shared" si="187"/>
        <v/>
      </c>
      <c r="CB166" s="5" t="b">
        <f t="shared" si="188"/>
        <v>0</v>
      </c>
      <c r="CC166" s="5" t="str">
        <f t="shared" si="189"/>
        <v/>
      </c>
      <c r="CD166" s="5" t="b">
        <f t="shared" si="190"/>
        <v>0</v>
      </c>
      <c r="CE166" s="5" t="b">
        <f t="shared" si="191"/>
        <v>0</v>
      </c>
      <c r="CF166" s="5" t="b">
        <f t="shared" si="192"/>
        <v>0</v>
      </c>
      <c r="CG166" s="5" t="b">
        <f t="shared" si="193"/>
        <v>0</v>
      </c>
      <c r="CH166" s="5" t="b">
        <f t="shared" si="194"/>
        <v>0</v>
      </c>
      <c r="CI166" s="5">
        <f t="shared" si="195"/>
        <v>0</v>
      </c>
      <c r="CJ166" s="5" t="str">
        <f t="shared" si="196"/>
        <v>I don't know that verb.</v>
      </c>
      <c r="CK166" s="4">
        <f t="shared" si="197"/>
        <v>3</v>
      </c>
      <c r="CL166" s="4" t="b">
        <f t="shared" si="198"/>
        <v>0</v>
      </c>
      <c r="CM166" s="4">
        <f t="shared" si="258"/>
        <v>20</v>
      </c>
      <c r="CN166" s="4" t="b">
        <f t="shared" si="199"/>
        <v>0</v>
      </c>
      <c r="CO166" s="4">
        <f t="shared" si="200"/>
        <v>12</v>
      </c>
      <c r="CP166" s="4">
        <f t="shared" si="201"/>
        <v>10</v>
      </c>
      <c r="CQ166" s="4">
        <f t="shared" si="202"/>
        <v>2</v>
      </c>
      <c r="CR166" s="4">
        <f t="shared" si="203"/>
        <v>20</v>
      </c>
      <c r="CS166" s="4">
        <f t="shared" si="204"/>
        <v>2</v>
      </c>
      <c r="CT166" s="4">
        <f t="shared" si="205"/>
        <v>15</v>
      </c>
      <c r="CU166" s="4">
        <f t="shared" si="206"/>
        <v>16</v>
      </c>
      <c r="CV166" s="4">
        <f t="shared" si="207"/>
        <v>8</v>
      </c>
      <c r="CW166" s="4">
        <f t="shared" si="208"/>
        <v>8</v>
      </c>
      <c r="CX166" s="4">
        <f t="shared" si="209"/>
        <v>14</v>
      </c>
      <c r="CY166" s="4">
        <f t="shared" si="210"/>
        <v>19</v>
      </c>
      <c r="CZ166" s="4">
        <f t="shared" si="211"/>
        <v>9</v>
      </c>
      <c r="DA166" s="4">
        <f t="shared" si="212"/>
        <v>2</v>
      </c>
      <c r="DB166" s="4">
        <f t="shared" si="213"/>
        <v>12</v>
      </c>
      <c r="DC166" s="4">
        <f t="shared" si="259"/>
        <v>2</v>
      </c>
      <c r="DD166" s="4">
        <f t="shared" si="214"/>
        <v>2</v>
      </c>
      <c r="DE166" s="4">
        <f t="shared" si="215"/>
        <v>2</v>
      </c>
      <c r="DF166" s="4">
        <f t="shared" si="216"/>
        <v>10</v>
      </c>
      <c r="DG166" s="4">
        <f t="shared" si="217"/>
        <v>2</v>
      </c>
      <c r="DH166" s="4">
        <f t="shared" si="218"/>
        <v>17</v>
      </c>
      <c r="DI166" s="4">
        <f t="shared" si="219"/>
        <v>6</v>
      </c>
      <c r="DJ166" s="4">
        <f t="shared" si="220"/>
        <v>15</v>
      </c>
      <c r="DK166" s="4">
        <f t="shared" si="221"/>
        <v>19</v>
      </c>
      <c r="DL166" s="4">
        <f t="shared" si="222"/>
        <v>2</v>
      </c>
      <c r="DM166" s="4">
        <f t="shared" si="223"/>
        <v>22</v>
      </c>
      <c r="DN166" s="4">
        <f t="shared" si="224"/>
        <v>23</v>
      </c>
      <c r="DO166" s="3"/>
    </row>
    <row r="167" spans="1:119" x14ac:dyDescent="0.35">
      <c r="A167" s="3" t="str">
        <f t="shared" si="225"/>
        <v/>
      </c>
      <c r="B167" s="6"/>
      <c r="C167" s="3" t="str">
        <f t="shared" si="175"/>
        <v/>
      </c>
      <c r="D167" s="3" t="e" cm="1">
        <f t="array" ref="D167:F167">INDEX(_xlfn.TEXTSPLIT(B167," ",,TRUE),_xlfn.SEQUENCE(1,3))</f>
        <v>#VALUE!</v>
      </c>
      <c r="E167" s="3" t="e">
        <v>#VALUE!</v>
      </c>
      <c r="F167" s="3" t="e">
        <v>#VALUE!</v>
      </c>
      <c r="G167" s="3" t="e" cm="1">
        <f t="array" ref="G167">_xlfn.XLOOKUP(D167,Data!$D$3:$D$36,Data!$E$3:$G$36)</f>
        <v>#VALUE!</v>
      </c>
      <c r="H167" s="3"/>
      <c r="I167" s="3"/>
      <c r="J167" s="3" t="e">
        <f>_xlfn.XMATCH(E167,Data!$L$3:$L$10)</f>
        <v>#VALUE!</v>
      </c>
      <c r="K167" s="3" t="str">
        <f>IF(M167="",IF(I167,Data!$B$4,_xlfn.XLOOKUP(D167,Data!$D$3:$D$36,Data!$E$3:$E$36)),"")</f>
        <v/>
      </c>
      <c r="L167" s="3" t="str">
        <f>IF(M167="",IF(I167,_xlfn.XLOOKUP(G167,Data!$L$3:$L$10,Data!$M$3:$M$10),IF(H167=0,"",IF(H167=1,E167,_xlfn.XLOOKUP(E167,Data!$L$3:$L$10,Data!$M$3:$M$10)))),"")</f>
        <v/>
      </c>
      <c r="M167" s="3" t="str">
        <f>IF(NOT(ISERROR(F167)),Data!$J$3,IF(ISERROR(G167),Data!$J$4,IF(AND(H167=0,NOT(ISERROR(E167))),Data!$J$5,IF(AND(H167=2,ISERROR(J167)),Data!$J$7,IF(AND(H167=1,ISERROR(E167)),Data!$J$6,"")))))</f>
        <v>I don't know that verb.</v>
      </c>
      <c r="N167" s="3" t="e">
        <f>_xlfn.XLOOKUP(K167,Data!$D$3:$D$36,Data!$H$3:$H$36)</f>
        <v>#N/A</v>
      </c>
      <c r="O167" s="3" t="e">
        <f>_xlfn.XLOOKUP(L167,Data!$X$3:$X$29,Data!$W$3:$W$29)</f>
        <v>#N/A</v>
      </c>
      <c r="P167" s="3" t="b">
        <f>OR(_xlfn.XLOOKUP(CK166,Data!$O$3:$O$25,Data!$U$3:$U$25),AND(CL166,OR(DC166=CK166,DC166=1)))</f>
        <v>1</v>
      </c>
      <c r="Q167" s="3" t="e" cm="1">
        <f t="array" ref="Q167">INDEX(CO166:DN166,1,O167)</f>
        <v>#N/A</v>
      </c>
      <c r="R167" s="3" t="e">
        <f t="shared" si="177"/>
        <v>#N/A</v>
      </c>
      <c r="S167" s="3" t="e">
        <f t="shared" si="226"/>
        <v>#N/A</v>
      </c>
      <c r="T167" s="3" t="str">
        <f t="shared" si="227"/>
        <v/>
      </c>
      <c r="U167" s="3" t="str">
        <f>IF(M167&lt;&gt;"",M167,IF(L167="","",IFERROR(IF(T167=0,IF(S167=FALSE,Data!$J$11,Data!$J$8),""),IF(K167=Data!$B$4,"",Data!$J$8))))</f>
        <v>I don't know that verb.</v>
      </c>
      <c r="V167" s="3" t="e" cm="1">
        <f t="array" ref="V167">INDEX(Data!$Q$3:$T$25,CK166,L167)</f>
        <v>#VALUE!</v>
      </c>
      <c r="W167" s="3" t="e">
        <f t="shared" si="178"/>
        <v>#VALUE!</v>
      </c>
      <c r="X167" s="3">
        <f t="shared" si="228"/>
        <v>0</v>
      </c>
      <c r="Y167" s="3" t="str">
        <f>IF(K167&lt;&gt;"Go","",IF(ISNUMBER(V167),IF(V167&gt;0,W167,Data!$J$9),Play!V167))</f>
        <v/>
      </c>
      <c r="Z167" s="3" t="b">
        <f t="shared" si="229"/>
        <v>0</v>
      </c>
      <c r="AA167" s="3" t="str">
        <f t="shared" si="230"/>
        <v/>
      </c>
      <c r="AB167" s="3">
        <f t="shared" si="179"/>
        <v>0</v>
      </c>
      <c r="AE167" s="5" t="str">
        <f t="shared" si="180"/>
        <v/>
      </c>
      <c r="AF167" s="5" t="str">
        <f>IF(AE167&lt;&gt;"",OR(_xlfn.XLOOKUP(AE167,Data!$O$3:$O$25,Data!$U$3:$U$25),AND(CL166,OR(DC166=1,DC166=CK166))),"")</f>
        <v/>
      </c>
      <c r="AG167" s="5" t="e" cm="1">
        <f t="array" ref="AG167">"Exits: " &amp; _xlfn.TEXTJOIN(", ", TRUE, IF(INDEX(Data!$Q$3:$T$25,AE167,0)&gt;0,Data!$Q$2:$T$2,""))&amp;"."</f>
        <v>#VALUE!</v>
      </c>
      <c r="AH167" s="5" t="str" cm="1">
        <f t="array" ref="AH167">_xlfn.TEXTJOIN(", ", TRUE, IF(CO166:DN166=AE167,_xlfn.XLOOKUP($CO$3:$DN$3,Data!$W$3:$W$28,Data!$X$3:$X$28),""))</f>
        <v/>
      </c>
      <c r="AI167" s="5" t="str">
        <f>IF(AF167="","",IF(AF167,_xlfn.XLOOKUP(AE167,Data!$O$3:$O$25,Data!$P$3:$P$25)&amp;" "&amp;AG167&amp;IF(AH167&lt;&gt;""," You see: " &amp;AH167&amp;".",""),Data!$J$10))</f>
        <v/>
      </c>
      <c r="AJ167" s="5" t="str">
        <f t="shared" si="231"/>
        <v/>
      </c>
      <c r="AK167" s="5" t="str">
        <f>IF(AND(K167="Talk",U167=""),_xlfn.XLOOKUP(T167,Data!$W$3:$W$28,Data!$AC$3:$AC$28),"")</f>
        <v/>
      </c>
      <c r="AL167" s="5" t="str">
        <f t="shared" si="232"/>
        <v/>
      </c>
      <c r="AM167" s="5" t="b">
        <f t="shared" si="233"/>
        <v>0</v>
      </c>
      <c r="AN167" s="5" t="str">
        <f>IF(AM167,IF(_xlfn.XLOOKUP(T167,Data!$W$3:$W$28,Data!$AA$3:$AA$28)=FALSE,"You can't take that.",IF(Q167=1,"You already have that.",IF(OR(CK166=CT166,CK166=CY166),"The unholy fiend prevents you!",""))),"")</f>
        <v/>
      </c>
      <c r="AO167" s="5" t="str">
        <f t="shared" si="234"/>
        <v/>
      </c>
      <c r="AP167" s="5" t="str">
        <f t="shared" si="235"/>
        <v/>
      </c>
      <c r="AQ167" s="5" t="b">
        <f t="shared" si="236"/>
        <v>0</v>
      </c>
      <c r="AR167" s="5" t="str">
        <f t="shared" si="237"/>
        <v/>
      </c>
      <c r="AS167" s="5" t="str">
        <f t="shared" si="238"/>
        <v/>
      </c>
      <c r="AT167" s="5" t="str">
        <f t="shared" si="176"/>
        <v/>
      </c>
      <c r="AU167" s="5" t="str">
        <f>IF(AND(K167="Examine",U167=""),_xlfn.XLOOKUP(T167,Data!$W$3:$W$28,Data!$Z$3:$Z$28)&amp;IF(T167=15,IF(CL166,IF(CM166&gt;=14,"burning brightly.",IF(CM166&gt;=9,"burning steadily.",IF(CM166&gt;=4,"burning weakly.","guttering."))),"unlit."),""),"")</f>
        <v/>
      </c>
      <c r="AV167" s="5" t="str" cm="1">
        <f t="array" ref="AV167">_xlfn.TEXTJOIN(", ", TRUE, IF(CO166:DN166=1,CO$1:DN$1,""))</f>
        <v/>
      </c>
      <c r="AW167" s="5" t="str">
        <f t="shared" si="239"/>
        <v/>
      </c>
      <c r="AX167" s="5" t="b">
        <f t="shared" si="240"/>
        <v>0</v>
      </c>
      <c r="AY167" s="5" t="str">
        <f>IF(AX167,IF(NOT(ISBLANK(_xlfn.XLOOKUP(T167,Data!$W$3:$W$28,Data!$AD$3:$AD$28))),IF(CK166=12,"","There's nowhere to pour it away here."),"You can't empty that!"),"")</f>
        <v/>
      </c>
      <c r="AZ167" s="5" t="str">
        <f t="shared" si="241"/>
        <v/>
      </c>
      <c r="BA167" s="5" t="b">
        <f t="shared" si="242"/>
        <v>0</v>
      </c>
      <c r="BB167" s="5" t="e">
        <f>_xlfn.XLOOKUP(T167,Data!$W$3:$W$28,Data!$AD$3:$AD$28)</f>
        <v>#N/A</v>
      </c>
      <c r="BC167" s="5" t="str">
        <f t="shared" si="243"/>
        <v/>
      </c>
      <c r="BD167" s="5" t="str">
        <f t="shared" si="244"/>
        <v/>
      </c>
      <c r="BE167" s="5" t="b">
        <f t="shared" si="245"/>
        <v>0</v>
      </c>
      <c r="BF167" s="5" t="str">
        <f t="shared" si="181"/>
        <v/>
      </c>
      <c r="BG167" s="5" t="str">
        <f t="shared" si="246"/>
        <v/>
      </c>
      <c r="BH167" s="5" t="b">
        <f t="shared" si="247"/>
        <v>0</v>
      </c>
      <c r="BI167" s="5" t="str">
        <f t="shared" si="248"/>
        <v/>
      </c>
      <c r="BJ167" s="5" t="str">
        <f t="shared" si="182"/>
        <v/>
      </c>
      <c r="BK167" s="5" t="str">
        <f>IF(BH167,IF(BI167="","You ring the bell. "&amp;IF(BJ167=0,"Nothing else happens.","The "&amp;_xlfn.XLOOKUP(BJ167,Data!$W$3:$W$28,Data!$X$3:$X$28)&amp;" is transformed!"),BI167),"")</f>
        <v/>
      </c>
      <c r="BL167" s="5" t="b">
        <f t="shared" si="249"/>
        <v>0</v>
      </c>
      <c r="BM167" s="5" t="b">
        <f t="shared" si="250"/>
        <v>0</v>
      </c>
      <c r="BN167" s="5" t="str">
        <f t="shared" si="183"/>
        <v/>
      </c>
      <c r="BO167" s="5" t="str">
        <f t="shared" si="184"/>
        <v/>
      </c>
      <c r="BP167" s="5" t="b">
        <f t="shared" si="251"/>
        <v>0</v>
      </c>
      <c r="BQ167" s="5" t="str">
        <f>IF(BP167,IF(_xlfn.XLOOKUP(T167,Data!$W$3:$W$28,Data!$AB$3:$AB$28),"That's much too precious to give away!",IF(OR(AND(T167=17,CK166=CQ166),AND(T167=21,CK166=CV166)),"","No-one here seems to want that.")),"")</f>
        <v/>
      </c>
      <c r="BR167" s="5" t="str">
        <f>IF(BP167,IF(BQ167&lt;&gt;"",BQ167,IF(T167=21,Data!$B$5,"The priest takes the water and it is transformed by heavenly radiance!")),"")</f>
        <v/>
      </c>
      <c r="BS167" s="5" t="b">
        <f t="shared" si="252"/>
        <v>0</v>
      </c>
      <c r="BT167" s="5" t="str">
        <f t="shared" si="185"/>
        <v/>
      </c>
      <c r="BU167" s="5" t="str">
        <f t="shared" si="253"/>
        <v/>
      </c>
      <c r="BV167" s="5" t="b">
        <f t="shared" si="254"/>
        <v>0</v>
      </c>
      <c r="BW167" s="5" t="str">
        <f t="shared" si="186"/>
        <v/>
      </c>
      <c r="BX167" s="5" t="str">
        <f t="shared" si="255"/>
        <v/>
      </c>
      <c r="BY167" s="5" t="b">
        <f t="shared" si="256"/>
        <v>0</v>
      </c>
      <c r="BZ167" s="5">
        <f t="shared" si="257"/>
        <v>0</v>
      </c>
      <c r="CA167" s="5" t="str">
        <f t="shared" si="187"/>
        <v/>
      </c>
      <c r="CB167" s="5" t="b">
        <f t="shared" si="188"/>
        <v>0</v>
      </c>
      <c r="CC167" s="5" t="str">
        <f t="shared" si="189"/>
        <v/>
      </c>
      <c r="CD167" s="5" t="b">
        <f t="shared" si="190"/>
        <v>0</v>
      </c>
      <c r="CE167" s="5" t="b">
        <f t="shared" si="191"/>
        <v>0</v>
      </c>
      <c r="CF167" s="5" t="b">
        <f t="shared" si="192"/>
        <v>0</v>
      </c>
      <c r="CG167" s="5" t="b">
        <f t="shared" si="193"/>
        <v>0</v>
      </c>
      <c r="CH167" s="5" t="b">
        <f t="shared" si="194"/>
        <v>0</v>
      </c>
      <c r="CI167" s="5">
        <f t="shared" si="195"/>
        <v>0</v>
      </c>
      <c r="CJ167" s="5" t="str">
        <f t="shared" si="196"/>
        <v>I don't know that verb.</v>
      </c>
      <c r="CK167" s="4">
        <f t="shared" si="197"/>
        <v>3</v>
      </c>
      <c r="CL167" s="4" t="b">
        <f t="shared" si="198"/>
        <v>0</v>
      </c>
      <c r="CM167" s="4">
        <f t="shared" si="258"/>
        <v>20</v>
      </c>
      <c r="CN167" s="4" t="b">
        <f t="shared" si="199"/>
        <v>0</v>
      </c>
      <c r="CO167" s="4">
        <f t="shared" si="200"/>
        <v>12</v>
      </c>
      <c r="CP167" s="4">
        <f t="shared" si="201"/>
        <v>10</v>
      </c>
      <c r="CQ167" s="4">
        <f t="shared" si="202"/>
        <v>2</v>
      </c>
      <c r="CR167" s="4">
        <f t="shared" si="203"/>
        <v>20</v>
      </c>
      <c r="CS167" s="4">
        <f t="shared" si="204"/>
        <v>2</v>
      </c>
      <c r="CT167" s="4">
        <f t="shared" si="205"/>
        <v>15</v>
      </c>
      <c r="CU167" s="4">
        <f t="shared" si="206"/>
        <v>16</v>
      </c>
      <c r="CV167" s="4">
        <f t="shared" si="207"/>
        <v>8</v>
      </c>
      <c r="CW167" s="4">
        <f t="shared" si="208"/>
        <v>8</v>
      </c>
      <c r="CX167" s="4">
        <f t="shared" si="209"/>
        <v>14</v>
      </c>
      <c r="CY167" s="4">
        <f t="shared" si="210"/>
        <v>19</v>
      </c>
      <c r="CZ167" s="4">
        <f t="shared" si="211"/>
        <v>9</v>
      </c>
      <c r="DA167" s="4">
        <f t="shared" si="212"/>
        <v>2</v>
      </c>
      <c r="DB167" s="4">
        <f t="shared" si="213"/>
        <v>12</v>
      </c>
      <c r="DC167" s="4">
        <f t="shared" si="259"/>
        <v>2</v>
      </c>
      <c r="DD167" s="4">
        <f t="shared" si="214"/>
        <v>2</v>
      </c>
      <c r="DE167" s="4">
        <f t="shared" si="215"/>
        <v>2</v>
      </c>
      <c r="DF167" s="4">
        <f t="shared" si="216"/>
        <v>10</v>
      </c>
      <c r="DG167" s="4">
        <f t="shared" si="217"/>
        <v>2</v>
      </c>
      <c r="DH167" s="4">
        <f t="shared" si="218"/>
        <v>17</v>
      </c>
      <c r="DI167" s="4">
        <f t="shared" si="219"/>
        <v>6</v>
      </c>
      <c r="DJ167" s="4">
        <f t="shared" si="220"/>
        <v>15</v>
      </c>
      <c r="DK167" s="4">
        <f t="shared" si="221"/>
        <v>19</v>
      </c>
      <c r="DL167" s="4">
        <f t="shared" si="222"/>
        <v>2</v>
      </c>
      <c r="DM167" s="4">
        <f t="shared" si="223"/>
        <v>22</v>
      </c>
      <c r="DN167" s="4">
        <f t="shared" si="224"/>
        <v>23</v>
      </c>
      <c r="DO167" s="3"/>
    </row>
    <row r="168" spans="1:119" x14ac:dyDescent="0.35">
      <c r="A168" s="3" t="str">
        <f t="shared" si="225"/>
        <v/>
      </c>
      <c r="B168" s="6"/>
      <c r="C168" s="3" t="str">
        <f t="shared" si="175"/>
        <v/>
      </c>
      <c r="D168" s="3" t="e" cm="1">
        <f t="array" ref="D168:F168">INDEX(_xlfn.TEXTSPLIT(B168," ",,TRUE),_xlfn.SEQUENCE(1,3))</f>
        <v>#VALUE!</v>
      </c>
      <c r="E168" s="3" t="e">
        <v>#VALUE!</v>
      </c>
      <c r="F168" s="3" t="e">
        <v>#VALUE!</v>
      </c>
      <c r="G168" s="3" t="e" cm="1">
        <f t="array" ref="G168">_xlfn.XLOOKUP(D168,Data!$D$3:$D$36,Data!$E$3:$G$36)</f>
        <v>#VALUE!</v>
      </c>
      <c r="H168" s="3"/>
      <c r="I168" s="3"/>
      <c r="J168" s="3" t="e">
        <f>_xlfn.XMATCH(E168,Data!$L$3:$L$10)</f>
        <v>#VALUE!</v>
      </c>
      <c r="K168" s="3" t="str">
        <f>IF(M168="",IF(I168,Data!$B$4,_xlfn.XLOOKUP(D168,Data!$D$3:$D$36,Data!$E$3:$E$36)),"")</f>
        <v/>
      </c>
      <c r="L168" s="3" t="str">
        <f>IF(M168="",IF(I168,_xlfn.XLOOKUP(G168,Data!$L$3:$L$10,Data!$M$3:$M$10),IF(H168=0,"",IF(H168=1,E168,_xlfn.XLOOKUP(E168,Data!$L$3:$L$10,Data!$M$3:$M$10)))),"")</f>
        <v/>
      </c>
      <c r="M168" s="3" t="str">
        <f>IF(NOT(ISERROR(F168)),Data!$J$3,IF(ISERROR(G168),Data!$J$4,IF(AND(H168=0,NOT(ISERROR(E168))),Data!$J$5,IF(AND(H168=2,ISERROR(J168)),Data!$J$7,IF(AND(H168=1,ISERROR(E168)),Data!$J$6,"")))))</f>
        <v>I don't know that verb.</v>
      </c>
      <c r="N168" s="3" t="e">
        <f>_xlfn.XLOOKUP(K168,Data!$D$3:$D$36,Data!$H$3:$H$36)</f>
        <v>#N/A</v>
      </c>
      <c r="O168" s="3" t="e">
        <f>_xlfn.XLOOKUP(L168,Data!$X$3:$X$29,Data!$W$3:$W$29)</f>
        <v>#N/A</v>
      </c>
      <c r="P168" s="3" t="b">
        <f>OR(_xlfn.XLOOKUP(CK167,Data!$O$3:$O$25,Data!$U$3:$U$25),AND(CL167,OR(DC167=CK167,DC167=1)))</f>
        <v>1</v>
      </c>
      <c r="Q168" s="3" t="e" cm="1">
        <f t="array" ref="Q168">INDEX(CO167:DN167,1,O168)</f>
        <v>#N/A</v>
      </c>
      <c r="R168" s="3" t="e">
        <f t="shared" si="177"/>
        <v>#N/A</v>
      </c>
      <c r="S168" s="3" t="e">
        <f t="shared" si="226"/>
        <v>#N/A</v>
      </c>
      <c r="T168" s="3" t="str">
        <f t="shared" si="227"/>
        <v/>
      </c>
      <c r="U168" s="3" t="str">
        <f>IF(M168&lt;&gt;"",M168,IF(L168="","",IFERROR(IF(T168=0,IF(S168=FALSE,Data!$J$11,Data!$J$8),""),IF(K168=Data!$B$4,"",Data!$J$8))))</f>
        <v>I don't know that verb.</v>
      </c>
      <c r="V168" s="3" t="e" cm="1">
        <f t="array" ref="V168">INDEX(Data!$Q$3:$T$25,CK167,L168)</f>
        <v>#VALUE!</v>
      </c>
      <c r="W168" s="3" t="e">
        <f t="shared" si="178"/>
        <v>#VALUE!</v>
      </c>
      <c r="X168" s="3">
        <f t="shared" si="228"/>
        <v>0</v>
      </c>
      <c r="Y168" s="3" t="str">
        <f>IF(K168&lt;&gt;"Go","",IF(ISNUMBER(V168),IF(V168&gt;0,W168,Data!$J$9),Play!V168))</f>
        <v/>
      </c>
      <c r="Z168" s="3" t="b">
        <f t="shared" si="229"/>
        <v>0</v>
      </c>
      <c r="AA168" s="3" t="str">
        <f t="shared" si="230"/>
        <v/>
      </c>
      <c r="AB168" s="3">
        <f t="shared" si="179"/>
        <v>0</v>
      </c>
      <c r="AE168" s="5" t="str">
        <f t="shared" si="180"/>
        <v/>
      </c>
      <c r="AF168" s="5" t="str">
        <f>IF(AE168&lt;&gt;"",OR(_xlfn.XLOOKUP(AE168,Data!$O$3:$O$25,Data!$U$3:$U$25),AND(CL167,OR(DC167=1,DC167=CK167))),"")</f>
        <v/>
      </c>
      <c r="AG168" s="5" t="e" cm="1">
        <f t="array" ref="AG168">"Exits: " &amp; _xlfn.TEXTJOIN(", ", TRUE, IF(INDEX(Data!$Q$3:$T$25,AE168,0)&gt;0,Data!$Q$2:$T$2,""))&amp;"."</f>
        <v>#VALUE!</v>
      </c>
      <c r="AH168" s="5" t="str" cm="1">
        <f t="array" ref="AH168">_xlfn.TEXTJOIN(", ", TRUE, IF(CO167:DN167=AE168,_xlfn.XLOOKUP($CO$3:$DN$3,Data!$W$3:$W$28,Data!$X$3:$X$28),""))</f>
        <v/>
      </c>
      <c r="AI168" s="5" t="str">
        <f>IF(AF168="","",IF(AF168,_xlfn.XLOOKUP(AE168,Data!$O$3:$O$25,Data!$P$3:$P$25)&amp;" "&amp;AG168&amp;IF(AH168&lt;&gt;""," You see: " &amp;AH168&amp;".",""),Data!$J$10))</f>
        <v/>
      </c>
      <c r="AJ168" s="5" t="str">
        <f t="shared" si="231"/>
        <v/>
      </c>
      <c r="AK168" s="5" t="str">
        <f>IF(AND(K168="Talk",U168=""),_xlfn.XLOOKUP(T168,Data!$W$3:$W$28,Data!$AC$3:$AC$28),"")</f>
        <v/>
      </c>
      <c r="AL168" s="5" t="str">
        <f t="shared" si="232"/>
        <v/>
      </c>
      <c r="AM168" s="5" t="b">
        <f t="shared" si="233"/>
        <v>0</v>
      </c>
      <c r="AN168" s="5" t="str">
        <f>IF(AM168,IF(_xlfn.XLOOKUP(T168,Data!$W$3:$W$28,Data!$AA$3:$AA$28)=FALSE,"You can't take that.",IF(Q168=1,"You already have that.",IF(OR(CK167=CT167,CK167=CY167),"The unholy fiend prevents you!",""))),"")</f>
        <v/>
      </c>
      <c r="AO168" s="5" t="str">
        <f t="shared" si="234"/>
        <v/>
      </c>
      <c r="AP168" s="5" t="str">
        <f t="shared" si="235"/>
        <v/>
      </c>
      <c r="AQ168" s="5" t="b">
        <f t="shared" si="236"/>
        <v>0</v>
      </c>
      <c r="AR168" s="5" t="str">
        <f t="shared" si="237"/>
        <v/>
      </c>
      <c r="AS168" s="5" t="str">
        <f t="shared" si="238"/>
        <v/>
      </c>
      <c r="AT168" s="5" t="str">
        <f t="shared" si="176"/>
        <v/>
      </c>
      <c r="AU168" s="5" t="str">
        <f>IF(AND(K168="Examine",U168=""),_xlfn.XLOOKUP(T168,Data!$W$3:$W$28,Data!$Z$3:$Z$28)&amp;IF(T168=15,IF(CL167,IF(CM167&gt;=14,"burning brightly.",IF(CM167&gt;=9,"burning steadily.",IF(CM167&gt;=4,"burning weakly.","guttering."))),"unlit."),""),"")</f>
        <v/>
      </c>
      <c r="AV168" s="5" t="str" cm="1">
        <f t="array" ref="AV168">_xlfn.TEXTJOIN(", ", TRUE, IF(CO167:DN167=1,CO$1:DN$1,""))</f>
        <v/>
      </c>
      <c r="AW168" s="5" t="str">
        <f t="shared" si="239"/>
        <v/>
      </c>
      <c r="AX168" s="5" t="b">
        <f t="shared" si="240"/>
        <v>0</v>
      </c>
      <c r="AY168" s="5" t="str">
        <f>IF(AX168,IF(NOT(ISBLANK(_xlfn.XLOOKUP(T168,Data!$W$3:$W$28,Data!$AD$3:$AD$28))),IF(CK167=12,"","There's nowhere to pour it away here."),"You can't empty that!"),"")</f>
        <v/>
      </c>
      <c r="AZ168" s="5" t="str">
        <f t="shared" si="241"/>
        <v/>
      </c>
      <c r="BA168" s="5" t="b">
        <f t="shared" si="242"/>
        <v>0</v>
      </c>
      <c r="BB168" s="5" t="e">
        <f>_xlfn.XLOOKUP(T168,Data!$W$3:$W$28,Data!$AD$3:$AD$28)</f>
        <v>#N/A</v>
      </c>
      <c r="BC168" s="5" t="str">
        <f t="shared" si="243"/>
        <v/>
      </c>
      <c r="BD168" s="5" t="str">
        <f t="shared" si="244"/>
        <v/>
      </c>
      <c r="BE168" s="5" t="b">
        <f t="shared" si="245"/>
        <v>0</v>
      </c>
      <c r="BF168" s="5" t="str">
        <f t="shared" si="181"/>
        <v/>
      </c>
      <c r="BG168" s="5" t="str">
        <f t="shared" si="246"/>
        <v/>
      </c>
      <c r="BH168" s="5" t="b">
        <f t="shared" si="247"/>
        <v>0</v>
      </c>
      <c r="BI168" s="5" t="str">
        <f t="shared" si="248"/>
        <v/>
      </c>
      <c r="BJ168" s="5" t="str">
        <f t="shared" si="182"/>
        <v/>
      </c>
      <c r="BK168" s="5" t="str">
        <f>IF(BH168,IF(BI168="","You ring the bell. "&amp;IF(BJ168=0,"Nothing else happens.","The "&amp;_xlfn.XLOOKUP(BJ168,Data!$W$3:$W$28,Data!$X$3:$X$28)&amp;" is transformed!"),BI168),"")</f>
        <v/>
      </c>
      <c r="BL168" s="5" t="b">
        <f t="shared" si="249"/>
        <v>0</v>
      </c>
      <c r="BM168" s="5" t="b">
        <f t="shared" si="250"/>
        <v>0</v>
      </c>
      <c r="BN168" s="5" t="str">
        <f t="shared" si="183"/>
        <v/>
      </c>
      <c r="BO168" s="5" t="str">
        <f t="shared" si="184"/>
        <v/>
      </c>
      <c r="BP168" s="5" t="b">
        <f t="shared" si="251"/>
        <v>0</v>
      </c>
      <c r="BQ168" s="5" t="str">
        <f>IF(BP168,IF(_xlfn.XLOOKUP(T168,Data!$W$3:$W$28,Data!$AB$3:$AB$28),"That's much too precious to give away!",IF(OR(AND(T168=17,CK167=CQ167),AND(T168=21,CK167=CV167)),"","No-one here seems to want that.")),"")</f>
        <v/>
      </c>
      <c r="BR168" s="5" t="str">
        <f>IF(BP168,IF(BQ168&lt;&gt;"",BQ168,IF(T168=21,Data!$B$5,"The priest takes the water and it is transformed by heavenly radiance!")),"")</f>
        <v/>
      </c>
      <c r="BS168" s="5" t="b">
        <f t="shared" si="252"/>
        <v>0</v>
      </c>
      <c r="BT168" s="5" t="str">
        <f t="shared" si="185"/>
        <v/>
      </c>
      <c r="BU168" s="5" t="str">
        <f t="shared" si="253"/>
        <v/>
      </c>
      <c r="BV168" s="5" t="b">
        <f t="shared" si="254"/>
        <v>0</v>
      </c>
      <c r="BW168" s="5" t="str">
        <f t="shared" si="186"/>
        <v/>
      </c>
      <c r="BX168" s="5" t="str">
        <f t="shared" si="255"/>
        <v/>
      </c>
      <c r="BY168" s="5" t="b">
        <f t="shared" si="256"/>
        <v>0</v>
      </c>
      <c r="BZ168" s="5">
        <f t="shared" si="257"/>
        <v>0</v>
      </c>
      <c r="CA168" s="5" t="str">
        <f t="shared" si="187"/>
        <v/>
      </c>
      <c r="CB168" s="5" t="b">
        <f t="shared" si="188"/>
        <v>0</v>
      </c>
      <c r="CC168" s="5" t="str">
        <f t="shared" si="189"/>
        <v/>
      </c>
      <c r="CD168" s="5" t="b">
        <f t="shared" si="190"/>
        <v>0</v>
      </c>
      <c r="CE168" s="5" t="b">
        <f t="shared" si="191"/>
        <v>0</v>
      </c>
      <c r="CF168" s="5" t="b">
        <f t="shared" si="192"/>
        <v>0</v>
      </c>
      <c r="CG168" s="5" t="b">
        <f t="shared" si="193"/>
        <v>0</v>
      </c>
      <c r="CH168" s="5" t="b">
        <f t="shared" si="194"/>
        <v>0</v>
      </c>
      <c r="CI168" s="5">
        <f t="shared" si="195"/>
        <v>0</v>
      </c>
      <c r="CJ168" s="5" t="str">
        <f t="shared" si="196"/>
        <v>I don't know that verb.</v>
      </c>
      <c r="CK168" s="4">
        <f t="shared" si="197"/>
        <v>3</v>
      </c>
      <c r="CL168" s="4" t="b">
        <f t="shared" si="198"/>
        <v>0</v>
      </c>
      <c r="CM168" s="4">
        <f t="shared" si="258"/>
        <v>20</v>
      </c>
      <c r="CN168" s="4" t="b">
        <f t="shared" si="199"/>
        <v>0</v>
      </c>
      <c r="CO168" s="4">
        <f t="shared" si="200"/>
        <v>12</v>
      </c>
      <c r="CP168" s="4">
        <f t="shared" si="201"/>
        <v>10</v>
      </c>
      <c r="CQ168" s="4">
        <f t="shared" si="202"/>
        <v>2</v>
      </c>
      <c r="CR168" s="4">
        <f t="shared" si="203"/>
        <v>20</v>
      </c>
      <c r="CS168" s="4">
        <f t="shared" si="204"/>
        <v>2</v>
      </c>
      <c r="CT168" s="4">
        <f t="shared" si="205"/>
        <v>15</v>
      </c>
      <c r="CU168" s="4">
        <f t="shared" si="206"/>
        <v>16</v>
      </c>
      <c r="CV168" s="4">
        <f t="shared" si="207"/>
        <v>8</v>
      </c>
      <c r="CW168" s="4">
        <f t="shared" si="208"/>
        <v>8</v>
      </c>
      <c r="CX168" s="4">
        <f t="shared" si="209"/>
        <v>14</v>
      </c>
      <c r="CY168" s="4">
        <f t="shared" si="210"/>
        <v>19</v>
      </c>
      <c r="CZ168" s="4">
        <f t="shared" si="211"/>
        <v>9</v>
      </c>
      <c r="DA168" s="4">
        <f t="shared" si="212"/>
        <v>2</v>
      </c>
      <c r="DB168" s="4">
        <f t="shared" si="213"/>
        <v>12</v>
      </c>
      <c r="DC168" s="4">
        <f t="shared" si="259"/>
        <v>2</v>
      </c>
      <c r="DD168" s="4">
        <f t="shared" si="214"/>
        <v>2</v>
      </c>
      <c r="DE168" s="4">
        <f t="shared" si="215"/>
        <v>2</v>
      </c>
      <c r="DF168" s="4">
        <f t="shared" si="216"/>
        <v>10</v>
      </c>
      <c r="DG168" s="4">
        <f t="shared" si="217"/>
        <v>2</v>
      </c>
      <c r="DH168" s="4">
        <f t="shared" si="218"/>
        <v>17</v>
      </c>
      <c r="DI168" s="4">
        <f t="shared" si="219"/>
        <v>6</v>
      </c>
      <c r="DJ168" s="4">
        <f t="shared" si="220"/>
        <v>15</v>
      </c>
      <c r="DK168" s="4">
        <f t="shared" si="221"/>
        <v>19</v>
      </c>
      <c r="DL168" s="4">
        <f t="shared" si="222"/>
        <v>2</v>
      </c>
      <c r="DM168" s="4">
        <f t="shared" si="223"/>
        <v>22</v>
      </c>
      <c r="DN168" s="4">
        <f t="shared" si="224"/>
        <v>23</v>
      </c>
      <c r="DO168" s="3"/>
    </row>
    <row r="169" spans="1:119" x14ac:dyDescent="0.35">
      <c r="A169" s="3" t="str">
        <f t="shared" si="225"/>
        <v/>
      </c>
      <c r="B169" s="6"/>
      <c r="C169" s="3" t="str">
        <f t="shared" si="175"/>
        <v/>
      </c>
      <c r="D169" s="3" t="e" cm="1">
        <f t="array" ref="D169:F169">INDEX(_xlfn.TEXTSPLIT(B169," ",,TRUE),_xlfn.SEQUENCE(1,3))</f>
        <v>#VALUE!</v>
      </c>
      <c r="E169" s="3" t="e">
        <v>#VALUE!</v>
      </c>
      <c r="F169" s="3" t="e">
        <v>#VALUE!</v>
      </c>
      <c r="G169" s="3" t="e" cm="1">
        <f t="array" ref="G169">_xlfn.XLOOKUP(D169,Data!$D$3:$D$36,Data!$E$3:$G$36)</f>
        <v>#VALUE!</v>
      </c>
      <c r="H169" s="3"/>
      <c r="I169" s="3"/>
      <c r="J169" s="3" t="e">
        <f>_xlfn.XMATCH(E169,Data!$L$3:$L$10)</f>
        <v>#VALUE!</v>
      </c>
      <c r="K169" s="3" t="str">
        <f>IF(M169="",IF(I169,Data!$B$4,_xlfn.XLOOKUP(D169,Data!$D$3:$D$36,Data!$E$3:$E$36)),"")</f>
        <v/>
      </c>
      <c r="L169" s="3" t="str">
        <f>IF(M169="",IF(I169,_xlfn.XLOOKUP(G169,Data!$L$3:$L$10,Data!$M$3:$M$10),IF(H169=0,"",IF(H169=1,E169,_xlfn.XLOOKUP(E169,Data!$L$3:$L$10,Data!$M$3:$M$10)))),"")</f>
        <v/>
      </c>
      <c r="M169" s="3" t="str">
        <f>IF(NOT(ISERROR(F169)),Data!$J$3,IF(ISERROR(G169),Data!$J$4,IF(AND(H169=0,NOT(ISERROR(E169))),Data!$J$5,IF(AND(H169=2,ISERROR(J169)),Data!$J$7,IF(AND(H169=1,ISERROR(E169)),Data!$J$6,"")))))</f>
        <v>I don't know that verb.</v>
      </c>
      <c r="N169" s="3" t="e">
        <f>_xlfn.XLOOKUP(K169,Data!$D$3:$D$36,Data!$H$3:$H$36)</f>
        <v>#N/A</v>
      </c>
      <c r="O169" s="3" t="e">
        <f>_xlfn.XLOOKUP(L169,Data!$X$3:$X$29,Data!$W$3:$W$29)</f>
        <v>#N/A</v>
      </c>
      <c r="P169" s="3" t="b">
        <f>OR(_xlfn.XLOOKUP(CK168,Data!$O$3:$O$25,Data!$U$3:$U$25),AND(CL168,OR(DC168=CK168,DC168=1)))</f>
        <v>1</v>
      </c>
      <c r="Q169" s="3" t="e" cm="1">
        <f t="array" ref="Q169">INDEX(CO168:DN168,1,O169)</f>
        <v>#N/A</v>
      </c>
      <c r="R169" s="3" t="e">
        <f t="shared" si="177"/>
        <v>#N/A</v>
      </c>
      <c r="S169" s="3" t="e">
        <f t="shared" si="226"/>
        <v>#N/A</v>
      </c>
      <c r="T169" s="3" t="str">
        <f t="shared" si="227"/>
        <v/>
      </c>
      <c r="U169" s="3" t="str">
        <f>IF(M169&lt;&gt;"",M169,IF(L169="","",IFERROR(IF(T169=0,IF(S169=FALSE,Data!$J$11,Data!$J$8),""),IF(K169=Data!$B$4,"",Data!$J$8))))</f>
        <v>I don't know that verb.</v>
      </c>
      <c r="V169" s="3" t="e" cm="1">
        <f t="array" ref="V169">INDEX(Data!$Q$3:$T$25,CK168,L169)</f>
        <v>#VALUE!</v>
      </c>
      <c r="W169" s="3" t="e">
        <f t="shared" si="178"/>
        <v>#VALUE!</v>
      </c>
      <c r="X169" s="3">
        <f t="shared" si="228"/>
        <v>0</v>
      </c>
      <c r="Y169" s="3" t="str">
        <f>IF(K169&lt;&gt;"Go","",IF(ISNUMBER(V169),IF(V169&gt;0,W169,Data!$J$9),Play!V169))</f>
        <v/>
      </c>
      <c r="Z169" s="3" t="b">
        <f t="shared" si="229"/>
        <v>0</v>
      </c>
      <c r="AA169" s="3" t="str">
        <f t="shared" si="230"/>
        <v/>
      </c>
      <c r="AB169" s="3">
        <f t="shared" si="179"/>
        <v>0</v>
      </c>
      <c r="AE169" s="5" t="str">
        <f t="shared" si="180"/>
        <v/>
      </c>
      <c r="AF169" s="5" t="str">
        <f>IF(AE169&lt;&gt;"",OR(_xlfn.XLOOKUP(AE169,Data!$O$3:$O$25,Data!$U$3:$U$25),AND(CL168,OR(DC168=1,DC168=CK168))),"")</f>
        <v/>
      </c>
      <c r="AG169" s="5" t="e" cm="1">
        <f t="array" ref="AG169">"Exits: " &amp; _xlfn.TEXTJOIN(", ", TRUE, IF(INDEX(Data!$Q$3:$T$25,AE169,0)&gt;0,Data!$Q$2:$T$2,""))&amp;"."</f>
        <v>#VALUE!</v>
      </c>
      <c r="AH169" s="5" t="str" cm="1">
        <f t="array" ref="AH169">_xlfn.TEXTJOIN(", ", TRUE, IF(CO168:DN168=AE169,_xlfn.XLOOKUP($CO$3:$DN$3,Data!$W$3:$W$28,Data!$X$3:$X$28),""))</f>
        <v/>
      </c>
      <c r="AI169" s="5" t="str">
        <f>IF(AF169="","",IF(AF169,_xlfn.XLOOKUP(AE169,Data!$O$3:$O$25,Data!$P$3:$P$25)&amp;" "&amp;AG169&amp;IF(AH169&lt;&gt;""," You see: " &amp;AH169&amp;".",""),Data!$J$10))</f>
        <v/>
      </c>
      <c r="AJ169" s="5" t="str">
        <f t="shared" si="231"/>
        <v/>
      </c>
      <c r="AK169" s="5" t="str">
        <f>IF(AND(K169="Talk",U169=""),_xlfn.XLOOKUP(T169,Data!$W$3:$W$28,Data!$AC$3:$AC$28),"")</f>
        <v/>
      </c>
      <c r="AL169" s="5" t="str">
        <f t="shared" si="232"/>
        <v/>
      </c>
      <c r="AM169" s="5" t="b">
        <f t="shared" si="233"/>
        <v>0</v>
      </c>
      <c r="AN169" s="5" t="str">
        <f>IF(AM169,IF(_xlfn.XLOOKUP(T169,Data!$W$3:$W$28,Data!$AA$3:$AA$28)=FALSE,"You can't take that.",IF(Q169=1,"You already have that.",IF(OR(CK168=CT168,CK168=CY168),"The unholy fiend prevents you!",""))),"")</f>
        <v/>
      </c>
      <c r="AO169" s="5" t="str">
        <f t="shared" si="234"/>
        <v/>
      </c>
      <c r="AP169" s="5" t="str">
        <f t="shared" si="235"/>
        <v/>
      </c>
      <c r="AQ169" s="5" t="b">
        <f t="shared" si="236"/>
        <v>0</v>
      </c>
      <c r="AR169" s="5" t="str">
        <f t="shared" si="237"/>
        <v/>
      </c>
      <c r="AS169" s="5" t="str">
        <f t="shared" si="238"/>
        <v/>
      </c>
      <c r="AT169" s="5" t="str">
        <f t="shared" si="176"/>
        <v/>
      </c>
      <c r="AU169" s="5" t="str">
        <f>IF(AND(K169="Examine",U169=""),_xlfn.XLOOKUP(T169,Data!$W$3:$W$28,Data!$Z$3:$Z$28)&amp;IF(T169=15,IF(CL168,IF(CM168&gt;=14,"burning brightly.",IF(CM168&gt;=9,"burning steadily.",IF(CM168&gt;=4,"burning weakly.","guttering."))),"unlit."),""),"")</f>
        <v/>
      </c>
      <c r="AV169" s="5" t="str" cm="1">
        <f t="array" ref="AV169">_xlfn.TEXTJOIN(", ", TRUE, IF(CO168:DN168=1,CO$1:DN$1,""))</f>
        <v/>
      </c>
      <c r="AW169" s="5" t="str">
        <f t="shared" si="239"/>
        <v/>
      </c>
      <c r="AX169" s="5" t="b">
        <f t="shared" si="240"/>
        <v>0</v>
      </c>
      <c r="AY169" s="5" t="str">
        <f>IF(AX169,IF(NOT(ISBLANK(_xlfn.XLOOKUP(T169,Data!$W$3:$W$28,Data!$AD$3:$AD$28))),IF(CK168=12,"","There's nowhere to pour it away here."),"You can't empty that!"),"")</f>
        <v/>
      </c>
      <c r="AZ169" s="5" t="str">
        <f t="shared" si="241"/>
        <v/>
      </c>
      <c r="BA169" s="5" t="b">
        <f t="shared" si="242"/>
        <v>0</v>
      </c>
      <c r="BB169" s="5" t="e">
        <f>_xlfn.XLOOKUP(T169,Data!$W$3:$W$28,Data!$AD$3:$AD$28)</f>
        <v>#N/A</v>
      </c>
      <c r="BC169" s="5" t="str">
        <f t="shared" si="243"/>
        <v/>
      </c>
      <c r="BD169" s="5" t="str">
        <f t="shared" si="244"/>
        <v/>
      </c>
      <c r="BE169" s="5" t="b">
        <f t="shared" si="245"/>
        <v>0</v>
      </c>
      <c r="BF169" s="5" t="str">
        <f t="shared" si="181"/>
        <v/>
      </c>
      <c r="BG169" s="5" t="str">
        <f t="shared" si="246"/>
        <v/>
      </c>
      <c r="BH169" s="5" t="b">
        <f t="shared" si="247"/>
        <v>0</v>
      </c>
      <c r="BI169" s="5" t="str">
        <f t="shared" si="248"/>
        <v/>
      </c>
      <c r="BJ169" s="5" t="str">
        <f t="shared" si="182"/>
        <v/>
      </c>
      <c r="BK169" s="5" t="str">
        <f>IF(BH169,IF(BI169="","You ring the bell. "&amp;IF(BJ169=0,"Nothing else happens.","The "&amp;_xlfn.XLOOKUP(BJ169,Data!$W$3:$W$28,Data!$X$3:$X$28)&amp;" is transformed!"),BI169),"")</f>
        <v/>
      </c>
      <c r="BL169" s="5" t="b">
        <f t="shared" si="249"/>
        <v>0</v>
      </c>
      <c r="BM169" s="5" t="b">
        <f t="shared" si="250"/>
        <v>0</v>
      </c>
      <c r="BN169" s="5" t="str">
        <f t="shared" si="183"/>
        <v/>
      </c>
      <c r="BO169" s="5" t="str">
        <f t="shared" si="184"/>
        <v/>
      </c>
      <c r="BP169" s="5" t="b">
        <f t="shared" si="251"/>
        <v>0</v>
      </c>
      <c r="BQ169" s="5" t="str">
        <f>IF(BP169,IF(_xlfn.XLOOKUP(T169,Data!$W$3:$W$28,Data!$AB$3:$AB$28),"That's much too precious to give away!",IF(OR(AND(T169=17,CK168=CQ168),AND(T169=21,CK168=CV168)),"","No-one here seems to want that.")),"")</f>
        <v/>
      </c>
      <c r="BR169" s="5" t="str">
        <f>IF(BP169,IF(BQ169&lt;&gt;"",BQ169,IF(T169=21,Data!$B$5,"The priest takes the water and it is transformed by heavenly radiance!")),"")</f>
        <v/>
      </c>
      <c r="BS169" s="5" t="b">
        <f t="shared" si="252"/>
        <v>0</v>
      </c>
      <c r="BT169" s="5" t="str">
        <f t="shared" si="185"/>
        <v/>
      </c>
      <c r="BU169" s="5" t="str">
        <f t="shared" si="253"/>
        <v/>
      </c>
      <c r="BV169" s="5" t="b">
        <f t="shared" si="254"/>
        <v>0</v>
      </c>
      <c r="BW169" s="5" t="str">
        <f t="shared" si="186"/>
        <v/>
      </c>
      <c r="BX169" s="5" t="str">
        <f t="shared" si="255"/>
        <v/>
      </c>
      <c r="BY169" s="5" t="b">
        <f t="shared" si="256"/>
        <v>0</v>
      </c>
      <c r="BZ169" s="5">
        <f t="shared" si="257"/>
        <v>0</v>
      </c>
      <c r="CA169" s="5" t="str">
        <f t="shared" si="187"/>
        <v/>
      </c>
      <c r="CB169" s="5" t="b">
        <f t="shared" si="188"/>
        <v>0</v>
      </c>
      <c r="CC169" s="5" t="str">
        <f t="shared" si="189"/>
        <v/>
      </c>
      <c r="CD169" s="5" t="b">
        <f t="shared" si="190"/>
        <v>0</v>
      </c>
      <c r="CE169" s="5" t="b">
        <f t="shared" si="191"/>
        <v>0</v>
      </c>
      <c r="CF169" s="5" t="b">
        <f t="shared" si="192"/>
        <v>0</v>
      </c>
      <c r="CG169" s="5" t="b">
        <f t="shared" si="193"/>
        <v>0</v>
      </c>
      <c r="CH169" s="5" t="b">
        <f t="shared" si="194"/>
        <v>0</v>
      </c>
      <c r="CI169" s="5">
        <f t="shared" si="195"/>
        <v>0</v>
      </c>
      <c r="CJ169" s="5" t="str">
        <f t="shared" si="196"/>
        <v>I don't know that verb.</v>
      </c>
      <c r="CK169" s="4">
        <f t="shared" si="197"/>
        <v>3</v>
      </c>
      <c r="CL169" s="4" t="b">
        <f t="shared" si="198"/>
        <v>0</v>
      </c>
      <c r="CM169" s="4">
        <f t="shared" si="258"/>
        <v>20</v>
      </c>
      <c r="CN169" s="4" t="b">
        <f t="shared" si="199"/>
        <v>0</v>
      </c>
      <c r="CO169" s="4">
        <f t="shared" si="200"/>
        <v>12</v>
      </c>
      <c r="CP169" s="4">
        <f t="shared" si="201"/>
        <v>10</v>
      </c>
      <c r="CQ169" s="4">
        <f t="shared" si="202"/>
        <v>2</v>
      </c>
      <c r="CR169" s="4">
        <f t="shared" si="203"/>
        <v>20</v>
      </c>
      <c r="CS169" s="4">
        <f t="shared" si="204"/>
        <v>2</v>
      </c>
      <c r="CT169" s="4">
        <f t="shared" si="205"/>
        <v>15</v>
      </c>
      <c r="CU169" s="4">
        <f t="shared" si="206"/>
        <v>16</v>
      </c>
      <c r="CV169" s="4">
        <f t="shared" si="207"/>
        <v>8</v>
      </c>
      <c r="CW169" s="4">
        <f t="shared" si="208"/>
        <v>8</v>
      </c>
      <c r="CX169" s="4">
        <f t="shared" si="209"/>
        <v>14</v>
      </c>
      <c r="CY169" s="4">
        <f t="shared" si="210"/>
        <v>19</v>
      </c>
      <c r="CZ169" s="4">
        <f t="shared" si="211"/>
        <v>9</v>
      </c>
      <c r="DA169" s="4">
        <f t="shared" si="212"/>
        <v>2</v>
      </c>
      <c r="DB169" s="4">
        <f t="shared" si="213"/>
        <v>12</v>
      </c>
      <c r="DC169" s="4">
        <f t="shared" si="259"/>
        <v>2</v>
      </c>
      <c r="DD169" s="4">
        <f t="shared" si="214"/>
        <v>2</v>
      </c>
      <c r="DE169" s="4">
        <f t="shared" si="215"/>
        <v>2</v>
      </c>
      <c r="DF169" s="4">
        <f t="shared" si="216"/>
        <v>10</v>
      </c>
      <c r="DG169" s="4">
        <f t="shared" si="217"/>
        <v>2</v>
      </c>
      <c r="DH169" s="4">
        <f t="shared" si="218"/>
        <v>17</v>
      </c>
      <c r="DI169" s="4">
        <f t="shared" si="219"/>
        <v>6</v>
      </c>
      <c r="DJ169" s="4">
        <f t="shared" si="220"/>
        <v>15</v>
      </c>
      <c r="DK169" s="4">
        <f t="shared" si="221"/>
        <v>19</v>
      </c>
      <c r="DL169" s="4">
        <f t="shared" si="222"/>
        <v>2</v>
      </c>
      <c r="DM169" s="4">
        <f t="shared" si="223"/>
        <v>22</v>
      </c>
      <c r="DN169" s="4">
        <f t="shared" si="224"/>
        <v>23</v>
      </c>
      <c r="DO169" s="3"/>
    </row>
    <row r="170" spans="1:119" x14ac:dyDescent="0.35">
      <c r="A170" s="3" t="str">
        <f t="shared" si="225"/>
        <v/>
      </c>
      <c r="B170" s="6"/>
      <c r="C170" s="3" t="str">
        <f t="shared" si="175"/>
        <v/>
      </c>
      <c r="D170" s="3" t="e" cm="1">
        <f t="array" ref="D170:F170">INDEX(_xlfn.TEXTSPLIT(B170," ",,TRUE),_xlfn.SEQUENCE(1,3))</f>
        <v>#VALUE!</v>
      </c>
      <c r="E170" s="3" t="e">
        <v>#VALUE!</v>
      </c>
      <c r="F170" s="3" t="e">
        <v>#VALUE!</v>
      </c>
      <c r="G170" s="3" t="e" cm="1">
        <f t="array" ref="G170">_xlfn.XLOOKUP(D170,Data!$D$3:$D$36,Data!$E$3:$G$36)</f>
        <v>#VALUE!</v>
      </c>
      <c r="H170" s="3"/>
      <c r="I170" s="3"/>
      <c r="J170" s="3" t="e">
        <f>_xlfn.XMATCH(E170,Data!$L$3:$L$10)</f>
        <v>#VALUE!</v>
      </c>
      <c r="K170" s="3" t="str">
        <f>IF(M170="",IF(I170,Data!$B$4,_xlfn.XLOOKUP(D170,Data!$D$3:$D$36,Data!$E$3:$E$36)),"")</f>
        <v/>
      </c>
      <c r="L170" s="3" t="str">
        <f>IF(M170="",IF(I170,_xlfn.XLOOKUP(G170,Data!$L$3:$L$10,Data!$M$3:$M$10),IF(H170=0,"",IF(H170=1,E170,_xlfn.XLOOKUP(E170,Data!$L$3:$L$10,Data!$M$3:$M$10)))),"")</f>
        <v/>
      </c>
      <c r="M170" s="3" t="str">
        <f>IF(NOT(ISERROR(F170)),Data!$J$3,IF(ISERROR(G170),Data!$J$4,IF(AND(H170=0,NOT(ISERROR(E170))),Data!$J$5,IF(AND(H170=2,ISERROR(J170)),Data!$J$7,IF(AND(H170=1,ISERROR(E170)),Data!$J$6,"")))))</f>
        <v>I don't know that verb.</v>
      </c>
      <c r="N170" s="3" t="e">
        <f>_xlfn.XLOOKUP(K170,Data!$D$3:$D$36,Data!$H$3:$H$36)</f>
        <v>#N/A</v>
      </c>
      <c r="O170" s="3" t="e">
        <f>_xlfn.XLOOKUP(L170,Data!$X$3:$X$29,Data!$W$3:$W$29)</f>
        <v>#N/A</v>
      </c>
      <c r="P170" s="3" t="b">
        <f>OR(_xlfn.XLOOKUP(CK169,Data!$O$3:$O$25,Data!$U$3:$U$25),AND(CL169,OR(DC169=CK169,DC169=1)))</f>
        <v>1</v>
      </c>
      <c r="Q170" s="3" t="e" cm="1">
        <f t="array" ref="Q170">INDEX(CO169:DN169,1,O170)</f>
        <v>#N/A</v>
      </c>
      <c r="R170" s="3" t="e">
        <f t="shared" si="177"/>
        <v>#N/A</v>
      </c>
      <c r="S170" s="3" t="e">
        <f t="shared" si="226"/>
        <v>#N/A</v>
      </c>
      <c r="T170" s="3" t="str">
        <f t="shared" si="227"/>
        <v/>
      </c>
      <c r="U170" s="3" t="str">
        <f>IF(M170&lt;&gt;"",M170,IF(L170="","",IFERROR(IF(T170=0,IF(S170=FALSE,Data!$J$11,Data!$J$8),""),IF(K170=Data!$B$4,"",Data!$J$8))))</f>
        <v>I don't know that verb.</v>
      </c>
      <c r="V170" s="3" t="e" cm="1">
        <f t="array" ref="V170">INDEX(Data!$Q$3:$T$25,CK169,L170)</f>
        <v>#VALUE!</v>
      </c>
      <c r="W170" s="3" t="e">
        <f t="shared" si="178"/>
        <v>#VALUE!</v>
      </c>
      <c r="X170" s="3">
        <f t="shared" si="228"/>
        <v>0</v>
      </c>
      <c r="Y170" s="3" t="str">
        <f>IF(K170&lt;&gt;"Go","",IF(ISNUMBER(V170),IF(V170&gt;0,W170,Data!$J$9),Play!V170))</f>
        <v/>
      </c>
      <c r="Z170" s="3" t="b">
        <f t="shared" si="229"/>
        <v>0</v>
      </c>
      <c r="AA170" s="3" t="str">
        <f t="shared" si="230"/>
        <v/>
      </c>
      <c r="AB170" s="3">
        <f t="shared" si="179"/>
        <v>0</v>
      </c>
      <c r="AE170" s="5" t="str">
        <f t="shared" si="180"/>
        <v/>
      </c>
      <c r="AF170" s="5" t="str">
        <f>IF(AE170&lt;&gt;"",OR(_xlfn.XLOOKUP(AE170,Data!$O$3:$O$25,Data!$U$3:$U$25),AND(CL169,OR(DC169=1,DC169=CK169))),"")</f>
        <v/>
      </c>
      <c r="AG170" s="5" t="e" cm="1">
        <f t="array" ref="AG170">"Exits: " &amp; _xlfn.TEXTJOIN(", ", TRUE, IF(INDEX(Data!$Q$3:$T$25,AE170,0)&gt;0,Data!$Q$2:$T$2,""))&amp;"."</f>
        <v>#VALUE!</v>
      </c>
      <c r="AH170" s="5" t="str" cm="1">
        <f t="array" ref="AH170">_xlfn.TEXTJOIN(", ", TRUE, IF(CO169:DN169=AE170,_xlfn.XLOOKUP($CO$3:$DN$3,Data!$W$3:$W$28,Data!$X$3:$X$28),""))</f>
        <v/>
      </c>
      <c r="AI170" s="5" t="str">
        <f>IF(AF170="","",IF(AF170,_xlfn.XLOOKUP(AE170,Data!$O$3:$O$25,Data!$P$3:$P$25)&amp;" "&amp;AG170&amp;IF(AH170&lt;&gt;""," You see: " &amp;AH170&amp;".",""),Data!$J$10))</f>
        <v/>
      </c>
      <c r="AJ170" s="5" t="str">
        <f t="shared" si="231"/>
        <v/>
      </c>
      <c r="AK170" s="5" t="str">
        <f>IF(AND(K170="Talk",U170=""),_xlfn.XLOOKUP(T170,Data!$W$3:$W$28,Data!$AC$3:$AC$28),"")</f>
        <v/>
      </c>
      <c r="AL170" s="5" t="str">
        <f t="shared" si="232"/>
        <v/>
      </c>
      <c r="AM170" s="5" t="b">
        <f t="shared" si="233"/>
        <v>0</v>
      </c>
      <c r="AN170" s="5" t="str">
        <f>IF(AM170,IF(_xlfn.XLOOKUP(T170,Data!$W$3:$W$28,Data!$AA$3:$AA$28)=FALSE,"You can't take that.",IF(Q170=1,"You already have that.",IF(OR(CK169=CT169,CK169=CY169),"The unholy fiend prevents you!",""))),"")</f>
        <v/>
      </c>
      <c r="AO170" s="5" t="str">
        <f t="shared" si="234"/>
        <v/>
      </c>
      <c r="AP170" s="5" t="str">
        <f t="shared" si="235"/>
        <v/>
      </c>
      <c r="AQ170" s="5" t="b">
        <f t="shared" si="236"/>
        <v>0</v>
      </c>
      <c r="AR170" s="5" t="str">
        <f t="shared" si="237"/>
        <v/>
      </c>
      <c r="AS170" s="5" t="str">
        <f t="shared" si="238"/>
        <v/>
      </c>
      <c r="AT170" s="5" t="str">
        <f t="shared" si="176"/>
        <v/>
      </c>
      <c r="AU170" s="5" t="str">
        <f>IF(AND(K170="Examine",U170=""),_xlfn.XLOOKUP(T170,Data!$W$3:$W$28,Data!$Z$3:$Z$28)&amp;IF(T170=15,IF(CL169,IF(CM169&gt;=14,"burning brightly.",IF(CM169&gt;=9,"burning steadily.",IF(CM169&gt;=4,"burning weakly.","guttering."))),"unlit."),""),"")</f>
        <v/>
      </c>
      <c r="AV170" s="5" t="str" cm="1">
        <f t="array" ref="AV170">_xlfn.TEXTJOIN(", ", TRUE, IF(CO169:DN169=1,CO$1:DN$1,""))</f>
        <v/>
      </c>
      <c r="AW170" s="5" t="str">
        <f t="shared" si="239"/>
        <v/>
      </c>
      <c r="AX170" s="5" t="b">
        <f t="shared" si="240"/>
        <v>0</v>
      </c>
      <c r="AY170" s="5" t="str">
        <f>IF(AX170,IF(NOT(ISBLANK(_xlfn.XLOOKUP(T170,Data!$W$3:$W$28,Data!$AD$3:$AD$28))),IF(CK169=12,"","There's nowhere to pour it away here."),"You can't empty that!"),"")</f>
        <v/>
      </c>
      <c r="AZ170" s="5" t="str">
        <f t="shared" si="241"/>
        <v/>
      </c>
      <c r="BA170" s="5" t="b">
        <f t="shared" si="242"/>
        <v>0</v>
      </c>
      <c r="BB170" s="5" t="e">
        <f>_xlfn.XLOOKUP(T170,Data!$W$3:$W$28,Data!$AD$3:$AD$28)</f>
        <v>#N/A</v>
      </c>
      <c r="BC170" s="5" t="str">
        <f t="shared" si="243"/>
        <v/>
      </c>
      <c r="BD170" s="5" t="str">
        <f t="shared" si="244"/>
        <v/>
      </c>
      <c r="BE170" s="5" t="b">
        <f t="shared" si="245"/>
        <v>0</v>
      </c>
      <c r="BF170" s="5" t="str">
        <f t="shared" si="181"/>
        <v/>
      </c>
      <c r="BG170" s="5" t="str">
        <f t="shared" si="246"/>
        <v/>
      </c>
      <c r="BH170" s="5" t="b">
        <f t="shared" si="247"/>
        <v>0</v>
      </c>
      <c r="BI170" s="5" t="str">
        <f t="shared" si="248"/>
        <v/>
      </c>
      <c r="BJ170" s="5" t="str">
        <f t="shared" si="182"/>
        <v/>
      </c>
      <c r="BK170" s="5" t="str">
        <f>IF(BH170,IF(BI170="","You ring the bell. "&amp;IF(BJ170=0,"Nothing else happens.","The "&amp;_xlfn.XLOOKUP(BJ170,Data!$W$3:$W$28,Data!$X$3:$X$28)&amp;" is transformed!"),BI170),"")</f>
        <v/>
      </c>
      <c r="BL170" s="5" t="b">
        <f t="shared" si="249"/>
        <v>0</v>
      </c>
      <c r="BM170" s="5" t="b">
        <f t="shared" si="250"/>
        <v>0</v>
      </c>
      <c r="BN170" s="5" t="str">
        <f t="shared" si="183"/>
        <v/>
      </c>
      <c r="BO170" s="5" t="str">
        <f t="shared" si="184"/>
        <v/>
      </c>
      <c r="BP170" s="5" t="b">
        <f t="shared" si="251"/>
        <v>0</v>
      </c>
      <c r="BQ170" s="5" t="str">
        <f>IF(BP170,IF(_xlfn.XLOOKUP(T170,Data!$W$3:$W$28,Data!$AB$3:$AB$28),"That's much too precious to give away!",IF(OR(AND(T170=17,CK169=CQ169),AND(T170=21,CK169=CV169)),"","No-one here seems to want that.")),"")</f>
        <v/>
      </c>
      <c r="BR170" s="5" t="str">
        <f>IF(BP170,IF(BQ170&lt;&gt;"",BQ170,IF(T170=21,Data!$B$5,"The priest takes the water and it is transformed by heavenly radiance!")),"")</f>
        <v/>
      </c>
      <c r="BS170" s="5" t="b">
        <f t="shared" si="252"/>
        <v>0</v>
      </c>
      <c r="BT170" s="5" t="str">
        <f t="shared" si="185"/>
        <v/>
      </c>
      <c r="BU170" s="5" t="str">
        <f t="shared" si="253"/>
        <v/>
      </c>
      <c r="BV170" s="5" t="b">
        <f t="shared" si="254"/>
        <v>0</v>
      </c>
      <c r="BW170" s="5" t="str">
        <f t="shared" si="186"/>
        <v/>
      </c>
      <c r="BX170" s="5" t="str">
        <f t="shared" si="255"/>
        <v/>
      </c>
      <c r="BY170" s="5" t="b">
        <f t="shared" si="256"/>
        <v>0</v>
      </c>
      <c r="BZ170" s="5">
        <f t="shared" si="257"/>
        <v>0</v>
      </c>
      <c r="CA170" s="5" t="str">
        <f t="shared" si="187"/>
        <v/>
      </c>
      <c r="CB170" s="5" t="b">
        <f t="shared" si="188"/>
        <v>0</v>
      </c>
      <c r="CC170" s="5" t="str">
        <f t="shared" si="189"/>
        <v/>
      </c>
      <c r="CD170" s="5" t="b">
        <f t="shared" si="190"/>
        <v>0</v>
      </c>
      <c r="CE170" s="5" t="b">
        <f t="shared" si="191"/>
        <v>0</v>
      </c>
      <c r="CF170" s="5" t="b">
        <f t="shared" si="192"/>
        <v>0</v>
      </c>
      <c r="CG170" s="5" t="b">
        <f t="shared" si="193"/>
        <v>0</v>
      </c>
      <c r="CH170" s="5" t="b">
        <f t="shared" si="194"/>
        <v>0</v>
      </c>
      <c r="CI170" s="5">
        <f t="shared" si="195"/>
        <v>0</v>
      </c>
      <c r="CJ170" s="5" t="str">
        <f t="shared" si="196"/>
        <v>I don't know that verb.</v>
      </c>
      <c r="CK170" s="4">
        <f t="shared" si="197"/>
        <v>3</v>
      </c>
      <c r="CL170" s="4" t="b">
        <f t="shared" si="198"/>
        <v>0</v>
      </c>
      <c r="CM170" s="4">
        <f t="shared" si="258"/>
        <v>20</v>
      </c>
      <c r="CN170" s="4" t="b">
        <f t="shared" si="199"/>
        <v>0</v>
      </c>
      <c r="CO170" s="4">
        <f t="shared" si="200"/>
        <v>12</v>
      </c>
      <c r="CP170" s="4">
        <f t="shared" si="201"/>
        <v>10</v>
      </c>
      <c r="CQ170" s="4">
        <f t="shared" si="202"/>
        <v>2</v>
      </c>
      <c r="CR170" s="4">
        <f t="shared" si="203"/>
        <v>20</v>
      </c>
      <c r="CS170" s="4">
        <f t="shared" si="204"/>
        <v>2</v>
      </c>
      <c r="CT170" s="4">
        <f t="shared" si="205"/>
        <v>15</v>
      </c>
      <c r="CU170" s="4">
        <f t="shared" si="206"/>
        <v>16</v>
      </c>
      <c r="CV170" s="4">
        <f t="shared" si="207"/>
        <v>8</v>
      </c>
      <c r="CW170" s="4">
        <f t="shared" si="208"/>
        <v>8</v>
      </c>
      <c r="CX170" s="4">
        <f t="shared" si="209"/>
        <v>14</v>
      </c>
      <c r="CY170" s="4">
        <f t="shared" si="210"/>
        <v>19</v>
      </c>
      <c r="CZ170" s="4">
        <f t="shared" si="211"/>
        <v>9</v>
      </c>
      <c r="DA170" s="4">
        <f t="shared" si="212"/>
        <v>2</v>
      </c>
      <c r="DB170" s="4">
        <f t="shared" si="213"/>
        <v>12</v>
      </c>
      <c r="DC170" s="4">
        <f t="shared" si="259"/>
        <v>2</v>
      </c>
      <c r="DD170" s="4">
        <f t="shared" si="214"/>
        <v>2</v>
      </c>
      <c r="DE170" s="4">
        <f t="shared" si="215"/>
        <v>2</v>
      </c>
      <c r="DF170" s="4">
        <f t="shared" si="216"/>
        <v>10</v>
      </c>
      <c r="DG170" s="4">
        <f t="shared" si="217"/>
        <v>2</v>
      </c>
      <c r="DH170" s="4">
        <f t="shared" si="218"/>
        <v>17</v>
      </c>
      <c r="DI170" s="4">
        <f t="shared" si="219"/>
        <v>6</v>
      </c>
      <c r="DJ170" s="4">
        <f t="shared" si="220"/>
        <v>15</v>
      </c>
      <c r="DK170" s="4">
        <f t="shared" si="221"/>
        <v>19</v>
      </c>
      <c r="DL170" s="4">
        <f t="shared" si="222"/>
        <v>2</v>
      </c>
      <c r="DM170" s="4">
        <f t="shared" si="223"/>
        <v>22</v>
      </c>
      <c r="DN170" s="4">
        <f t="shared" si="224"/>
        <v>23</v>
      </c>
      <c r="DO170" s="3"/>
    </row>
    <row r="171" spans="1:119" x14ac:dyDescent="0.35">
      <c r="A171" s="3" t="str">
        <f t="shared" si="225"/>
        <v/>
      </c>
      <c r="B171" s="6"/>
      <c r="C171" s="3" t="str">
        <f t="shared" si="175"/>
        <v/>
      </c>
      <c r="D171" s="3" t="e" cm="1">
        <f t="array" ref="D171:F171">INDEX(_xlfn.TEXTSPLIT(B171," ",,TRUE),_xlfn.SEQUENCE(1,3))</f>
        <v>#VALUE!</v>
      </c>
      <c r="E171" s="3" t="e">
        <v>#VALUE!</v>
      </c>
      <c r="F171" s="3" t="e">
        <v>#VALUE!</v>
      </c>
      <c r="G171" s="3" t="e" cm="1">
        <f t="array" ref="G171">_xlfn.XLOOKUP(D171,Data!$D$3:$D$36,Data!$E$3:$G$36)</f>
        <v>#VALUE!</v>
      </c>
      <c r="H171" s="3"/>
      <c r="I171" s="3"/>
      <c r="J171" s="3" t="e">
        <f>_xlfn.XMATCH(E171,Data!$L$3:$L$10)</f>
        <v>#VALUE!</v>
      </c>
      <c r="K171" s="3" t="str">
        <f>IF(M171="",IF(I171,Data!$B$4,_xlfn.XLOOKUP(D171,Data!$D$3:$D$36,Data!$E$3:$E$36)),"")</f>
        <v/>
      </c>
      <c r="L171" s="3" t="str">
        <f>IF(M171="",IF(I171,_xlfn.XLOOKUP(G171,Data!$L$3:$L$10,Data!$M$3:$M$10),IF(H171=0,"",IF(H171=1,E171,_xlfn.XLOOKUP(E171,Data!$L$3:$L$10,Data!$M$3:$M$10)))),"")</f>
        <v/>
      </c>
      <c r="M171" s="3" t="str">
        <f>IF(NOT(ISERROR(F171)),Data!$J$3,IF(ISERROR(G171),Data!$J$4,IF(AND(H171=0,NOT(ISERROR(E171))),Data!$J$5,IF(AND(H171=2,ISERROR(J171)),Data!$J$7,IF(AND(H171=1,ISERROR(E171)),Data!$J$6,"")))))</f>
        <v>I don't know that verb.</v>
      </c>
      <c r="N171" s="3" t="e">
        <f>_xlfn.XLOOKUP(K171,Data!$D$3:$D$36,Data!$H$3:$H$36)</f>
        <v>#N/A</v>
      </c>
      <c r="O171" s="3" t="e">
        <f>_xlfn.XLOOKUP(L171,Data!$X$3:$X$29,Data!$W$3:$W$29)</f>
        <v>#N/A</v>
      </c>
      <c r="P171" s="3" t="b">
        <f>OR(_xlfn.XLOOKUP(CK170,Data!$O$3:$O$25,Data!$U$3:$U$25),AND(CL170,OR(DC170=CK170,DC170=1)))</f>
        <v>1</v>
      </c>
      <c r="Q171" s="3" t="e" cm="1">
        <f t="array" ref="Q171">INDEX(CO170:DN170,1,O171)</f>
        <v>#N/A</v>
      </c>
      <c r="R171" s="3" t="e">
        <f t="shared" si="177"/>
        <v>#N/A</v>
      </c>
      <c r="S171" s="3" t="e">
        <f t="shared" si="226"/>
        <v>#N/A</v>
      </c>
      <c r="T171" s="3" t="str">
        <f t="shared" si="227"/>
        <v/>
      </c>
      <c r="U171" s="3" t="str">
        <f>IF(M171&lt;&gt;"",M171,IF(L171="","",IFERROR(IF(T171=0,IF(S171=FALSE,Data!$J$11,Data!$J$8),""),IF(K171=Data!$B$4,"",Data!$J$8))))</f>
        <v>I don't know that verb.</v>
      </c>
      <c r="V171" s="3" t="e" cm="1">
        <f t="array" ref="V171">INDEX(Data!$Q$3:$T$25,CK170,L171)</f>
        <v>#VALUE!</v>
      </c>
      <c r="W171" s="3" t="e">
        <f t="shared" si="178"/>
        <v>#VALUE!</v>
      </c>
      <c r="X171" s="3">
        <f t="shared" si="228"/>
        <v>0</v>
      </c>
      <c r="Y171" s="3" t="str">
        <f>IF(K171&lt;&gt;"Go","",IF(ISNUMBER(V171),IF(V171&gt;0,W171,Data!$J$9),Play!V171))</f>
        <v/>
      </c>
      <c r="Z171" s="3" t="b">
        <f t="shared" si="229"/>
        <v>0</v>
      </c>
      <c r="AA171" s="3" t="str">
        <f t="shared" si="230"/>
        <v/>
      </c>
      <c r="AB171" s="3">
        <f t="shared" si="179"/>
        <v>0</v>
      </c>
      <c r="AE171" s="5" t="str">
        <f t="shared" si="180"/>
        <v/>
      </c>
      <c r="AF171" s="5" t="str">
        <f>IF(AE171&lt;&gt;"",OR(_xlfn.XLOOKUP(AE171,Data!$O$3:$O$25,Data!$U$3:$U$25),AND(CL170,OR(DC170=1,DC170=CK170))),"")</f>
        <v/>
      </c>
      <c r="AG171" s="5" t="e" cm="1">
        <f t="array" ref="AG171">"Exits: " &amp; _xlfn.TEXTJOIN(", ", TRUE, IF(INDEX(Data!$Q$3:$T$25,AE171,0)&gt;0,Data!$Q$2:$T$2,""))&amp;"."</f>
        <v>#VALUE!</v>
      </c>
      <c r="AH171" s="5" t="str" cm="1">
        <f t="array" ref="AH171">_xlfn.TEXTJOIN(", ", TRUE, IF(CO170:DN170=AE171,_xlfn.XLOOKUP($CO$3:$DN$3,Data!$W$3:$W$28,Data!$X$3:$X$28),""))</f>
        <v/>
      </c>
      <c r="AI171" s="5" t="str">
        <f>IF(AF171="","",IF(AF171,_xlfn.XLOOKUP(AE171,Data!$O$3:$O$25,Data!$P$3:$P$25)&amp;" "&amp;AG171&amp;IF(AH171&lt;&gt;""," You see: " &amp;AH171&amp;".",""),Data!$J$10))</f>
        <v/>
      </c>
      <c r="AJ171" s="5" t="str">
        <f t="shared" si="231"/>
        <v/>
      </c>
      <c r="AK171" s="5" t="str">
        <f>IF(AND(K171="Talk",U171=""),_xlfn.XLOOKUP(T171,Data!$W$3:$W$28,Data!$AC$3:$AC$28),"")</f>
        <v/>
      </c>
      <c r="AL171" s="5" t="str">
        <f t="shared" si="232"/>
        <v/>
      </c>
      <c r="AM171" s="5" t="b">
        <f t="shared" si="233"/>
        <v>0</v>
      </c>
      <c r="AN171" s="5" t="str">
        <f>IF(AM171,IF(_xlfn.XLOOKUP(T171,Data!$W$3:$W$28,Data!$AA$3:$AA$28)=FALSE,"You can't take that.",IF(Q171=1,"You already have that.",IF(OR(CK170=CT170,CK170=CY170),"The unholy fiend prevents you!",""))),"")</f>
        <v/>
      </c>
      <c r="AO171" s="5" t="str">
        <f t="shared" si="234"/>
        <v/>
      </c>
      <c r="AP171" s="5" t="str">
        <f t="shared" si="235"/>
        <v/>
      </c>
      <c r="AQ171" s="5" t="b">
        <f t="shared" si="236"/>
        <v>0</v>
      </c>
      <c r="AR171" s="5" t="str">
        <f t="shared" si="237"/>
        <v/>
      </c>
      <c r="AS171" s="5" t="str">
        <f t="shared" si="238"/>
        <v/>
      </c>
      <c r="AT171" s="5" t="str">
        <f t="shared" si="176"/>
        <v/>
      </c>
      <c r="AU171" s="5" t="str">
        <f>IF(AND(K171="Examine",U171=""),_xlfn.XLOOKUP(T171,Data!$W$3:$W$28,Data!$Z$3:$Z$28)&amp;IF(T171=15,IF(CL170,IF(CM170&gt;=14,"burning brightly.",IF(CM170&gt;=9,"burning steadily.",IF(CM170&gt;=4,"burning weakly.","guttering."))),"unlit."),""),"")</f>
        <v/>
      </c>
      <c r="AV171" s="5" t="str" cm="1">
        <f t="array" ref="AV171">_xlfn.TEXTJOIN(", ", TRUE, IF(CO170:DN170=1,CO$1:DN$1,""))</f>
        <v/>
      </c>
      <c r="AW171" s="5" t="str">
        <f t="shared" si="239"/>
        <v/>
      </c>
      <c r="AX171" s="5" t="b">
        <f t="shared" si="240"/>
        <v>0</v>
      </c>
      <c r="AY171" s="5" t="str">
        <f>IF(AX171,IF(NOT(ISBLANK(_xlfn.XLOOKUP(T171,Data!$W$3:$W$28,Data!$AD$3:$AD$28))),IF(CK170=12,"","There's nowhere to pour it away here."),"You can't empty that!"),"")</f>
        <v/>
      </c>
      <c r="AZ171" s="5" t="str">
        <f t="shared" si="241"/>
        <v/>
      </c>
      <c r="BA171" s="5" t="b">
        <f t="shared" si="242"/>
        <v>0</v>
      </c>
      <c r="BB171" s="5" t="e">
        <f>_xlfn.XLOOKUP(T171,Data!$W$3:$W$28,Data!$AD$3:$AD$28)</f>
        <v>#N/A</v>
      </c>
      <c r="BC171" s="5" t="str">
        <f t="shared" si="243"/>
        <v/>
      </c>
      <c r="BD171" s="5" t="str">
        <f t="shared" si="244"/>
        <v/>
      </c>
      <c r="BE171" s="5" t="b">
        <f t="shared" si="245"/>
        <v>0</v>
      </c>
      <c r="BF171" s="5" t="str">
        <f t="shared" si="181"/>
        <v/>
      </c>
      <c r="BG171" s="5" t="str">
        <f t="shared" si="246"/>
        <v/>
      </c>
      <c r="BH171" s="5" t="b">
        <f t="shared" si="247"/>
        <v>0</v>
      </c>
      <c r="BI171" s="5" t="str">
        <f t="shared" si="248"/>
        <v/>
      </c>
      <c r="BJ171" s="5" t="str">
        <f t="shared" si="182"/>
        <v/>
      </c>
      <c r="BK171" s="5" t="str">
        <f>IF(BH171,IF(BI171="","You ring the bell. "&amp;IF(BJ171=0,"Nothing else happens.","The "&amp;_xlfn.XLOOKUP(BJ171,Data!$W$3:$W$28,Data!$X$3:$X$28)&amp;" is transformed!"),BI171),"")</f>
        <v/>
      </c>
      <c r="BL171" s="5" t="b">
        <f t="shared" si="249"/>
        <v>0</v>
      </c>
      <c r="BM171" s="5" t="b">
        <f t="shared" si="250"/>
        <v>0</v>
      </c>
      <c r="BN171" s="5" t="str">
        <f t="shared" si="183"/>
        <v/>
      </c>
      <c r="BO171" s="5" t="str">
        <f t="shared" si="184"/>
        <v/>
      </c>
      <c r="BP171" s="5" t="b">
        <f t="shared" si="251"/>
        <v>0</v>
      </c>
      <c r="BQ171" s="5" t="str">
        <f>IF(BP171,IF(_xlfn.XLOOKUP(T171,Data!$W$3:$W$28,Data!$AB$3:$AB$28),"That's much too precious to give away!",IF(OR(AND(T171=17,CK170=CQ170),AND(T171=21,CK170=CV170)),"","No-one here seems to want that.")),"")</f>
        <v/>
      </c>
      <c r="BR171" s="5" t="str">
        <f>IF(BP171,IF(BQ171&lt;&gt;"",BQ171,IF(T171=21,Data!$B$5,"The priest takes the water and it is transformed by heavenly radiance!")),"")</f>
        <v/>
      </c>
      <c r="BS171" s="5" t="b">
        <f t="shared" si="252"/>
        <v>0</v>
      </c>
      <c r="BT171" s="5" t="str">
        <f t="shared" si="185"/>
        <v/>
      </c>
      <c r="BU171" s="5" t="str">
        <f t="shared" si="253"/>
        <v/>
      </c>
      <c r="BV171" s="5" t="b">
        <f t="shared" si="254"/>
        <v>0</v>
      </c>
      <c r="BW171" s="5" t="str">
        <f t="shared" si="186"/>
        <v/>
      </c>
      <c r="BX171" s="5" t="str">
        <f t="shared" si="255"/>
        <v/>
      </c>
      <c r="BY171" s="5" t="b">
        <f t="shared" si="256"/>
        <v>0</v>
      </c>
      <c r="BZ171" s="5">
        <f t="shared" si="257"/>
        <v>0</v>
      </c>
      <c r="CA171" s="5" t="str">
        <f t="shared" si="187"/>
        <v/>
      </c>
      <c r="CB171" s="5" t="b">
        <f t="shared" si="188"/>
        <v>0</v>
      </c>
      <c r="CC171" s="5" t="str">
        <f t="shared" si="189"/>
        <v/>
      </c>
      <c r="CD171" s="5" t="b">
        <f t="shared" si="190"/>
        <v>0</v>
      </c>
      <c r="CE171" s="5" t="b">
        <f t="shared" si="191"/>
        <v>0</v>
      </c>
      <c r="CF171" s="5" t="b">
        <f t="shared" si="192"/>
        <v>0</v>
      </c>
      <c r="CG171" s="5" t="b">
        <f t="shared" si="193"/>
        <v>0</v>
      </c>
      <c r="CH171" s="5" t="b">
        <f t="shared" si="194"/>
        <v>0</v>
      </c>
      <c r="CI171" s="5">
        <f t="shared" si="195"/>
        <v>0</v>
      </c>
      <c r="CJ171" s="5" t="str">
        <f t="shared" si="196"/>
        <v>I don't know that verb.</v>
      </c>
      <c r="CK171" s="4">
        <f t="shared" si="197"/>
        <v>3</v>
      </c>
      <c r="CL171" s="4" t="b">
        <f t="shared" si="198"/>
        <v>0</v>
      </c>
      <c r="CM171" s="4">
        <f t="shared" si="258"/>
        <v>20</v>
      </c>
      <c r="CN171" s="4" t="b">
        <f t="shared" si="199"/>
        <v>0</v>
      </c>
      <c r="CO171" s="4">
        <f t="shared" si="200"/>
        <v>12</v>
      </c>
      <c r="CP171" s="4">
        <f t="shared" si="201"/>
        <v>10</v>
      </c>
      <c r="CQ171" s="4">
        <f t="shared" si="202"/>
        <v>2</v>
      </c>
      <c r="CR171" s="4">
        <f t="shared" si="203"/>
        <v>20</v>
      </c>
      <c r="CS171" s="4">
        <f t="shared" si="204"/>
        <v>2</v>
      </c>
      <c r="CT171" s="4">
        <f t="shared" si="205"/>
        <v>15</v>
      </c>
      <c r="CU171" s="4">
        <f t="shared" si="206"/>
        <v>16</v>
      </c>
      <c r="CV171" s="4">
        <f t="shared" si="207"/>
        <v>8</v>
      </c>
      <c r="CW171" s="4">
        <f t="shared" si="208"/>
        <v>8</v>
      </c>
      <c r="CX171" s="4">
        <f t="shared" si="209"/>
        <v>14</v>
      </c>
      <c r="CY171" s="4">
        <f t="shared" si="210"/>
        <v>19</v>
      </c>
      <c r="CZ171" s="4">
        <f t="shared" si="211"/>
        <v>9</v>
      </c>
      <c r="DA171" s="4">
        <f t="shared" si="212"/>
        <v>2</v>
      </c>
      <c r="DB171" s="4">
        <f t="shared" si="213"/>
        <v>12</v>
      </c>
      <c r="DC171" s="4">
        <f t="shared" si="259"/>
        <v>2</v>
      </c>
      <c r="DD171" s="4">
        <f t="shared" si="214"/>
        <v>2</v>
      </c>
      <c r="DE171" s="4">
        <f t="shared" si="215"/>
        <v>2</v>
      </c>
      <c r="DF171" s="4">
        <f t="shared" si="216"/>
        <v>10</v>
      </c>
      <c r="DG171" s="4">
        <f t="shared" si="217"/>
        <v>2</v>
      </c>
      <c r="DH171" s="4">
        <f t="shared" si="218"/>
        <v>17</v>
      </c>
      <c r="DI171" s="4">
        <f t="shared" si="219"/>
        <v>6</v>
      </c>
      <c r="DJ171" s="4">
        <f t="shared" si="220"/>
        <v>15</v>
      </c>
      <c r="DK171" s="4">
        <f t="shared" si="221"/>
        <v>19</v>
      </c>
      <c r="DL171" s="4">
        <f t="shared" si="222"/>
        <v>2</v>
      </c>
      <c r="DM171" s="4">
        <f t="shared" si="223"/>
        <v>22</v>
      </c>
      <c r="DN171" s="4">
        <f t="shared" si="224"/>
        <v>23</v>
      </c>
      <c r="DO171" s="3"/>
    </row>
    <row r="172" spans="1:119" x14ac:dyDescent="0.35">
      <c r="A172" s="3" t="str">
        <f t="shared" si="225"/>
        <v/>
      </c>
      <c r="B172" s="6"/>
      <c r="C172" s="3" t="str">
        <f t="shared" si="175"/>
        <v/>
      </c>
      <c r="D172" s="3" t="e" cm="1">
        <f t="array" ref="D172:F172">INDEX(_xlfn.TEXTSPLIT(B172," ",,TRUE),_xlfn.SEQUENCE(1,3))</f>
        <v>#VALUE!</v>
      </c>
      <c r="E172" s="3" t="e">
        <v>#VALUE!</v>
      </c>
      <c r="F172" s="3" t="e">
        <v>#VALUE!</v>
      </c>
      <c r="G172" s="3" t="e" cm="1">
        <f t="array" ref="G172">_xlfn.XLOOKUP(D172,Data!$D$3:$D$36,Data!$E$3:$G$36)</f>
        <v>#VALUE!</v>
      </c>
      <c r="H172" s="3"/>
      <c r="I172" s="3"/>
      <c r="J172" s="3" t="e">
        <f>_xlfn.XMATCH(E172,Data!$L$3:$L$10)</f>
        <v>#VALUE!</v>
      </c>
      <c r="K172" s="3" t="str">
        <f>IF(M172="",IF(I172,Data!$B$4,_xlfn.XLOOKUP(D172,Data!$D$3:$D$36,Data!$E$3:$E$36)),"")</f>
        <v/>
      </c>
      <c r="L172" s="3" t="str">
        <f>IF(M172="",IF(I172,_xlfn.XLOOKUP(G172,Data!$L$3:$L$10,Data!$M$3:$M$10),IF(H172=0,"",IF(H172=1,E172,_xlfn.XLOOKUP(E172,Data!$L$3:$L$10,Data!$M$3:$M$10)))),"")</f>
        <v/>
      </c>
      <c r="M172" s="3" t="str">
        <f>IF(NOT(ISERROR(F172)),Data!$J$3,IF(ISERROR(G172),Data!$J$4,IF(AND(H172=0,NOT(ISERROR(E172))),Data!$J$5,IF(AND(H172=2,ISERROR(J172)),Data!$J$7,IF(AND(H172=1,ISERROR(E172)),Data!$J$6,"")))))</f>
        <v>I don't know that verb.</v>
      </c>
      <c r="N172" s="3" t="e">
        <f>_xlfn.XLOOKUP(K172,Data!$D$3:$D$36,Data!$H$3:$H$36)</f>
        <v>#N/A</v>
      </c>
      <c r="O172" s="3" t="e">
        <f>_xlfn.XLOOKUP(L172,Data!$X$3:$X$29,Data!$W$3:$W$29)</f>
        <v>#N/A</v>
      </c>
      <c r="P172" s="3" t="b">
        <f>OR(_xlfn.XLOOKUP(CK171,Data!$O$3:$O$25,Data!$U$3:$U$25),AND(CL171,OR(DC171=CK171,DC171=1)))</f>
        <v>1</v>
      </c>
      <c r="Q172" s="3" t="e" cm="1">
        <f t="array" ref="Q172">INDEX(CO171:DN171,1,O172)</f>
        <v>#N/A</v>
      </c>
      <c r="R172" s="3" t="e">
        <f t="shared" si="177"/>
        <v>#N/A</v>
      </c>
      <c r="S172" s="3" t="e">
        <f t="shared" si="226"/>
        <v>#N/A</v>
      </c>
      <c r="T172" s="3" t="str">
        <f t="shared" si="227"/>
        <v/>
      </c>
      <c r="U172" s="3" t="str">
        <f>IF(M172&lt;&gt;"",M172,IF(L172="","",IFERROR(IF(T172=0,IF(S172=FALSE,Data!$J$11,Data!$J$8),""),IF(K172=Data!$B$4,"",Data!$J$8))))</f>
        <v>I don't know that verb.</v>
      </c>
      <c r="V172" s="3" t="e" cm="1">
        <f t="array" ref="V172">INDEX(Data!$Q$3:$T$25,CK171,L172)</f>
        <v>#VALUE!</v>
      </c>
      <c r="W172" s="3" t="e">
        <f t="shared" si="178"/>
        <v>#VALUE!</v>
      </c>
      <c r="X172" s="3">
        <f t="shared" si="228"/>
        <v>0</v>
      </c>
      <c r="Y172" s="3" t="str">
        <f>IF(K172&lt;&gt;"Go","",IF(ISNUMBER(V172),IF(V172&gt;0,W172,Data!$J$9),Play!V172))</f>
        <v/>
      </c>
      <c r="Z172" s="3" t="b">
        <f t="shared" si="229"/>
        <v>0</v>
      </c>
      <c r="AA172" s="3" t="str">
        <f t="shared" si="230"/>
        <v/>
      </c>
      <c r="AB172" s="3">
        <f t="shared" si="179"/>
        <v>0</v>
      </c>
      <c r="AE172" s="5" t="str">
        <f t="shared" si="180"/>
        <v/>
      </c>
      <c r="AF172" s="5" t="str">
        <f>IF(AE172&lt;&gt;"",OR(_xlfn.XLOOKUP(AE172,Data!$O$3:$O$25,Data!$U$3:$U$25),AND(CL171,OR(DC171=1,DC171=CK171))),"")</f>
        <v/>
      </c>
      <c r="AG172" s="5" t="e" cm="1">
        <f t="array" ref="AG172">"Exits: " &amp; _xlfn.TEXTJOIN(", ", TRUE, IF(INDEX(Data!$Q$3:$T$25,AE172,0)&gt;0,Data!$Q$2:$T$2,""))&amp;"."</f>
        <v>#VALUE!</v>
      </c>
      <c r="AH172" s="5" t="str" cm="1">
        <f t="array" ref="AH172">_xlfn.TEXTJOIN(", ", TRUE, IF(CO171:DN171=AE172,_xlfn.XLOOKUP($CO$3:$DN$3,Data!$W$3:$W$28,Data!$X$3:$X$28),""))</f>
        <v/>
      </c>
      <c r="AI172" s="5" t="str">
        <f>IF(AF172="","",IF(AF172,_xlfn.XLOOKUP(AE172,Data!$O$3:$O$25,Data!$P$3:$P$25)&amp;" "&amp;AG172&amp;IF(AH172&lt;&gt;""," You see: " &amp;AH172&amp;".",""),Data!$J$10))</f>
        <v/>
      </c>
      <c r="AJ172" s="5" t="str">
        <f t="shared" si="231"/>
        <v/>
      </c>
      <c r="AK172" s="5" t="str">
        <f>IF(AND(K172="Talk",U172=""),_xlfn.XLOOKUP(T172,Data!$W$3:$W$28,Data!$AC$3:$AC$28),"")</f>
        <v/>
      </c>
      <c r="AL172" s="5" t="str">
        <f t="shared" si="232"/>
        <v/>
      </c>
      <c r="AM172" s="5" t="b">
        <f t="shared" si="233"/>
        <v>0</v>
      </c>
      <c r="AN172" s="5" t="str">
        <f>IF(AM172,IF(_xlfn.XLOOKUP(T172,Data!$W$3:$W$28,Data!$AA$3:$AA$28)=FALSE,"You can't take that.",IF(Q172=1,"You already have that.",IF(OR(CK171=CT171,CK171=CY171),"The unholy fiend prevents you!",""))),"")</f>
        <v/>
      </c>
      <c r="AO172" s="5" t="str">
        <f t="shared" si="234"/>
        <v/>
      </c>
      <c r="AP172" s="5" t="str">
        <f t="shared" si="235"/>
        <v/>
      </c>
      <c r="AQ172" s="5" t="b">
        <f t="shared" si="236"/>
        <v>0</v>
      </c>
      <c r="AR172" s="5" t="str">
        <f t="shared" si="237"/>
        <v/>
      </c>
      <c r="AS172" s="5" t="str">
        <f t="shared" si="238"/>
        <v/>
      </c>
      <c r="AT172" s="5" t="str">
        <f t="shared" si="176"/>
        <v/>
      </c>
      <c r="AU172" s="5" t="str">
        <f>IF(AND(K172="Examine",U172=""),_xlfn.XLOOKUP(T172,Data!$W$3:$W$28,Data!$Z$3:$Z$28)&amp;IF(T172=15,IF(CL171,IF(CM171&gt;=14,"burning brightly.",IF(CM171&gt;=9,"burning steadily.",IF(CM171&gt;=4,"burning weakly.","guttering."))),"unlit."),""),"")</f>
        <v/>
      </c>
      <c r="AV172" s="5" t="str" cm="1">
        <f t="array" ref="AV172">_xlfn.TEXTJOIN(", ", TRUE, IF(CO171:DN171=1,CO$1:DN$1,""))</f>
        <v/>
      </c>
      <c r="AW172" s="5" t="str">
        <f t="shared" si="239"/>
        <v/>
      </c>
      <c r="AX172" s="5" t="b">
        <f t="shared" si="240"/>
        <v>0</v>
      </c>
      <c r="AY172" s="5" t="str">
        <f>IF(AX172,IF(NOT(ISBLANK(_xlfn.XLOOKUP(T172,Data!$W$3:$W$28,Data!$AD$3:$AD$28))),IF(CK171=12,"","There's nowhere to pour it away here."),"You can't empty that!"),"")</f>
        <v/>
      </c>
      <c r="AZ172" s="5" t="str">
        <f t="shared" si="241"/>
        <v/>
      </c>
      <c r="BA172" s="5" t="b">
        <f t="shared" si="242"/>
        <v>0</v>
      </c>
      <c r="BB172" s="5" t="e">
        <f>_xlfn.XLOOKUP(T172,Data!$W$3:$W$28,Data!$AD$3:$AD$28)</f>
        <v>#N/A</v>
      </c>
      <c r="BC172" s="5" t="str">
        <f t="shared" si="243"/>
        <v/>
      </c>
      <c r="BD172" s="5" t="str">
        <f t="shared" si="244"/>
        <v/>
      </c>
      <c r="BE172" s="5" t="b">
        <f t="shared" si="245"/>
        <v>0</v>
      </c>
      <c r="BF172" s="5" t="str">
        <f t="shared" si="181"/>
        <v/>
      </c>
      <c r="BG172" s="5" t="str">
        <f t="shared" si="246"/>
        <v/>
      </c>
      <c r="BH172" s="5" t="b">
        <f t="shared" si="247"/>
        <v>0</v>
      </c>
      <c r="BI172" s="5" t="str">
        <f t="shared" si="248"/>
        <v/>
      </c>
      <c r="BJ172" s="5" t="str">
        <f t="shared" si="182"/>
        <v/>
      </c>
      <c r="BK172" s="5" t="str">
        <f>IF(BH172,IF(BI172="","You ring the bell. "&amp;IF(BJ172=0,"Nothing else happens.","The "&amp;_xlfn.XLOOKUP(BJ172,Data!$W$3:$W$28,Data!$X$3:$X$28)&amp;" is transformed!"),BI172),"")</f>
        <v/>
      </c>
      <c r="BL172" s="5" t="b">
        <f t="shared" si="249"/>
        <v>0</v>
      </c>
      <c r="BM172" s="5" t="b">
        <f t="shared" si="250"/>
        <v>0</v>
      </c>
      <c r="BN172" s="5" t="str">
        <f t="shared" si="183"/>
        <v/>
      </c>
      <c r="BO172" s="5" t="str">
        <f t="shared" si="184"/>
        <v/>
      </c>
      <c r="BP172" s="5" t="b">
        <f t="shared" si="251"/>
        <v>0</v>
      </c>
      <c r="BQ172" s="5" t="str">
        <f>IF(BP172,IF(_xlfn.XLOOKUP(T172,Data!$W$3:$W$28,Data!$AB$3:$AB$28),"That's much too precious to give away!",IF(OR(AND(T172=17,CK171=CQ171),AND(T172=21,CK171=CV171)),"","No-one here seems to want that.")),"")</f>
        <v/>
      </c>
      <c r="BR172" s="5" t="str">
        <f>IF(BP172,IF(BQ172&lt;&gt;"",BQ172,IF(T172=21,Data!$B$5,"The priest takes the water and it is transformed by heavenly radiance!")),"")</f>
        <v/>
      </c>
      <c r="BS172" s="5" t="b">
        <f t="shared" si="252"/>
        <v>0</v>
      </c>
      <c r="BT172" s="5" t="str">
        <f t="shared" si="185"/>
        <v/>
      </c>
      <c r="BU172" s="5" t="str">
        <f t="shared" si="253"/>
        <v/>
      </c>
      <c r="BV172" s="5" t="b">
        <f t="shared" si="254"/>
        <v>0</v>
      </c>
      <c r="BW172" s="5" t="str">
        <f t="shared" si="186"/>
        <v/>
      </c>
      <c r="BX172" s="5" t="str">
        <f t="shared" si="255"/>
        <v/>
      </c>
      <c r="BY172" s="5" t="b">
        <f t="shared" si="256"/>
        <v>0</v>
      </c>
      <c r="BZ172" s="5">
        <f t="shared" si="257"/>
        <v>0</v>
      </c>
      <c r="CA172" s="5" t="str">
        <f t="shared" si="187"/>
        <v/>
      </c>
      <c r="CB172" s="5" t="b">
        <f t="shared" si="188"/>
        <v>0</v>
      </c>
      <c r="CC172" s="5" t="str">
        <f t="shared" si="189"/>
        <v/>
      </c>
      <c r="CD172" s="5" t="b">
        <f t="shared" si="190"/>
        <v>0</v>
      </c>
      <c r="CE172" s="5" t="b">
        <f t="shared" si="191"/>
        <v>0</v>
      </c>
      <c r="CF172" s="5" t="b">
        <f t="shared" si="192"/>
        <v>0</v>
      </c>
      <c r="CG172" s="5" t="b">
        <f t="shared" si="193"/>
        <v>0</v>
      </c>
      <c r="CH172" s="5" t="b">
        <f t="shared" si="194"/>
        <v>0</v>
      </c>
      <c r="CI172" s="5">
        <f t="shared" si="195"/>
        <v>0</v>
      </c>
      <c r="CJ172" s="5" t="str">
        <f t="shared" si="196"/>
        <v>I don't know that verb.</v>
      </c>
      <c r="CK172" s="4">
        <f t="shared" si="197"/>
        <v>3</v>
      </c>
      <c r="CL172" s="4" t="b">
        <f t="shared" si="198"/>
        <v>0</v>
      </c>
      <c r="CM172" s="4">
        <f t="shared" si="258"/>
        <v>20</v>
      </c>
      <c r="CN172" s="4" t="b">
        <f t="shared" si="199"/>
        <v>0</v>
      </c>
      <c r="CO172" s="4">
        <f t="shared" si="200"/>
        <v>12</v>
      </c>
      <c r="CP172" s="4">
        <f t="shared" si="201"/>
        <v>10</v>
      </c>
      <c r="CQ172" s="4">
        <f t="shared" si="202"/>
        <v>2</v>
      </c>
      <c r="CR172" s="4">
        <f t="shared" si="203"/>
        <v>20</v>
      </c>
      <c r="CS172" s="4">
        <f t="shared" si="204"/>
        <v>2</v>
      </c>
      <c r="CT172" s="4">
        <f t="shared" si="205"/>
        <v>15</v>
      </c>
      <c r="CU172" s="4">
        <f t="shared" si="206"/>
        <v>16</v>
      </c>
      <c r="CV172" s="4">
        <f t="shared" si="207"/>
        <v>8</v>
      </c>
      <c r="CW172" s="4">
        <f t="shared" si="208"/>
        <v>8</v>
      </c>
      <c r="CX172" s="4">
        <f t="shared" si="209"/>
        <v>14</v>
      </c>
      <c r="CY172" s="4">
        <f t="shared" si="210"/>
        <v>19</v>
      </c>
      <c r="CZ172" s="4">
        <f t="shared" si="211"/>
        <v>9</v>
      </c>
      <c r="DA172" s="4">
        <f t="shared" si="212"/>
        <v>2</v>
      </c>
      <c r="DB172" s="4">
        <f t="shared" si="213"/>
        <v>12</v>
      </c>
      <c r="DC172" s="4">
        <f t="shared" si="259"/>
        <v>2</v>
      </c>
      <c r="DD172" s="4">
        <f t="shared" si="214"/>
        <v>2</v>
      </c>
      <c r="DE172" s="4">
        <f t="shared" si="215"/>
        <v>2</v>
      </c>
      <c r="DF172" s="4">
        <f t="shared" si="216"/>
        <v>10</v>
      </c>
      <c r="DG172" s="4">
        <f t="shared" si="217"/>
        <v>2</v>
      </c>
      <c r="DH172" s="4">
        <f t="shared" si="218"/>
        <v>17</v>
      </c>
      <c r="DI172" s="4">
        <f t="shared" si="219"/>
        <v>6</v>
      </c>
      <c r="DJ172" s="4">
        <f t="shared" si="220"/>
        <v>15</v>
      </c>
      <c r="DK172" s="4">
        <f t="shared" si="221"/>
        <v>19</v>
      </c>
      <c r="DL172" s="4">
        <f t="shared" si="222"/>
        <v>2</v>
      </c>
      <c r="DM172" s="4">
        <f t="shared" si="223"/>
        <v>22</v>
      </c>
      <c r="DN172" s="4">
        <f t="shared" si="224"/>
        <v>23</v>
      </c>
      <c r="DO172" s="3"/>
    </row>
    <row r="173" spans="1:119" x14ac:dyDescent="0.35">
      <c r="A173" s="3" t="str">
        <f t="shared" si="225"/>
        <v/>
      </c>
      <c r="B173" s="6"/>
      <c r="C173" s="3" t="str">
        <f t="shared" si="175"/>
        <v/>
      </c>
      <c r="D173" s="3" t="e" cm="1">
        <f t="array" ref="D173:F173">INDEX(_xlfn.TEXTSPLIT(B173," ",,TRUE),_xlfn.SEQUENCE(1,3))</f>
        <v>#VALUE!</v>
      </c>
      <c r="E173" s="3" t="e">
        <v>#VALUE!</v>
      </c>
      <c r="F173" s="3" t="e">
        <v>#VALUE!</v>
      </c>
      <c r="G173" s="3" t="e" cm="1">
        <f t="array" ref="G173">_xlfn.XLOOKUP(D173,Data!$D$3:$D$36,Data!$E$3:$G$36)</f>
        <v>#VALUE!</v>
      </c>
      <c r="H173" s="3"/>
      <c r="I173" s="3"/>
      <c r="J173" s="3" t="e">
        <f>_xlfn.XMATCH(E173,Data!$L$3:$L$10)</f>
        <v>#VALUE!</v>
      </c>
      <c r="K173" s="3" t="str">
        <f>IF(M173="",IF(I173,Data!$B$4,_xlfn.XLOOKUP(D173,Data!$D$3:$D$36,Data!$E$3:$E$36)),"")</f>
        <v/>
      </c>
      <c r="L173" s="3" t="str">
        <f>IF(M173="",IF(I173,_xlfn.XLOOKUP(G173,Data!$L$3:$L$10,Data!$M$3:$M$10),IF(H173=0,"",IF(H173=1,E173,_xlfn.XLOOKUP(E173,Data!$L$3:$L$10,Data!$M$3:$M$10)))),"")</f>
        <v/>
      </c>
      <c r="M173" s="3" t="str">
        <f>IF(NOT(ISERROR(F173)),Data!$J$3,IF(ISERROR(G173),Data!$J$4,IF(AND(H173=0,NOT(ISERROR(E173))),Data!$J$5,IF(AND(H173=2,ISERROR(J173)),Data!$J$7,IF(AND(H173=1,ISERROR(E173)),Data!$J$6,"")))))</f>
        <v>I don't know that verb.</v>
      </c>
      <c r="N173" s="3" t="e">
        <f>_xlfn.XLOOKUP(K173,Data!$D$3:$D$36,Data!$H$3:$H$36)</f>
        <v>#N/A</v>
      </c>
      <c r="O173" s="3" t="e">
        <f>_xlfn.XLOOKUP(L173,Data!$X$3:$X$29,Data!$W$3:$W$29)</f>
        <v>#N/A</v>
      </c>
      <c r="P173" s="3" t="b">
        <f>OR(_xlfn.XLOOKUP(CK172,Data!$O$3:$O$25,Data!$U$3:$U$25),AND(CL172,OR(DC172=CK172,DC172=1)))</f>
        <v>1</v>
      </c>
      <c r="Q173" s="3" t="e" cm="1">
        <f t="array" ref="Q173">INDEX(CO172:DN172,1,O173)</f>
        <v>#N/A</v>
      </c>
      <c r="R173" s="3" t="e">
        <f t="shared" si="177"/>
        <v>#N/A</v>
      </c>
      <c r="S173" s="3" t="e">
        <f t="shared" si="226"/>
        <v>#N/A</v>
      </c>
      <c r="T173" s="3" t="str">
        <f t="shared" si="227"/>
        <v/>
      </c>
      <c r="U173" s="3" t="str">
        <f>IF(M173&lt;&gt;"",M173,IF(L173="","",IFERROR(IF(T173=0,IF(S173=FALSE,Data!$J$11,Data!$J$8),""),IF(K173=Data!$B$4,"",Data!$J$8))))</f>
        <v>I don't know that verb.</v>
      </c>
      <c r="V173" s="3" t="e" cm="1">
        <f t="array" ref="V173">INDEX(Data!$Q$3:$T$25,CK172,L173)</f>
        <v>#VALUE!</v>
      </c>
      <c r="W173" s="3" t="e">
        <f t="shared" si="178"/>
        <v>#VALUE!</v>
      </c>
      <c r="X173" s="3">
        <f t="shared" si="228"/>
        <v>0</v>
      </c>
      <c r="Y173" s="3" t="str">
        <f>IF(K173&lt;&gt;"Go","",IF(ISNUMBER(V173),IF(V173&gt;0,W173,Data!$J$9),Play!V173))</f>
        <v/>
      </c>
      <c r="Z173" s="3" t="b">
        <f t="shared" si="229"/>
        <v>0</v>
      </c>
      <c r="AA173" s="3" t="str">
        <f t="shared" si="230"/>
        <v/>
      </c>
      <c r="AB173" s="3">
        <f t="shared" si="179"/>
        <v>0</v>
      </c>
      <c r="AE173" s="5" t="str">
        <f t="shared" si="180"/>
        <v/>
      </c>
      <c r="AF173" s="5" t="str">
        <f>IF(AE173&lt;&gt;"",OR(_xlfn.XLOOKUP(AE173,Data!$O$3:$O$25,Data!$U$3:$U$25),AND(CL172,OR(DC172=1,DC172=CK172))),"")</f>
        <v/>
      </c>
      <c r="AG173" s="5" t="e" cm="1">
        <f t="array" ref="AG173">"Exits: " &amp; _xlfn.TEXTJOIN(", ", TRUE, IF(INDEX(Data!$Q$3:$T$25,AE173,0)&gt;0,Data!$Q$2:$T$2,""))&amp;"."</f>
        <v>#VALUE!</v>
      </c>
      <c r="AH173" s="5" t="str" cm="1">
        <f t="array" ref="AH173">_xlfn.TEXTJOIN(", ", TRUE, IF(CO172:DN172=AE173,_xlfn.XLOOKUP($CO$3:$DN$3,Data!$W$3:$W$28,Data!$X$3:$X$28),""))</f>
        <v/>
      </c>
      <c r="AI173" s="5" t="str">
        <f>IF(AF173="","",IF(AF173,_xlfn.XLOOKUP(AE173,Data!$O$3:$O$25,Data!$P$3:$P$25)&amp;" "&amp;AG173&amp;IF(AH173&lt;&gt;""," You see: " &amp;AH173&amp;".",""),Data!$J$10))</f>
        <v/>
      </c>
      <c r="AJ173" s="5" t="str">
        <f t="shared" si="231"/>
        <v/>
      </c>
      <c r="AK173" s="5" t="str">
        <f>IF(AND(K173="Talk",U173=""),_xlfn.XLOOKUP(T173,Data!$W$3:$W$28,Data!$AC$3:$AC$28),"")</f>
        <v/>
      </c>
      <c r="AL173" s="5" t="str">
        <f t="shared" si="232"/>
        <v/>
      </c>
      <c r="AM173" s="5" t="b">
        <f t="shared" si="233"/>
        <v>0</v>
      </c>
      <c r="AN173" s="5" t="str">
        <f>IF(AM173,IF(_xlfn.XLOOKUP(T173,Data!$W$3:$W$28,Data!$AA$3:$AA$28)=FALSE,"You can't take that.",IF(Q173=1,"You already have that.",IF(OR(CK172=CT172,CK172=CY172),"The unholy fiend prevents you!",""))),"")</f>
        <v/>
      </c>
      <c r="AO173" s="5" t="str">
        <f t="shared" si="234"/>
        <v/>
      </c>
      <c r="AP173" s="5" t="str">
        <f t="shared" si="235"/>
        <v/>
      </c>
      <c r="AQ173" s="5" t="b">
        <f t="shared" si="236"/>
        <v>0</v>
      </c>
      <c r="AR173" s="5" t="str">
        <f t="shared" si="237"/>
        <v/>
      </c>
      <c r="AS173" s="5" t="str">
        <f t="shared" si="238"/>
        <v/>
      </c>
      <c r="AT173" s="5" t="str">
        <f t="shared" si="176"/>
        <v/>
      </c>
      <c r="AU173" s="5" t="str">
        <f>IF(AND(K173="Examine",U173=""),_xlfn.XLOOKUP(T173,Data!$W$3:$W$28,Data!$Z$3:$Z$28)&amp;IF(T173=15,IF(CL172,IF(CM172&gt;=14,"burning brightly.",IF(CM172&gt;=9,"burning steadily.",IF(CM172&gt;=4,"burning weakly.","guttering."))),"unlit."),""),"")</f>
        <v/>
      </c>
      <c r="AV173" s="5" t="str" cm="1">
        <f t="array" ref="AV173">_xlfn.TEXTJOIN(", ", TRUE, IF(CO172:DN172=1,CO$1:DN$1,""))</f>
        <v/>
      </c>
      <c r="AW173" s="5" t="str">
        <f t="shared" si="239"/>
        <v/>
      </c>
      <c r="AX173" s="5" t="b">
        <f t="shared" si="240"/>
        <v>0</v>
      </c>
      <c r="AY173" s="5" t="str">
        <f>IF(AX173,IF(NOT(ISBLANK(_xlfn.XLOOKUP(T173,Data!$W$3:$W$28,Data!$AD$3:$AD$28))),IF(CK172=12,"","There's nowhere to pour it away here."),"You can't empty that!"),"")</f>
        <v/>
      </c>
      <c r="AZ173" s="5" t="str">
        <f t="shared" si="241"/>
        <v/>
      </c>
      <c r="BA173" s="5" t="b">
        <f t="shared" si="242"/>
        <v>0</v>
      </c>
      <c r="BB173" s="5" t="e">
        <f>_xlfn.XLOOKUP(T173,Data!$W$3:$W$28,Data!$AD$3:$AD$28)</f>
        <v>#N/A</v>
      </c>
      <c r="BC173" s="5" t="str">
        <f t="shared" si="243"/>
        <v/>
      </c>
      <c r="BD173" s="5" t="str">
        <f t="shared" si="244"/>
        <v/>
      </c>
      <c r="BE173" s="5" t="b">
        <f t="shared" si="245"/>
        <v>0</v>
      </c>
      <c r="BF173" s="5" t="str">
        <f t="shared" si="181"/>
        <v/>
      </c>
      <c r="BG173" s="5" t="str">
        <f t="shared" si="246"/>
        <v/>
      </c>
      <c r="BH173" s="5" t="b">
        <f t="shared" si="247"/>
        <v>0</v>
      </c>
      <c r="BI173" s="5" t="str">
        <f t="shared" si="248"/>
        <v/>
      </c>
      <c r="BJ173" s="5" t="str">
        <f t="shared" si="182"/>
        <v/>
      </c>
      <c r="BK173" s="5" t="str">
        <f>IF(BH173,IF(BI173="","You ring the bell. "&amp;IF(BJ173=0,"Nothing else happens.","The "&amp;_xlfn.XLOOKUP(BJ173,Data!$W$3:$W$28,Data!$X$3:$X$28)&amp;" is transformed!"),BI173),"")</f>
        <v/>
      </c>
      <c r="BL173" s="5" t="b">
        <f t="shared" si="249"/>
        <v>0</v>
      </c>
      <c r="BM173" s="5" t="b">
        <f t="shared" si="250"/>
        <v>0</v>
      </c>
      <c r="BN173" s="5" t="str">
        <f t="shared" si="183"/>
        <v/>
      </c>
      <c r="BO173" s="5" t="str">
        <f t="shared" si="184"/>
        <v/>
      </c>
      <c r="BP173" s="5" t="b">
        <f t="shared" si="251"/>
        <v>0</v>
      </c>
      <c r="BQ173" s="5" t="str">
        <f>IF(BP173,IF(_xlfn.XLOOKUP(T173,Data!$W$3:$W$28,Data!$AB$3:$AB$28),"That's much too precious to give away!",IF(OR(AND(T173=17,CK172=CQ172),AND(T173=21,CK172=CV172)),"","No-one here seems to want that.")),"")</f>
        <v/>
      </c>
      <c r="BR173" s="5" t="str">
        <f>IF(BP173,IF(BQ173&lt;&gt;"",BQ173,IF(T173=21,Data!$B$5,"The priest takes the water and it is transformed by heavenly radiance!")),"")</f>
        <v/>
      </c>
      <c r="BS173" s="5" t="b">
        <f t="shared" si="252"/>
        <v>0</v>
      </c>
      <c r="BT173" s="5" t="str">
        <f t="shared" si="185"/>
        <v/>
      </c>
      <c r="BU173" s="5" t="str">
        <f t="shared" si="253"/>
        <v/>
      </c>
      <c r="BV173" s="5" t="b">
        <f t="shared" si="254"/>
        <v>0</v>
      </c>
      <c r="BW173" s="5" t="str">
        <f t="shared" si="186"/>
        <v/>
      </c>
      <c r="BX173" s="5" t="str">
        <f t="shared" si="255"/>
        <v/>
      </c>
      <c r="BY173" s="5" t="b">
        <f t="shared" si="256"/>
        <v>0</v>
      </c>
      <c r="BZ173" s="5">
        <f t="shared" si="257"/>
        <v>0</v>
      </c>
      <c r="CA173" s="5" t="str">
        <f t="shared" si="187"/>
        <v/>
      </c>
      <c r="CB173" s="5" t="b">
        <f t="shared" si="188"/>
        <v>0</v>
      </c>
      <c r="CC173" s="5" t="str">
        <f t="shared" si="189"/>
        <v/>
      </c>
      <c r="CD173" s="5" t="b">
        <f t="shared" si="190"/>
        <v>0</v>
      </c>
      <c r="CE173" s="5" t="b">
        <f t="shared" si="191"/>
        <v>0</v>
      </c>
      <c r="CF173" s="5" t="b">
        <f t="shared" si="192"/>
        <v>0</v>
      </c>
      <c r="CG173" s="5" t="b">
        <f t="shared" si="193"/>
        <v>0</v>
      </c>
      <c r="CH173" s="5" t="b">
        <f t="shared" si="194"/>
        <v>0</v>
      </c>
      <c r="CI173" s="5">
        <f t="shared" si="195"/>
        <v>0</v>
      </c>
      <c r="CJ173" s="5" t="str">
        <f t="shared" si="196"/>
        <v>I don't know that verb.</v>
      </c>
      <c r="CK173" s="4">
        <f t="shared" si="197"/>
        <v>3</v>
      </c>
      <c r="CL173" s="4" t="b">
        <f t="shared" si="198"/>
        <v>0</v>
      </c>
      <c r="CM173" s="4">
        <f t="shared" si="258"/>
        <v>20</v>
      </c>
      <c r="CN173" s="4" t="b">
        <f t="shared" si="199"/>
        <v>0</v>
      </c>
      <c r="CO173" s="4">
        <f t="shared" si="200"/>
        <v>12</v>
      </c>
      <c r="CP173" s="4">
        <f t="shared" si="201"/>
        <v>10</v>
      </c>
      <c r="CQ173" s="4">
        <f t="shared" si="202"/>
        <v>2</v>
      </c>
      <c r="CR173" s="4">
        <f t="shared" si="203"/>
        <v>20</v>
      </c>
      <c r="CS173" s="4">
        <f t="shared" si="204"/>
        <v>2</v>
      </c>
      <c r="CT173" s="4">
        <f t="shared" si="205"/>
        <v>15</v>
      </c>
      <c r="CU173" s="4">
        <f t="shared" si="206"/>
        <v>16</v>
      </c>
      <c r="CV173" s="4">
        <f t="shared" si="207"/>
        <v>8</v>
      </c>
      <c r="CW173" s="4">
        <f t="shared" si="208"/>
        <v>8</v>
      </c>
      <c r="CX173" s="4">
        <f t="shared" si="209"/>
        <v>14</v>
      </c>
      <c r="CY173" s="4">
        <f t="shared" si="210"/>
        <v>19</v>
      </c>
      <c r="CZ173" s="4">
        <f t="shared" si="211"/>
        <v>9</v>
      </c>
      <c r="DA173" s="4">
        <f t="shared" si="212"/>
        <v>2</v>
      </c>
      <c r="DB173" s="4">
        <f t="shared" si="213"/>
        <v>12</v>
      </c>
      <c r="DC173" s="4">
        <f t="shared" si="259"/>
        <v>2</v>
      </c>
      <c r="DD173" s="4">
        <f t="shared" si="214"/>
        <v>2</v>
      </c>
      <c r="DE173" s="4">
        <f t="shared" si="215"/>
        <v>2</v>
      </c>
      <c r="DF173" s="4">
        <f t="shared" si="216"/>
        <v>10</v>
      </c>
      <c r="DG173" s="4">
        <f t="shared" si="217"/>
        <v>2</v>
      </c>
      <c r="DH173" s="4">
        <f t="shared" si="218"/>
        <v>17</v>
      </c>
      <c r="DI173" s="4">
        <f t="shared" si="219"/>
        <v>6</v>
      </c>
      <c r="DJ173" s="4">
        <f t="shared" si="220"/>
        <v>15</v>
      </c>
      <c r="DK173" s="4">
        <f t="shared" si="221"/>
        <v>19</v>
      </c>
      <c r="DL173" s="4">
        <f t="shared" si="222"/>
        <v>2</v>
      </c>
      <c r="DM173" s="4">
        <f t="shared" si="223"/>
        <v>22</v>
      </c>
      <c r="DN173" s="4">
        <f t="shared" si="224"/>
        <v>23</v>
      </c>
      <c r="DO173" s="3"/>
    </row>
    <row r="174" spans="1:119" x14ac:dyDescent="0.35">
      <c r="A174" s="3" t="str">
        <f t="shared" si="225"/>
        <v/>
      </c>
      <c r="B174" s="6"/>
      <c r="C174" s="3" t="str">
        <f t="shared" si="175"/>
        <v/>
      </c>
      <c r="D174" s="3" t="e" cm="1">
        <f t="array" ref="D174:F174">INDEX(_xlfn.TEXTSPLIT(B174," ",,TRUE),_xlfn.SEQUENCE(1,3))</f>
        <v>#VALUE!</v>
      </c>
      <c r="E174" s="3" t="e">
        <v>#VALUE!</v>
      </c>
      <c r="F174" s="3" t="e">
        <v>#VALUE!</v>
      </c>
      <c r="G174" s="3" t="e" cm="1">
        <f t="array" ref="G174">_xlfn.XLOOKUP(D174,Data!$D$3:$D$36,Data!$E$3:$G$36)</f>
        <v>#VALUE!</v>
      </c>
      <c r="H174" s="3"/>
      <c r="I174" s="3"/>
      <c r="J174" s="3" t="e">
        <f>_xlfn.XMATCH(E174,Data!$L$3:$L$10)</f>
        <v>#VALUE!</v>
      </c>
      <c r="K174" s="3" t="str">
        <f>IF(M174="",IF(I174,Data!$B$4,_xlfn.XLOOKUP(D174,Data!$D$3:$D$36,Data!$E$3:$E$36)),"")</f>
        <v/>
      </c>
      <c r="L174" s="3" t="str">
        <f>IF(M174="",IF(I174,_xlfn.XLOOKUP(G174,Data!$L$3:$L$10,Data!$M$3:$M$10),IF(H174=0,"",IF(H174=1,E174,_xlfn.XLOOKUP(E174,Data!$L$3:$L$10,Data!$M$3:$M$10)))),"")</f>
        <v/>
      </c>
      <c r="M174" s="3" t="str">
        <f>IF(NOT(ISERROR(F174)),Data!$J$3,IF(ISERROR(G174),Data!$J$4,IF(AND(H174=0,NOT(ISERROR(E174))),Data!$J$5,IF(AND(H174=2,ISERROR(J174)),Data!$J$7,IF(AND(H174=1,ISERROR(E174)),Data!$J$6,"")))))</f>
        <v>I don't know that verb.</v>
      </c>
      <c r="N174" s="3" t="e">
        <f>_xlfn.XLOOKUP(K174,Data!$D$3:$D$36,Data!$H$3:$H$36)</f>
        <v>#N/A</v>
      </c>
      <c r="O174" s="3" t="e">
        <f>_xlfn.XLOOKUP(L174,Data!$X$3:$X$29,Data!$W$3:$W$29)</f>
        <v>#N/A</v>
      </c>
      <c r="P174" s="3" t="b">
        <f>OR(_xlfn.XLOOKUP(CK173,Data!$O$3:$O$25,Data!$U$3:$U$25),AND(CL173,OR(DC173=CK173,DC173=1)))</f>
        <v>1</v>
      </c>
      <c r="Q174" s="3" t="e" cm="1">
        <f t="array" ref="Q174">INDEX(CO173:DN173,1,O174)</f>
        <v>#N/A</v>
      </c>
      <c r="R174" s="3" t="e">
        <f t="shared" si="177"/>
        <v>#N/A</v>
      </c>
      <c r="S174" s="3" t="e">
        <f t="shared" si="226"/>
        <v>#N/A</v>
      </c>
      <c r="T174" s="3" t="str">
        <f t="shared" si="227"/>
        <v/>
      </c>
      <c r="U174" s="3" t="str">
        <f>IF(M174&lt;&gt;"",M174,IF(L174="","",IFERROR(IF(T174=0,IF(S174=FALSE,Data!$J$11,Data!$J$8),""),IF(K174=Data!$B$4,"",Data!$J$8))))</f>
        <v>I don't know that verb.</v>
      </c>
      <c r="V174" s="3" t="e" cm="1">
        <f t="array" ref="V174">INDEX(Data!$Q$3:$T$25,CK173,L174)</f>
        <v>#VALUE!</v>
      </c>
      <c r="W174" s="3" t="e">
        <f t="shared" si="178"/>
        <v>#VALUE!</v>
      </c>
      <c r="X174" s="3">
        <f t="shared" si="228"/>
        <v>0</v>
      </c>
      <c r="Y174" s="3" t="str">
        <f>IF(K174&lt;&gt;"Go","",IF(ISNUMBER(V174),IF(V174&gt;0,W174,Data!$J$9),Play!V174))</f>
        <v/>
      </c>
      <c r="Z174" s="3" t="b">
        <f t="shared" si="229"/>
        <v>0</v>
      </c>
      <c r="AA174" s="3" t="str">
        <f t="shared" si="230"/>
        <v/>
      </c>
      <c r="AB174" s="3">
        <f t="shared" si="179"/>
        <v>0</v>
      </c>
      <c r="AE174" s="5" t="str">
        <f t="shared" si="180"/>
        <v/>
      </c>
      <c r="AF174" s="5" t="str">
        <f>IF(AE174&lt;&gt;"",OR(_xlfn.XLOOKUP(AE174,Data!$O$3:$O$25,Data!$U$3:$U$25),AND(CL173,OR(DC173=1,DC173=CK173))),"")</f>
        <v/>
      </c>
      <c r="AG174" s="5" t="e" cm="1">
        <f t="array" ref="AG174">"Exits: " &amp; _xlfn.TEXTJOIN(", ", TRUE, IF(INDEX(Data!$Q$3:$T$25,AE174,0)&gt;0,Data!$Q$2:$T$2,""))&amp;"."</f>
        <v>#VALUE!</v>
      </c>
      <c r="AH174" s="5" t="str" cm="1">
        <f t="array" ref="AH174">_xlfn.TEXTJOIN(", ", TRUE, IF(CO173:DN173=AE174,_xlfn.XLOOKUP($CO$3:$DN$3,Data!$W$3:$W$28,Data!$X$3:$X$28),""))</f>
        <v/>
      </c>
      <c r="AI174" s="5" t="str">
        <f>IF(AF174="","",IF(AF174,_xlfn.XLOOKUP(AE174,Data!$O$3:$O$25,Data!$P$3:$P$25)&amp;" "&amp;AG174&amp;IF(AH174&lt;&gt;""," You see: " &amp;AH174&amp;".",""),Data!$J$10))</f>
        <v/>
      </c>
      <c r="AJ174" s="5" t="str">
        <f t="shared" si="231"/>
        <v/>
      </c>
      <c r="AK174" s="5" t="str">
        <f>IF(AND(K174="Talk",U174=""),_xlfn.XLOOKUP(T174,Data!$W$3:$W$28,Data!$AC$3:$AC$28),"")</f>
        <v/>
      </c>
      <c r="AL174" s="5" t="str">
        <f t="shared" si="232"/>
        <v/>
      </c>
      <c r="AM174" s="5" t="b">
        <f t="shared" si="233"/>
        <v>0</v>
      </c>
      <c r="AN174" s="5" t="str">
        <f>IF(AM174,IF(_xlfn.XLOOKUP(T174,Data!$W$3:$W$28,Data!$AA$3:$AA$28)=FALSE,"You can't take that.",IF(Q174=1,"You already have that.",IF(OR(CK173=CT173,CK173=CY173),"The unholy fiend prevents you!",""))),"")</f>
        <v/>
      </c>
      <c r="AO174" s="5" t="str">
        <f t="shared" si="234"/>
        <v/>
      </c>
      <c r="AP174" s="5" t="str">
        <f t="shared" si="235"/>
        <v/>
      </c>
      <c r="AQ174" s="5" t="b">
        <f t="shared" si="236"/>
        <v>0</v>
      </c>
      <c r="AR174" s="5" t="str">
        <f t="shared" si="237"/>
        <v/>
      </c>
      <c r="AS174" s="5" t="str">
        <f t="shared" si="238"/>
        <v/>
      </c>
      <c r="AT174" s="5" t="str">
        <f t="shared" si="176"/>
        <v/>
      </c>
      <c r="AU174" s="5" t="str">
        <f>IF(AND(K174="Examine",U174=""),_xlfn.XLOOKUP(T174,Data!$W$3:$W$28,Data!$Z$3:$Z$28)&amp;IF(T174=15,IF(CL173,IF(CM173&gt;=14,"burning brightly.",IF(CM173&gt;=9,"burning steadily.",IF(CM173&gt;=4,"burning weakly.","guttering."))),"unlit."),""),"")</f>
        <v/>
      </c>
      <c r="AV174" s="5" t="str" cm="1">
        <f t="array" ref="AV174">_xlfn.TEXTJOIN(", ", TRUE, IF(CO173:DN173=1,CO$1:DN$1,""))</f>
        <v/>
      </c>
      <c r="AW174" s="5" t="str">
        <f t="shared" si="239"/>
        <v/>
      </c>
      <c r="AX174" s="5" t="b">
        <f t="shared" si="240"/>
        <v>0</v>
      </c>
      <c r="AY174" s="5" t="str">
        <f>IF(AX174,IF(NOT(ISBLANK(_xlfn.XLOOKUP(T174,Data!$W$3:$W$28,Data!$AD$3:$AD$28))),IF(CK173=12,"","There's nowhere to pour it away here."),"You can't empty that!"),"")</f>
        <v/>
      </c>
      <c r="AZ174" s="5" t="str">
        <f t="shared" si="241"/>
        <v/>
      </c>
      <c r="BA174" s="5" t="b">
        <f t="shared" si="242"/>
        <v>0</v>
      </c>
      <c r="BB174" s="5" t="e">
        <f>_xlfn.XLOOKUP(T174,Data!$W$3:$W$28,Data!$AD$3:$AD$28)</f>
        <v>#N/A</v>
      </c>
      <c r="BC174" s="5" t="str">
        <f t="shared" si="243"/>
        <v/>
      </c>
      <c r="BD174" s="5" t="str">
        <f t="shared" si="244"/>
        <v/>
      </c>
      <c r="BE174" s="5" t="b">
        <f t="shared" si="245"/>
        <v>0</v>
      </c>
      <c r="BF174" s="5" t="str">
        <f t="shared" si="181"/>
        <v/>
      </c>
      <c r="BG174" s="5" t="str">
        <f t="shared" si="246"/>
        <v/>
      </c>
      <c r="BH174" s="5" t="b">
        <f t="shared" si="247"/>
        <v>0</v>
      </c>
      <c r="BI174" s="5" t="str">
        <f t="shared" si="248"/>
        <v/>
      </c>
      <c r="BJ174" s="5" t="str">
        <f t="shared" si="182"/>
        <v/>
      </c>
      <c r="BK174" s="5" t="str">
        <f>IF(BH174,IF(BI174="","You ring the bell. "&amp;IF(BJ174=0,"Nothing else happens.","The "&amp;_xlfn.XLOOKUP(BJ174,Data!$W$3:$W$28,Data!$X$3:$X$28)&amp;" is transformed!"),BI174),"")</f>
        <v/>
      </c>
      <c r="BL174" s="5" t="b">
        <f t="shared" si="249"/>
        <v>0</v>
      </c>
      <c r="BM174" s="5" t="b">
        <f t="shared" si="250"/>
        <v>0</v>
      </c>
      <c r="BN174" s="5" t="str">
        <f t="shared" si="183"/>
        <v/>
      </c>
      <c r="BO174" s="5" t="str">
        <f t="shared" si="184"/>
        <v/>
      </c>
      <c r="BP174" s="5" t="b">
        <f t="shared" si="251"/>
        <v>0</v>
      </c>
      <c r="BQ174" s="5" t="str">
        <f>IF(BP174,IF(_xlfn.XLOOKUP(T174,Data!$W$3:$W$28,Data!$AB$3:$AB$28),"That's much too precious to give away!",IF(OR(AND(T174=17,CK173=CQ173),AND(T174=21,CK173=CV173)),"","No-one here seems to want that.")),"")</f>
        <v/>
      </c>
      <c r="BR174" s="5" t="str">
        <f>IF(BP174,IF(BQ174&lt;&gt;"",BQ174,IF(T174=21,Data!$B$5,"The priest takes the water and it is transformed by heavenly radiance!")),"")</f>
        <v/>
      </c>
      <c r="BS174" s="5" t="b">
        <f t="shared" si="252"/>
        <v>0</v>
      </c>
      <c r="BT174" s="5" t="str">
        <f t="shared" si="185"/>
        <v/>
      </c>
      <c r="BU174" s="5" t="str">
        <f t="shared" si="253"/>
        <v/>
      </c>
      <c r="BV174" s="5" t="b">
        <f t="shared" si="254"/>
        <v>0</v>
      </c>
      <c r="BW174" s="5" t="str">
        <f t="shared" si="186"/>
        <v/>
      </c>
      <c r="BX174" s="5" t="str">
        <f t="shared" si="255"/>
        <v/>
      </c>
      <c r="BY174" s="5" t="b">
        <f t="shared" si="256"/>
        <v>0</v>
      </c>
      <c r="BZ174" s="5">
        <f t="shared" si="257"/>
        <v>0</v>
      </c>
      <c r="CA174" s="5" t="str">
        <f t="shared" si="187"/>
        <v/>
      </c>
      <c r="CB174" s="5" t="b">
        <f t="shared" si="188"/>
        <v>0</v>
      </c>
      <c r="CC174" s="5" t="str">
        <f t="shared" si="189"/>
        <v/>
      </c>
      <c r="CD174" s="5" t="b">
        <f t="shared" si="190"/>
        <v>0</v>
      </c>
      <c r="CE174" s="5" t="b">
        <f t="shared" si="191"/>
        <v>0</v>
      </c>
      <c r="CF174" s="5" t="b">
        <f t="shared" si="192"/>
        <v>0</v>
      </c>
      <c r="CG174" s="5" t="b">
        <f t="shared" si="193"/>
        <v>0</v>
      </c>
      <c r="CH174" s="5" t="b">
        <f t="shared" si="194"/>
        <v>0</v>
      </c>
      <c r="CI174" s="5">
        <f t="shared" si="195"/>
        <v>0</v>
      </c>
      <c r="CJ174" s="5" t="str">
        <f t="shared" si="196"/>
        <v>I don't know that verb.</v>
      </c>
      <c r="CK174" s="4">
        <f t="shared" si="197"/>
        <v>3</v>
      </c>
      <c r="CL174" s="4" t="b">
        <f t="shared" si="198"/>
        <v>0</v>
      </c>
      <c r="CM174" s="4">
        <f t="shared" si="258"/>
        <v>20</v>
      </c>
      <c r="CN174" s="4" t="b">
        <f t="shared" si="199"/>
        <v>0</v>
      </c>
      <c r="CO174" s="4">
        <f t="shared" si="200"/>
        <v>12</v>
      </c>
      <c r="CP174" s="4">
        <f t="shared" si="201"/>
        <v>10</v>
      </c>
      <c r="CQ174" s="4">
        <f t="shared" si="202"/>
        <v>2</v>
      </c>
      <c r="CR174" s="4">
        <f t="shared" si="203"/>
        <v>20</v>
      </c>
      <c r="CS174" s="4">
        <f t="shared" si="204"/>
        <v>2</v>
      </c>
      <c r="CT174" s="4">
        <f t="shared" si="205"/>
        <v>15</v>
      </c>
      <c r="CU174" s="4">
        <f t="shared" si="206"/>
        <v>16</v>
      </c>
      <c r="CV174" s="4">
        <f t="shared" si="207"/>
        <v>8</v>
      </c>
      <c r="CW174" s="4">
        <f t="shared" si="208"/>
        <v>8</v>
      </c>
      <c r="CX174" s="4">
        <f t="shared" si="209"/>
        <v>14</v>
      </c>
      <c r="CY174" s="4">
        <f t="shared" si="210"/>
        <v>19</v>
      </c>
      <c r="CZ174" s="4">
        <f t="shared" si="211"/>
        <v>9</v>
      </c>
      <c r="DA174" s="4">
        <f t="shared" si="212"/>
        <v>2</v>
      </c>
      <c r="DB174" s="4">
        <f t="shared" si="213"/>
        <v>12</v>
      </c>
      <c r="DC174" s="4">
        <f t="shared" si="259"/>
        <v>2</v>
      </c>
      <c r="DD174" s="4">
        <f t="shared" si="214"/>
        <v>2</v>
      </c>
      <c r="DE174" s="4">
        <f t="shared" si="215"/>
        <v>2</v>
      </c>
      <c r="DF174" s="4">
        <f t="shared" si="216"/>
        <v>10</v>
      </c>
      <c r="DG174" s="4">
        <f t="shared" si="217"/>
        <v>2</v>
      </c>
      <c r="DH174" s="4">
        <f t="shared" si="218"/>
        <v>17</v>
      </c>
      <c r="DI174" s="4">
        <f t="shared" si="219"/>
        <v>6</v>
      </c>
      <c r="DJ174" s="4">
        <f t="shared" si="220"/>
        <v>15</v>
      </c>
      <c r="DK174" s="4">
        <f t="shared" si="221"/>
        <v>19</v>
      </c>
      <c r="DL174" s="4">
        <f t="shared" si="222"/>
        <v>2</v>
      </c>
      <c r="DM174" s="4">
        <f t="shared" si="223"/>
        <v>22</v>
      </c>
      <c r="DN174" s="4">
        <f t="shared" si="224"/>
        <v>23</v>
      </c>
      <c r="DO174" s="3"/>
    </row>
    <row r="175" spans="1:119" x14ac:dyDescent="0.35">
      <c r="A175" s="3" t="str">
        <f t="shared" si="225"/>
        <v/>
      </c>
      <c r="B175" s="6"/>
      <c r="C175" s="3" t="str">
        <f t="shared" si="175"/>
        <v/>
      </c>
      <c r="D175" s="3" t="e" cm="1">
        <f t="array" ref="D175:F175">INDEX(_xlfn.TEXTSPLIT(B175," ",,TRUE),_xlfn.SEQUENCE(1,3))</f>
        <v>#VALUE!</v>
      </c>
      <c r="E175" s="3" t="e">
        <v>#VALUE!</v>
      </c>
      <c r="F175" s="3" t="e">
        <v>#VALUE!</v>
      </c>
      <c r="G175" s="3" t="e" cm="1">
        <f t="array" ref="G175">_xlfn.XLOOKUP(D175,Data!$D$3:$D$36,Data!$E$3:$G$36)</f>
        <v>#VALUE!</v>
      </c>
      <c r="H175" s="3"/>
      <c r="I175" s="3"/>
      <c r="J175" s="3" t="e">
        <f>_xlfn.XMATCH(E175,Data!$L$3:$L$10)</f>
        <v>#VALUE!</v>
      </c>
      <c r="K175" s="3" t="str">
        <f>IF(M175="",IF(I175,Data!$B$4,_xlfn.XLOOKUP(D175,Data!$D$3:$D$36,Data!$E$3:$E$36)),"")</f>
        <v/>
      </c>
      <c r="L175" s="3" t="str">
        <f>IF(M175="",IF(I175,_xlfn.XLOOKUP(G175,Data!$L$3:$L$10,Data!$M$3:$M$10),IF(H175=0,"",IF(H175=1,E175,_xlfn.XLOOKUP(E175,Data!$L$3:$L$10,Data!$M$3:$M$10)))),"")</f>
        <v/>
      </c>
      <c r="M175" s="3" t="str">
        <f>IF(NOT(ISERROR(F175)),Data!$J$3,IF(ISERROR(G175),Data!$J$4,IF(AND(H175=0,NOT(ISERROR(E175))),Data!$J$5,IF(AND(H175=2,ISERROR(J175)),Data!$J$7,IF(AND(H175=1,ISERROR(E175)),Data!$J$6,"")))))</f>
        <v>I don't know that verb.</v>
      </c>
      <c r="N175" s="3" t="e">
        <f>_xlfn.XLOOKUP(K175,Data!$D$3:$D$36,Data!$H$3:$H$36)</f>
        <v>#N/A</v>
      </c>
      <c r="O175" s="3" t="e">
        <f>_xlfn.XLOOKUP(L175,Data!$X$3:$X$29,Data!$W$3:$W$29)</f>
        <v>#N/A</v>
      </c>
      <c r="P175" s="3" t="b">
        <f>OR(_xlfn.XLOOKUP(CK174,Data!$O$3:$O$25,Data!$U$3:$U$25),AND(CL174,OR(DC174=CK174,DC174=1)))</f>
        <v>1</v>
      </c>
      <c r="Q175" s="3" t="e" cm="1">
        <f t="array" ref="Q175">INDEX(CO174:DN174,1,O175)</f>
        <v>#N/A</v>
      </c>
      <c r="R175" s="3" t="e">
        <f t="shared" si="177"/>
        <v>#N/A</v>
      </c>
      <c r="S175" s="3" t="e">
        <f t="shared" si="226"/>
        <v>#N/A</v>
      </c>
      <c r="T175" s="3" t="str">
        <f t="shared" si="227"/>
        <v/>
      </c>
      <c r="U175" s="3" t="str">
        <f>IF(M175&lt;&gt;"",M175,IF(L175="","",IFERROR(IF(T175=0,IF(S175=FALSE,Data!$J$11,Data!$J$8),""),IF(K175=Data!$B$4,"",Data!$J$8))))</f>
        <v>I don't know that verb.</v>
      </c>
      <c r="V175" s="3" t="e" cm="1">
        <f t="array" ref="V175">INDEX(Data!$Q$3:$T$25,CK174,L175)</f>
        <v>#VALUE!</v>
      </c>
      <c r="W175" s="3" t="e">
        <f t="shared" si="178"/>
        <v>#VALUE!</v>
      </c>
      <c r="X175" s="3">
        <f t="shared" si="228"/>
        <v>0</v>
      </c>
      <c r="Y175" s="3" t="str">
        <f>IF(K175&lt;&gt;"Go","",IF(ISNUMBER(V175),IF(V175&gt;0,W175,Data!$J$9),Play!V175))</f>
        <v/>
      </c>
      <c r="Z175" s="3" t="b">
        <f t="shared" si="229"/>
        <v>0</v>
      </c>
      <c r="AA175" s="3" t="str">
        <f t="shared" si="230"/>
        <v/>
      </c>
      <c r="AB175" s="3">
        <f t="shared" si="179"/>
        <v>0</v>
      </c>
      <c r="AE175" s="5" t="str">
        <f t="shared" si="180"/>
        <v/>
      </c>
      <c r="AF175" s="5" t="str">
        <f>IF(AE175&lt;&gt;"",OR(_xlfn.XLOOKUP(AE175,Data!$O$3:$O$25,Data!$U$3:$U$25),AND(CL174,OR(DC174=1,DC174=CK174))),"")</f>
        <v/>
      </c>
      <c r="AG175" s="5" t="e" cm="1">
        <f t="array" ref="AG175">"Exits: " &amp; _xlfn.TEXTJOIN(", ", TRUE, IF(INDEX(Data!$Q$3:$T$25,AE175,0)&gt;0,Data!$Q$2:$T$2,""))&amp;"."</f>
        <v>#VALUE!</v>
      </c>
      <c r="AH175" s="5" t="str" cm="1">
        <f t="array" ref="AH175">_xlfn.TEXTJOIN(", ", TRUE, IF(CO174:DN174=AE175,_xlfn.XLOOKUP($CO$3:$DN$3,Data!$W$3:$W$28,Data!$X$3:$X$28),""))</f>
        <v/>
      </c>
      <c r="AI175" s="5" t="str">
        <f>IF(AF175="","",IF(AF175,_xlfn.XLOOKUP(AE175,Data!$O$3:$O$25,Data!$P$3:$P$25)&amp;" "&amp;AG175&amp;IF(AH175&lt;&gt;""," You see: " &amp;AH175&amp;".",""),Data!$J$10))</f>
        <v/>
      </c>
      <c r="AJ175" s="5" t="str">
        <f t="shared" si="231"/>
        <v/>
      </c>
      <c r="AK175" s="5" t="str">
        <f>IF(AND(K175="Talk",U175=""),_xlfn.XLOOKUP(T175,Data!$W$3:$W$28,Data!$AC$3:$AC$28),"")</f>
        <v/>
      </c>
      <c r="AL175" s="5" t="str">
        <f t="shared" si="232"/>
        <v/>
      </c>
      <c r="AM175" s="5" t="b">
        <f t="shared" si="233"/>
        <v>0</v>
      </c>
      <c r="AN175" s="5" t="str">
        <f>IF(AM175,IF(_xlfn.XLOOKUP(T175,Data!$W$3:$W$28,Data!$AA$3:$AA$28)=FALSE,"You can't take that.",IF(Q175=1,"You already have that.",IF(OR(CK174=CT174,CK174=CY174),"The unholy fiend prevents you!",""))),"")</f>
        <v/>
      </c>
      <c r="AO175" s="5" t="str">
        <f t="shared" si="234"/>
        <v/>
      </c>
      <c r="AP175" s="5" t="str">
        <f t="shared" si="235"/>
        <v/>
      </c>
      <c r="AQ175" s="5" t="b">
        <f t="shared" si="236"/>
        <v>0</v>
      </c>
      <c r="AR175" s="5" t="str">
        <f t="shared" si="237"/>
        <v/>
      </c>
      <c r="AS175" s="5" t="str">
        <f t="shared" si="238"/>
        <v/>
      </c>
      <c r="AT175" s="5" t="str">
        <f t="shared" si="176"/>
        <v/>
      </c>
      <c r="AU175" s="5" t="str">
        <f>IF(AND(K175="Examine",U175=""),_xlfn.XLOOKUP(T175,Data!$W$3:$W$28,Data!$Z$3:$Z$28)&amp;IF(T175=15,IF(CL174,IF(CM174&gt;=14,"burning brightly.",IF(CM174&gt;=9,"burning steadily.",IF(CM174&gt;=4,"burning weakly.","guttering."))),"unlit."),""),"")</f>
        <v/>
      </c>
      <c r="AV175" s="5" t="str" cm="1">
        <f t="array" ref="AV175">_xlfn.TEXTJOIN(", ", TRUE, IF(CO174:DN174=1,CO$1:DN$1,""))</f>
        <v/>
      </c>
      <c r="AW175" s="5" t="str">
        <f t="shared" si="239"/>
        <v/>
      </c>
      <c r="AX175" s="5" t="b">
        <f t="shared" si="240"/>
        <v>0</v>
      </c>
      <c r="AY175" s="5" t="str">
        <f>IF(AX175,IF(NOT(ISBLANK(_xlfn.XLOOKUP(T175,Data!$W$3:$W$28,Data!$AD$3:$AD$28))),IF(CK174=12,"","There's nowhere to pour it away here."),"You can't empty that!"),"")</f>
        <v/>
      </c>
      <c r="AZ175" s="5" t="str">
        <f t="shared" si="241"/>
        <v/>
      </c>
      <c r="BA175" s="5" t="b">
        <f t="shared" si="242"/>
        <v>0</v>
      </c>
      <c r="BB175" s="5" t="e">
        <f>_xlfn.XLOOKUP(T175,Data!$W$3:$W$28,Data!$AD$3:$AD$28)</f>
        <v>#N/A</v>
      </c>
      <c r="BC175" s="5" t="str">
        <f t="shared" si="243"/>
        <v/>
      </c>
      <c r="BD175" s="5" t="str">
        <f t="shared" si="244"/>
        <v/>
      </c>
      <c r="BE175" s="5" t="b">
        <f t="shared" si="245"/>
        <v>0</v>
      </c>
      <c r="BF175" s="5" t="str">
        <f t="shared" si="181"/>
        <v/>
      </c>
      <c r="BG175" s="5" t="str">
        <f t="shared" si="246"/>
        <v/>
      </c>
      <c r="BH175" s="5" t="b">
        <f t="shared" si="247"/>
        <v>0</v>
      </c>
      <c r="BI175" s="5" t="str">
        <f t="shared" si="248"/>
        <v/>
      </c>
      <c r="BJ175" s="5" t="str">
        <f t="shared" si="182"/>
        <v/>
      </c>
      <c r="BK175" s="5" t="str">
        <f>IF(BH175,IF(BI175="","You ring the bell. "&amp;IF(BJ175=0,"Nothing else happens.","The "&amp;_xlfn.XLOOKUP(BJ175,Data!$W$3:$W$28,Data!$X$3:$X$28)&amp;" is transformed!"),BI175),"")</f>
        <v/>
      </c>
      <c r="BL175" s="5" t="b">
        <f t="shared" si="249"/>
        <v>0</v>
      </c>
      <c r="BM175" s="5" t="b">
        <f t="shared" si="250"/>
        <v>0</v>
      </c>
      <c r="BN175" s="5" t="str">
        <f t="shared" si="183"/>
        <v/>
      </c>
      <c r="BO175" s="5" t="str">
        <f t="shared" si="184"/>
        <v/>
      </c>
      <c r="BP175" s="5" t="b">
        <f t="shared" si="251"/>
        <v>0</v>
      </c>
      <c r="BQ175" s="5" t="str">
        <f>IF(BP175,IF(_xlfn.XLOOKUP(T175,Data!$W$3:$W$28,Data!$AB$3:$AB$28),"That's much too precious to give away!",IF(OR(AND(T175=17,CK174=CQ174),AND(T175=21,CK174=CV174)),"","No-one here seems to want that.")),"")</f>
        <v/>
      </c>
      <c r="BR175" s="5" t="str">
        <f>IF(BP175,IF(BQ175&lt;&gt;"",BQ175,IF(T175=21,Data!$B$5,"The priest takes the water and it is transformed by heavenly radiance!")),"")</f>
        <v/>
      </c>
      <c r="BS175" s="5" t="b">
        <f t="shared" si="252"/>
        <v>0</v>
      </c>
      <c r="BT175" s="5" t="str">
        <f t="shared" si="185"/>
        <v/>
      </c>
      <c r="BU175" s="5" t="str">
        <f t="shared" si="253"/>
        <v/>
      </c>
      <c r="BV175" s="5" t="b">
        <f t="shared" si="254"/>
        <v>0</v>
      </c>
      <c r="BW175" s="5" t="str">
        <f t="shared" si="186"/>
        <v/>
      </c>
      <c r="BX175" s="5" t="str">
        <f t="shared" si="255"/>
        <v/>
      </c>
      <c r="BY175" s="5" t="b">
        <f t="shared" si="256"/>
        <v>0</v>
      </c>
      <c r="BZ175" s="5">
        <f t="shared" si="257"/>
        <v>0</v>
      </c>
      <c r="CA175" s="5" t="str">
        <f t="shared" si="187"/>
        <v/>
      </c>
      <c r="CB175" s="5" t="b">
        <f t="shared" si="188"/>
        <v>0</v>
      </c>
      <c r="CC175" s="5" t="str">
        <f t="shared" si="189"/>
        <v/>
      </c>
      <c r="CD175" s="5" t="b">
        <f t="shared" si="190"/>
        <v>0</v>
      </c>
      <c r="CE175" s="5" t="b">
        <f t="shared" si="191"/>
        <v>0</v>
      </c>
      <c r="CF175" s="5" t="b">
        <f t="shared" si="192"/>
        <v>0</v>
      </c>
      <c r="CG175" s="5" t="b">
        <f t="shared" si="193"/>
        <v>0</v>
      </c>
      <c r="CH175" s="5" t="b">
        <f t="shared" si="194"/>
        <v>0</v>
      </c>
      <c r="CI175" s="5">
        <f t="shared" si="195"/>
        <v>0</v>
      </c>
      <c r="CJ175" s="5" t="str">
        <f t="shared" si="196"/>
        <v>I don't know that verb.</v>
      </c>
      <c r="CK175" s="4">
        <f t="shared" si="197"/>
        <v>3</v>
      </c>
      <c r="CL175" s="4" t="b">
        <f t="shared" si="198"/>
        <v>0</v>
      </c>
      <c r="CM175" s="4">
        <f t="shared" si="258"/>
        <v>20</v>
      </c>
      <c r="CN175" s="4" t="b">
        <f t="shared" si="199"/>
        <v>0</v>
      </c>
      <c r="CO175" s="4">
        <f t="shared" si="200"/>
        <v>12</v>
      </c>
      <c r="CP175" s="4">
        <f t="shared" si="201"/>
        <v>10</v>
      </c>
      <c r="CQ175" s="4">
        <f t="shared" si="202"/>
        <v>2</v>
      </c>
      <c r="CR175" s="4">
        <f t="shared" si="203"/>
        <v>20</v>
      </c>
      <c r="CS175" s="4">
        <f t="shared" si="204"/>
        <v>2</v>
      </c>
      <c r="CT175" s="4">
        <f t="shared" si="205"/>
        <v>15</v>
      </c>
      <c r="CU175" s="4">
        <f t="shared" si="206"/>
        <v>16</v>
      </c>
      <c r="CV175" s="4">
        <f t="shared" si="207"/>
        <v>8</v>
      </c>
      <c r="CW175" s="4">
        <f t="shared" si="208"/>
        <v>8</v>
      </c>
      <c r="CX175" s="4">
        <f t="shared" si="209"/>
        <v>14</v>
      </c>
      <c r="CY175" s="4">
        <f t="shared" si="210"/>
        <v>19</v>
      </c>
      <c r="CZ175" s="4">
        <f t="shared" si="211"/>
        <v>9</v>
      </c>
      <c r="DA175" s="4">
        <f t="shared" si="212"/>
        <v>2</v>
      </c>
      <c r="DB175" s="4">
        <f t="shared" si="213"/>
        <v>12</v>
      </c>
      <c r="DC175" s="4">
        <f t="shared" si="259"/>
        <v>2</v>
      </c>
      <c r="DD175" s="4">
        <f t="shared" si="214"/>
        <v>2</v>
      </c>
      <c r="DE175" s="4">
        <f t="shared" si="215"/>
        <v>2</v>
      </c>
      <c r="DF175" s="4">
        <f t="shared" si="216"/>
        <v>10</v>
      </c>
      <c r="DG175" s="4">
        <f t="shared" si="217"/>
        <v>2</v>
      </c>
      <c r="DH175" s="4">
        <f t="shared" si="218"/>
        <v>17</v>
      </c>
      <c r="DI175" s="4">
        <f t="shared" si="219"/>
        <v>6</v>
      </c>
      <c r="DJ175" s="4">
        <f t="shared" si="220"/>
        <v>15</v>
      </c>
      <c r="DK175" s="4">
        <f t="shared" si="221"/>
        <v>19</v>
      </c>
      <c r="DL175" s="4">
        <f t="shared" si="222"/>
        <v>2</v>
      </c>
      <c r="DM175" s="4">
        <f t="shared" si="223"/>
        <v>22</v>
      </c>
      <c r="DN175" s="4">
        <f t="shared" si="224"/>
        <v>23</v>
      </c>
      <c r="DO175" s="3"/>
    </row>
    <row r="176" spans="1:119" x14ac:dyDescent="0.35">
      <c r="A176" s="3" t="str">
        <f t="shared" si="225"/>
        <v/>
      </c>
      <c r="B176" s="6"/>
      <c r="C176" s="3" t="str">
        <f t="shared" si="175"/>
        <v/>
      </c>
      <c r="D176" s="3" t="e" cm="1">
        <f t="array" ref="D176:F176">INDEX(_xlfn.TEXTSPLIT(B176," ",,TRUE),_xlfn.SEQUENCE(1,3))</f>
        <v>#VALUE!</v>
      </c>
      <c r="E176" s="3" t="e">
        <v>#VALUE!</v>
      </c>
      <c r="F176" s="3" t="e">
        <v>#VALUE!</v>
      </c>
      <c r="G176" s="3" t="e" cm="1">
        <f t="array" ref="G176">_xlfn.XLOOKUP(D176,Data!$D$3:$D$36,Data!$E$3:$G$36)</f>
        <v>#VALUE!</v>
      </c>
      <c r="H176" s="3"/>
      <c r="I176" s="3"/>
      <c r="J176" s="3" t="e">
        <f>_xlfn.XMATCH(E176,Data!$L$3:$L$10)</f>
        <v>#VALUE!</v>
      </c>
      <c r="K176" s="3" t="str">
        <f>IF(M176="",IF(I176,Data!$B$4,_xlfn.XLOOKUP(D176,Data!$D$3:$D$36,Data!$E$3:$E$36)),"")</f>
        <v/>
      </c>
      <c r="L176" s="3" t="str">
        <f>IF(M176="",IF(I176,_xlfn.XLOOKUP(G176,Data!$L$3:$L$10,Data!$M$3:$M$10),IF(H176=0,"",IF(H176=1,E176,_xlfn.XLOOKUP(E176,Data!$L$3:$L$10,Data!$M$3:$M$10)))),"")</f>
        <v/>
      </c>
      <c r="M176" s="3" t="str">
        <f>IF(NOT(ISERROR(F176)),Data!$J$3,IF(ISERROR(G176),Data!$J$4,IF(AND(H176=0,NOT(ISERROR(E176))),Data!$J$5,IF(AND(H176=2,ISERROR(J176)),Data!$J$7,IF(AND(H176=1,ISERROR(E176)),Data!$J$6,"")))))</f>
        <v>I don't know that verb.</v>
      </c>
      <c r="N176" s="3" t="e">
        <f>_xlfn.XLOOKUP(K176,Data!$D$3:$D$36,Data!$H$3:$H$36)</f>
        <v>#N/A</v>
      </c>
      <c r="O176" s="3" t="e">
        <f>_xlfn.XLOOKUP(L176,Data!$X$3:$X$29,Data!$W$3:$W$29)</f>
        <v>#N/A</v>
      </c>
      <c r="P176" s="3" t="b">
        <f>OR(_xlfn.XLOOKUP(CK175,Data!$O$3:$O$25,Data!$U$3:$U$25),AND(CL175,OR(DC175=CK175,DC175=1)))</f>
        <v>1</v>
      </c>
      <c r="Q176" s="3" t="e" cm="1">
        <f t="array" ref="Q176">INDEX(CO175:DN175,1,O176)</f>
        <v>#N/A</v>
      </c>
      <c r="R176" s="3" t="e">
        <f t="shared" si="177"/>
        <v>#N/A</v>
      </c>
      <c r="S176" s="3" t="e">
        <f t="shared" si="226"/>
        <v>#N/A</v>
      </c>
      <c r="T176" s="3" t="str">
        <f t="shared" si="227"/>
        <v/>
      </c>
      <c r="U176" s="3" t="str">
        <f>IF(M176&lt;&gt;"",M176,IF(L176="","",IFERROR(IF(T176=0,IF(S176=FALSE,Data!$J$11,Data!$J$8),""),IF(K176=Data!$B$4,"",Data!$J$8))))</f>
        <v>I don't know that verb.</v>
      </c>
      <c r="V176" s="3" t="e" cm="1">
        <f t="array" ref="V176">INDEX(Data!$Q$3:$T$25,CK175,L176)</f>
        <v>#VALUE!</v>
      </c>
      <c r="W176" s="3" t="e">
        <f t="shared" si="178"/>
        <v>#VALUE!</v>
      </c>
      <c r="X176" s="3">
        <f t="shared" si="228"/>
        <v>0</v>
      </c>
      <c r="Y176" s="3" t="str">
        <f>IF(K176&lt;&gt;"Go","",IF(ISNUMBER(V176),IF(V176&gt;0,W176,Data!$J$9),Play!V176))</f>
        <v/>
      </c>
      <c r="Z176" s="3" t="b">
        <f t="shared" si="229"/>
        <v>0</v>
      </c>
      <c r="AA176" s="3" t="str">
        <f t="shared" si="230"/>
        <v/>
      </c>
      <c r="AB176" s="3">
        <f t="shared" si="179"/>
        <v>0</v>
      </c>
      <c r="AE176" s="5" t="str">
        <f t="shared" si="180"/>
        <v/>
      </c>
      <c r="AF176" s="5" t="str">
        <f>IF(AE176&lt;&gt;"",OR(_xlfn.XLOOKUP(AE176,Data!$O$3:$O$25,Data!$U$3:$U$25),AND(CL175,OR(DC175=1,DC175=CK175))),"")</f>
        <v/>
      </c>
      <c r="AG176" s="5" t="e" cm="1">
        <f t="array" ref="AG176">"Exits: " &amp; _xlfn.TEXTJOIN(", ", TRUE, IF(INDEX(Data!$Q$3:$T$25,AE176,0)&gt;0,Data!$Q$2:$T$2,""))&amp;"."</f>
        <v>#VALUE!</v>
      </c>
      <c r="AH176" s="5" t="str" cm="1">
        <f t="array" ref="AH176">_xlfn.TEXTJOIN(", ", TRUE, IF(CO175:DN175=AE176,_xlfn.XLOOKUP($CO$3:$DN$3,Data!$W$3:$W$28,Data!$X$3:$X$28),""))</f>
        <v/>
      </c>
      <c r="AI176" s="5" t="str">
        <f>IF(AF176="","",IF(AF176,_xlfn.XLOOKUP(AE176,Data!$O$3:$O$25,Data!$P$3:$P$25)&amp;" "&amp;AG176&amp;IF(AH176&lt;&gt;""," You see: " &amp;AH176&amp;".",""),Data!$J$10))</f>
        <v/>
      </c>
      <c r="AJ176" s="5" t="str">
        <f t="shared" si="231"/>
        <v/>
      </c>
      <c r="AK176" s="5" t="str">
        <f>IF(AND(K176="Talk",U176=""),_xlfn.XLOOKUP(T176,Data!$W$3:$W$28,Data!$AC$3:$AC$28),"")</f>
        <v/>
      </c>
      <c r="AL176" s="5" t="str">
        <f t="shared" si="232"/>
        <v/>
      </c>
      <c r="AM176" s="5" t="b">
        <f t="shared" si="233"/>
        <v>0</v>
      </c>
      <c r="AN176" s="5" t="str">
        <f>IF(AM176,IF(_xlfn.XLOOKUP(T176,Data!$W$3:$W$28,Data!$AA$3:$AA$28)=FALSE,"You can't take that.",IF(Q176=1,"You already have that.",IF(OR(CK175=CT175,CK175=CY175),"The unholy fiend prevents you!",""))),"")</f>
        <v/>
      </c>
      <c r="AO176" s="5" t="str">
        <f t="shared" si="234"/>
        <v/>
      </c>
      <c r="AP176" s="5" t="str">
        <f t="shared" si="235"/>
        <v/>
      </c>
      <c r="AQ176" s="5" t="b">
        <f t="shared" si="236"/>
        <v>0</v>
      </c>
      <c r="AR176" s="5" t="str">
        <f t="shared" si="237"/>
        <v/>
      </c>
      <c r="AS176" s="5" t="str">
        <f t="shared" si="238"/>
        <v/>
      </c>
      <c r="AT176" s="5" t="str">
        <f t="shared" si="176"/>
        <v/>
      </c>
      <c r="AU176" s="5" t="str">
        <f>IF(AND(K176="Examine",U176=""),_xlfn.XLOOKUP(T176,Data!$W$3:$W$28,Data!$Z$3:$Z$28)&amp;IF(T176=15,IF(CL175,IF(CM175&gt;=14,"burning brightly.",IF(CM175&gt;=9,"burning steadily.",IF(CM175&gt;=4,"burning weakly.","guttering."))),"unlit."),""),"")</f>
        <v/>
      </c>
      <c r="AV176" s="5" t="str" cm="1">
        <f t="array" ref="AV176">_xlfn.TEXTJOIN(", ", TRUE, IF(CO175:DN175=1,CO$1:DN$1,""))</f>
        <v/>
      </c>
      <c r="AW176" s="5" t="str">
        <f t="shared" si="239"/>
        <v/>
      </c>
      <c r="AX176" s="5" t="b">
        <f t="shared" si="240"/>
        <v>0</v>
      </c>
      <c r="AY176" s="5" t="str">
        <f>IF(AX176,IF(NOT(ISBLANK(_xlfn.XLOOKUP(T176,Data!$W$3:$W$28,Data!$AD$3:$AD$28))),IF(CK175=12,"","There's nowhere to pour it away here."),"You can't empty that!"),"")</f>
        <v/>
      </c>
      <c r="AZ176" s="5" t="str">
        <f t="shared" si="241"/>
        <v/>
      </c>
      <c r="BA176" s="5" t="b">
        <f t="shared" si="242"/>
        <v>0</v>
      </c>
      <c r="BB176" s="5" t="e">
        <f>_xlfn.XLOOKUP(T176,Data!$W$3:$W$28,Data!$AD$3:$AD$28)</f>
        <v>#N/A</v>
      </c>
      <c r="BC176" s="5" t="str">
        <f t="shared" si="243"/>
        <v/>
      </c>
      <c r="BD176" s="5" t="str">
        <f t="shared" si="244"/>
        <v/>
      </c>
      <c r="BE176" s="5" t="b">
        <f t="shared" si="245"/>
        <v>0</v>
      </c>
      <c r="BF176" s="5" t="str">
        <f t="shared" si="181"/>
        <v/>
      </c>
      <c r="BG176" s="5" t="str">
        <f t="shared" si="246"/>
        <v/>
      </c>
      <c r="BH176" s="5" t="b">
        <f t="shared" si="247"/>
        <v>0</v>
      </c>
      <c r="BI176" s="5" t="str">
        <f t="shared" si="248"/>
        <v/>
      </c>
      <c r="BJ176" s="5" t="str">
        <f t="shared" si="182"/>
        <v/>
      </c>
      <c r="BK176" s="5" t="str">
        <f>IF(BH176,IF(BI176="","You ring the bell. "&amp;IF(BJ176=0,"Nothing else happens.","The "&amp;_xlfn.XLOOKUP(BJ176,Data!$W$3:$W$28,Data!$X$3:$X$28)&amp;" is transformed!"),BI176),"")</f>
        <v/>
      </c>
      <c r="BL176" s="5" t="b">
        <f t="shared" si="249"/>
        <v>0</v>
      </c>
      <c r="BM176" s="5" t="b">
        <f t="shared" si="250"/>
        <v>0</v>
      </c>
      <c r="BN176" s="5" t="str">
        <f t="shared" si="183"/>
        <v/>
      </c>
      <c r="BO176" s="5" t="str">
        <f t="shared" si="184"/>
        <v/>
      </c>
      <c r="BP176" s="5" t="b">
        <f t="shared" si="251"/>
        <v>0</v>
      </c>
      <c r="BQ176" s="5" t="str">
        <f>IF(BP176,IF(_xlfn.XLOOKUP(T176,Data!$W$3:$W$28,Data!$AB$3:$AB$28),"That's much too precious to give away!",IF(OR(AND(T176=17,CK175=CQ175),AND(T176=21,CK175=CV175)),"","No-one here seems to want that.")),"")</f>
        <v/>
      </c>
      <c r="BR176" s="5" t="str">
        <f>IF(BP176,IF(BQ176&lt;&gt;"",BQ176,IF(T176=21,Data!$B$5,"The priest takes the water and it is transformed by heavenly radiance!")),"")</f>
        <v/>
      </c>
      <c r="BS176" s="5" t="b">
        <f t="shared" si="252"/>
        <v>0</v>
      </c>
      <c r="BT176" s="5" t="str">
        <f t="shared" si="185"/>
        <v/>
      </c>
      <c r="BU176" s="5" t="str">
        <f t="shared" si="253"/>
        <v/>
      </c>
      <c r="BV176" s="5" t="b">
        <f t="shared" si="254"/>
        <v>0</v>
      </c>
      <c r="BW176" s="5" t="str">
        <f t="shared" si="186"/>
        <v/>
      </c>
      <c r="BX176" s="5" t="str">
        <f t="shared" si="255"/>
        <v/>
      </c>
      <c r="BY176" s="5" t="b">
        <f t="shared" si="256"/>
        <v>0</v>
      </c>
      <c r="BZ176" s="5">
        <f t="shared" si="257"/>
        <v>0</v>
      </c>
      <c r="CA176" s="5" t="str">
        <f t="shared" si="187"/>
        <v/>
      </c>
      <c r="CB176" s="5" t="b">
        <f t="shared" si="188"/>
        <v>0</v>
      </c>
      <c r="CC176" s="5" t="str">
        <f t="shared" si="189"/>
        <v/>
      </c>
      <c r="CD176" s="5" t="b">
        <f t="shared" si="190"/>
        <v>0</v>
      </c>
      <c r="CE176" s="5" t="b">
        <f t="shared" si="191"/>
        <v>0</v>
      </c>
      <c r="CF176" s="5" t="b">
        <f t="shared" si="192"/>
        <v>0</v>
      </c>
      <c r="CG176" s="5" t="b">
        <f t="shared" si="193"/>
        <v>0</v>
      </c>
      <c r="CH176" s="5" t="b">
        <f t="shared" si="194"/>
        <v>0</v>
      </c>
      <c r="CI176" s="5">
        <f t="shared" si="195"/>
        <v>0</v>
      </c>
      <c r="CJ176" s="5" t="str">
        <f t="shared" si="196"/>
        <v>I don't know that verb.</v>
      </c>
      <c r="CK176" s="4">
        <f t="shared" si="197"/>
        <v>3</v>
      </c>
      <c r="CL176" s="4" t="b">
        <f t="shared" si="198"/>
        <v>0</v>
      </c>
      <c r="CM176" s="4">
        <f t="shared" si="258"/>
        <v>20</v>
      </c>
      <c r="CN176" s="4" t="b">
        <f t="shared" si="199"/>
        <v>0</v>
      </c>
      <c r="CO176" s="4">
        <f t="shared" si="200"/>
        <v>12</v>
      </c>
      <c r="CP176" s="4">
        <f t="shared" si="201"/>
        <v>10</v>
      </c>
      <c r="CQ176" s="4">
        <f t="shared" si="202"/>
        <v>2</v>
      </c>
      <c r="CR176" s="4">
        <f t="shared" si="203"/>
        <v>20</v>
      </c>
      <c r="CS176" s="4">
        <f t="shared" si="204"/>
        <v>2</v>
      </c>
      <c r="CT176" s="4">
        <f t="shared" si="205"/>
        <v>15</v>
      </c>
      <c r="CU176" s="4">
        <f t="shared" si="206"/>
        <v>16</v>
      </c>
      <c r="CV176" s="4">
        <f t="shared" si="207"/>
        <v>8</v>
      </c>
      <c r="CW176" s="4">
        <f t="shared" si="208"/>
        <v>8</v>
      </c>
      <c r="CX176" s="4">
        <f t="shared" si="209"/>
        <v>14</v>
      </c>
      <c r="CY176" s="4">
        <f t="shared" si="210"/>
        <v>19</v>
      </c>
      <c r="CZ176" s="4">
        <f t="shared" si="211"/>
        <v>9</v>
      </c>
      <c r="DA176" s="4">
        <f t="shared" si="212"/>
        <v>2</v>
      </c>
      <c r="DB176" s="4">
        <f t="shared" si="213"/>
        <v>12</v>
      </c>
      <c r="DC176" s="4">
        <f t="shared" si="259"/>
        <v>2</v>
      </c>
      <c r="DD176" s="4">
        <f t="shared" si="214"/>
        <v>2</v>
      </c>
      <c r="DE176" s="4">
        <f t="shared" si="215"/>
        <v>2</v>
      </c>
      <c r="DF176" s="4">
        <f t="shared" si="216"/>
        <v>10</v>
      </c>
      <c r="DG176" s="4">
        <f t="shared" si="217"/>
        <v>2</v>
      </c>
      <c r="DH176" s="4">
        <f t="shared" si="218"/>
        <v>17</v>
      </c>
      <c r="DI176" s="4">
        <f t="shared" si="219"/>
        <v>6</v>
      </c>
      <c r="DJ176" s="4">
        <f t="shared" si="220"/>
        <v>15</v>
      </c>
      <c r="DK176" s="4">
        <f t="shared" si="221"/>
        <v>19</v>
      </c>
      <c r="DL176" s="4">
        <f t="shared" si="222"/>
        <v>2</v>
      </c>
      <c r="DM176" s="4">
        <f t="shared" si="223"/>
        <v>22</v>
      </c>
      <c r="DN176" s="4">
        <f t="shared" si="224"/>
        <v>23</v>
      </c>
      <c r="DO176" s="3"/>
    </row>
    <row r="177" spans="1:119" x14ac:dyDescent="0.35">
      <c r="A177" s="3" t="str">
        <f t="shared" si="225"/>
        <v/>
      </c>
      <c r="B177" s="6"/>
      <c r="C177" s="3" t="str">
        <f t="shared" si="175"/>
        <v/>
      </c>
      <c r="D177" s="3" t="e" cm="1">
        <f t="array" ref="D177:F177">INDEX(_xlfn.TEXTSPLIT(B177," ",,TRUE),_xlfn.SEQUENCE(1,3))</f>
        <v>#VALUE!</v>
      </c>
      <c r="E177" s="3" t="e">
        <v>#VALUE!</v>
      </c>
      <c r="F177" s="3" t="e">
        <v>#VALUE!</v>
      </c>
      <c r="G177" s="3" t="e" cm="1">
        <f t="array" ref="G177">_xlfn.XLOOKUP(D177,Data!$D$3:$D$36,Data!$E$3:$G$36)</f>
        <v>#VALUE!</v>
      </c>
      <c r="H177" s="3"/>
      <c r="I177" s="3"/>
      <c r="J177" s="3" t="e">
        <f>_xlfn.XMATCH(E177,Data!$L$3:$L$10)</f>
        <v>#VALUE!</v>
      </c>
      <c r="K177" s="3" t="str">
        <f>IF(M177="",IF(I177,Data!$B$4,_xlfn.XLOOKUP(D177,Data!$D$3:$D$36,Data!$E$3:$E$36)),"")</f>
        <v/>
      </c>
      <c r="L177" s="3" t="str">
        <f>IF(M177="",IF(I177,_xlfn.XLOOKUP(G177,Data!$L$3:$L$10,Data!$M$3:$M$10),IF(H177=0,"",IF(H177=1,E177,_xlfn.XLOOKUP(E177,Data!$L$3:$L$10,Data!$M$3:$M$10)))),"")</f>
        <v/>
      </c>
      <c r="M177" s="3" t="str">
        <f>IF(NOT(ISERROR(F177)),Data!$J$3,IF(ISERROR(G177),Data!$J$4,IF(AND(H177=0,NOT(ISERROR(E177))),Data!$J$5,IF(AND(H177=2,ISERROR(J177)),Data!$J$7,IF(AND(H177=1,ISERROR(E177)),Data!$J$6,"")))))</f>
        <v>I don't know that verb.</v>
      </c>
      <c r="N177" s="3" t="e">
        <f>_xlfn.XLOOKUP(K177,Data!$D$3:$D$36,Data!$H$3:$H$36)</f>
        <v>#N/A</v>
      </c>
      <c r="O177" s="3" t="e">
        <f>_xlfn.XLOOKUP(L177,Data!$X$3:$X$29,Data!$W$3:$W$29)</f>
        <v>#N/A</v>
      </c>
      <c r="P177" s="3" t="b">
        <f>OR(_xlfn.XLOOKUP(CK176,Data!$O$3:$O$25,Data!$U$3:$U$25),AND(CL176,OR(DC176=CK176,DC176=1)))</f>
        <v>1</v>
      </c>
      <c r="Q177" s="3" t="e" cm="1">
        <f t="array" ref="Q177">INDEX(CO176:DN176,1,O177)</f>
        <v>#N/A</v>
      </c>
      <c r="R177" s="3" t="e">
        <f t="shared" si="177"/>
        <v>#N/A</v>
      </c>
      <c r="S177" s="3" t="e">
        <f t="shared" si="226"/>
        <v>#N/A</v>
      </c>
      <c r="T177" s="3" t="str">
        <f t="shared" si="227"/>
        <v/>
      </c>
      <c r="U177" s="3" t="str">
        <f>IF(M177&lt;&gt;"",M177,IF(L177="","",IFERROR(IF(T177=0,IF(S177=FALSE,Data!$J$11,Data!$J$8),""),IF(K177=Data!$B$4,"",Data!$J$8))))</f>
        <v>I don't know that verb.</v>
      </c>
      <c r="V177" s="3" t="e" cm="1">
        <f t="array" ref="V177">INDEX(Data!$Q$3:$T$25,CK176,L177)</f>
        <v>#VALUE!</v>
      </c>
      <c r="W177" s="3" t="e">
        <f t="shared" si="178"/>
        <v>#VALUE!</v>
      </c>
      <c r="X177" s="3">
        <f t="shared" si="228"/>
        <v>0</v>
      </c>
      <c r="Y177" s="3" t="str">
        <f>IF(K177&lt;&gt;"Go","",IF(ISNUMBER(V177),IF(V177&gt;0,W177,Data!$J$9),Play!V177))</f>
        <v/>
      </c>
      <c r="Z177" s="3" t="b">
        <f t="shared" si="229"/>
        <v>0</v>
      </c>
      <c r="AA177" s="3" t="str">
        <f t="shared" si="230"/>
        <v/>
      </c>
      <c r="AB177" s="3">
        <f t="shared" si="179"/>
        <v>0</v>
      </c>
      <c r="AE177" s="5" t="str">
        <f t="shared" si="180"/>
        <v/>
      </c>
      <c r="AF177" s="5" t="str">
        <f>IF(AE177&lt;&gt;"",OR(_xlfn.XLOOKUP(AE177,Data!$O$3:$O$25,Data!$U$3:$U$25),AND(CL176,OR(DC176=1,DC176=CK176))),"")</f>
        <v/>
      </c>
      <c r="AG177" s="5" t="e" cm="1">
        <f t="array" ref="AG177">"Exits: " &amp; _xlfn.TEXTJOIN(", ", TRUE, IF(INDEX(Data!$Q$3:$T$25,AE177,0)&gt;0,Data!$Q$2:$T$2,""))&amp;"."</f>
        <v>#VALUE!</v>
      </c>
      <c r="AH177" s="5" t="str" cm="1">
        <f t="array" ref="AH177">_xlfn.TEXTJOIN(", ", TRUE, IF(CO176:DN176=AE177,_xlfn.XLOOKUP($CO$3:$DN$3,Data!$W$3:$W$28,Data!$X$3:$X$28),""))</f>
        <v/>
      </c>
      <c r="AI177" s="5" t="str">
        <f>IF(AF177="","",IF(AF177,_xlfn.XLOOKUP(AE177,Data!$O$3:$O$25,Data!$P$3:$P$25)&amp;" "&amp;AG177&amp;IF(AH177&lt;&gt;""," You see: " &amp;AH177&amp;".",""),Data!$J$10))</f>
        <v/>
      </c>
      <c r="AJ177" s="5" t="str">
        <f t="shared" si="231"/>
        <v/>
      </c>
      <c r="AK177" s="5" t="str">
        <f>IF(AND(K177="Talk",U177=""),_xlfn.XLOOKUP(T177,Data!$W$3:$W$28,Data!$AC$3:$AC$28),"")</f>
        <v/>
      </c>
      <c r="AL177" s="5" t="str">
        <f t="shared" si="232"/>
        <v/>
      </c>
      <c r="AM177" s="5" t="b">
        <f t="shared" si="233"/>
        <v>0</v>
      </c>
      <c r="AN177" s="5" t="str">
        <f>IF(AM177,IF(_xlfn.XLOOKUP(T177,Data!$W$3:$W$28,Data!$AA$3:$AA$28)=FALSE,"You can't take that.",IF(Q177=1,"You already have that.",IF(OR(CK176=CT176,CK176=CY176),"The unholy fiend prevents you!",""))),"")</f>
        <v/>
      </c>
      <c r="AO177" s="5" t="str">
        <f t="shared" si="234"/>
        <v/>
      </c>
      <c r="AP177" s="5" t="str">
        <f t="shared" si="235"/>
        <v/>
      </c>
      <c r="AQ177" s="5" t="b">
        <f t="shared" si="236"/>
        <v>0</v>
      </c>
      <c r="AR177" s="5" t="str">
        <f t="shared" si="237"/>
        <v/>
      </c>
      <c r="AS177" s="5" t="str">
        <f t="shared" si="238"/>
        <v/>
      </c>
      <c r="AT177" s="5" t="str">
        <f t="shared" si="176"/>
        <v/>
      </c>
      <c r="AU177" s="5" t="str">
        <f>IF(AND(K177="Examine",U177=""),_xlfn.XLOOKUP(T177,Data!$W$3:$W$28,Data!$Z$3:$Z$28)&amp;IF(T177=15,IF(CL176,IF(CM176&gt;=14,"burning brightly.",IF(CM176&gt;=9,"burning steadily.",IF(CM176&gt;=4,"burning weakly.","guttering."))),"unlit."),""),"")</f>
        <v/>
      </c>
      <c r="AV177" s="5" t="str" cm="1">
        <f t="array" ref="AV177">_xlfn.TEXTJOIN(", ", TRUE, IF(CO176:DN176=1,CO$1:DN$1,""))</f>
        <v/>
      </c>
      <c r="AW177" s="5" t="str">
        <f t="shared" si="239"/>
        <v/>
      </c>
      <c r="AX177" s="5" t="b">
        <f t="shared" si="240"/>
        <v>0</v>
      </c>
      <c r="AY177" s="5" t="str">
        <f>IF(AX177,IF(NOT(ISBLANK(_xlfn.XLOOKUP(T177,Data!$W$3:$W$28,Data!$AD$3:$AD$28))),IF(CK176=12,"","There's nowhere to pour it away here."),"You can't empty that!"),"")</f>
        <v/>
      </c>
      <c r="AZ177" s="5" t="str">
        <f t="shared" si="241"/>
        <v/>
      </c>
      <c r="BA177" s="5" t="b">
        <f t="shared" si="242"/>
        <v>0</v>
      </c>
      <c r="BB177" s="5" t="e">
        <f>_xlfn.XLOOKUP(T177,Data!$W$3:$W$28,Data!$AD$3:$AD$28)</f>
        <v>#N/A</v>
      </c>
      <c r="BC177" s="5" t="str">
        <f t="shared" si="243"/>
        <v/>
      </c>
      <c r="BD177" s="5" t="str">
        <f t="shared" si="244"/>
        <v/>
      </c>
      <c r="BE177" s="5" t="b">
        <f t="shared" si="245"/>
        <v>0</v>
      </c>
      <c r="BF177" s="5" t="str">
        <f t="shared" si="181"/>
        <v/>
      </c>
      <c r="BG177" s="5" t="str">
        <f t="shared" si="246"/>
        <v/>
      </c>
      <c r="BH177" s="5" t="b">
        <f t="shared" si="247"/>
        <v>0</v>
      </c>
      <c r="BI177" s="5" t="str">
        <f t="shared" si="248"/>
        <v/>
      </c>
      <c r="BJ177" s="5" t="str">
        <f t="shared" si="182"/>
        <v/>
      </c>
      <c r="BK177" s="5" t="str">
        <f>IF(BH177,IF(BI177="","You ring the bell. "&amp;IF(BJ177=0,"Nothing else happens.","The "&amp;_xlfn.XLOOKUP(BJ177,Data!$W$3:$W$28,Data!$X$3:$X$28)&amp;" is transformed!"),BI177),"")</f>
        <v/>
      </c>
      <c r="BL177" s="5" t="b">
        <f t="shared" si="249"/>
        <v>0</v>
      </c>
      <c r="BM177" s="5" t="b">
        <f t="shared" si="250"/>
        <v>0</v>
      </c>
      <c r="BN177" s="5" t="str">
        <f t="shared" si="183"/>
        <v/>
      </c>
      <c r="BO177" s="5" t="str">
        <f t="shared" si="184"/>
        <v/>
      </c>
      <c r="BP177" s="5" t="b">
        <f t="shared" si="251"/>
        <v>0</v>
      </c>
      <c r="BQ177" s="5" t="str">
        <f>IF(BP177,IF(_xlfn.XLOOKUP(T177,Data!$W$3:$W$28,Data!$AB$3:$AB$28),"That's much too precious to give away!",IF(OR(AND(T177=17,CK176=CQ176),AND(T177=21,CK176=CV176)),"","No-one here seems to want that.")),"")</f>
        <v/>
      </c>
      <c r="BR177" s="5" t="str">
        <f>IF(BP177,IF(BQ177&lt;&gt;"",BQ177,IF(T177=21,Data!$B$5,"The priest takes the water and it is transformed by heavenly radiance!")),"")</f>
        <v/>
      </c>
      <c r="BS177" s="5" t="b">
        <f t="shared" si="252"/>
        <v>0</v>
      </c>
      <c r="BT177" s="5" t="str">
        <f t="shared" si="185"/>
        <v/>
      </c>
      <c r="BU177" s="5" t="str">
        <f t="shared" si="253"/>
        <v/>
      </c>
      <c r="BV177" s="5" t="b">
        <f t="shared" si="254"/>
        <v>0</v>
      </c>
      <c r="BW177" s="5" t="str">
        <f t="shared" si="186"/>
        <v/>
      </c>
      <c r="BX177" s="5" t="str">
        <f t="shared" si="255"/>
        <v/>
      </c>
      <c r="BY177" s="5" t="b">
        <f t="shared" si="256"/>
        <v>0</v>
      </c>
      <c r="BZ177" s="5">
        <f t="shared" si="257"/>
        <v>0</v>
      </c>
      <c r="CA177" s="5" t="str">
        <f t="shared" si="187"/>
        <v/>
      </c>
      <c r="CB177" s="5" t="b">
        <f t="shared" si="188"/>
        <v>0</v>
      </c>
      <c r="CC177" s="5" t="str">
        <f t="shared" si="189"/>
        <v/>
      </c>
      <c r="CD177" s="5" t="b">
        <f t="shared" si="190"/>
        <v>0</v>
      </c>
      <c r="CE177" s="5" t="b">
        <f t="shared" si="191"/>
        <v>0</v>
      </c>
      <c r="CF177" s="5" t="b">
        <f t="shared" si="192"/>
        <v>0</v>
      </c>
      <c r="CG177" s="5" t="b">
        <f t="shared" si="193"/>
        <v>0</v>
      </c>
      <c r="CH177" s="5" t="b">
        <f t="shared" si="194"/>
        <v>0</v>
      </c>
      <c r="CI177" s="5">
        <f t="shared" si="195"/>
        <v>0</v>
      </c>
      <c r="CJ177" s="5" t="str">
        <f t="shared" si="196"/>
        <v>I don't know that verb.</v>
      </c>
      <c r="CK177" s="4">
        <f t="shared" si="197"/>
        <v>3</v>
      </c>
      <c r="CL177" s="4" t="b">
        <f t="shared" si="198"/>
        <v>0</v>
      </c>
      <c r="CM177" s="4">
        <f t="shared" si="258"/>
        <v>20</v>
      </c>
      <c r="CN177" s="4" t="b">
        <f t="shared" si="199"/>
        <v>0</v>
      </c>
      <c r="CO177" s="4">
        <f t="shared" si="200"/>
        <v>12</v>
      </c>
      <c r="CP177" s="4">
        <f t="shared" si="201"/>
        <v>10</v>
      </c>
      <c r="CQ177" s="4">
        <f t="shared" si="202"/>
        <v>2</v>
      </c>
      <c r="CR177" s="4">
        <f t="shared" si="203"/>
        <v>20</v>
      </c>
      <c r="CS177" s="4">
        <f t="shared" si="204"/>
        <v>2</v>
      </c>
      <c r="CT177" s="4">
        <f t="shared" si="205"/>
        <v>15</v>
      </c>
      <c r="CU177" s="4">
        <f t="shared" si="206"/>
        <v>16</v>
      </c>
      <c r="CV177" s="4">
        <f t="shared" si="207"/>
        <v>8</v>
      </c>
      <c r="CW177" s="4">
        <f t="shared" si="208"/>
        <v>8</v>
      </c>
      <c r="CX177" s="4">
        <f t="shared" si="209"/>
        <v>14</v>
      </c>
      <c r="CY177" s="4">
        <f t="shared" si="210"/>
        <v>19</v>
      </c>
      <c r="CZ177" s="4">
        <f t="shared" si="211"/>
        <v>9</v>
      </c>
      <c r="DA177" s="4">
        <f t="shared" si="212"/>
        <v>2</v>
      </c>
      <c r="DB177" s="4">
        <f t="shared" si="213"/>
        <v>12</v>
      </c>
      <c r="DC177" s="4">
        <f t="shared" si="259"/>
        <v>2</v>
      </c>
      <c r="DD177" s="4">
        <f t="shared" si="214"/>
        <v>2</v>
      </c>
      <c r="DE177" s="4">
        <f t="shared" si="215"/>
        <v>2</v>
      </c>
      <c r="DF177" s="4">
        <f t="shared" si="216"/>
        <v>10</v>
      </c>
      <c r="DG177" s="4">
        <f t="shared" si="217"/>
        <v>2</v>
      </c>
      <c r="DH177" s="4">
        <f t="shared" si="218"/>
        <v>17</v>
      </c>
      <c r="DI177" s="4">
        <f t="shared" si="219"/>
        <v>6</v>
      </c>
      <c r="DJ177" s="4">
        <f t="shared" si="220"/>
        <v>15</v>
      </c>
      <c r="DK177" s="4">
        <f t="shared" si="221"/>
        <v>19</v>
      </c>
      <c r="DL177" s="4">
        <f t="shared" si="222"/>
        <v>2</v>
      </c>
      <c r="DM177" s="4">
        <f t="shared" si="223"/>
        <v>22</v>
      </c>
      <c r="DN177" s="4">
        <f t="shared" si="224"/>
        <v>23</v>
      </c>
      <c r="DO177" s="3"/>
    </row>
    <row r="178" spans="1:119" x14ac:dyDescent="0.35">
      <c r="A178" s="3" t="str">
        <f t="shared" si="225"/>
        <v/>
      </c>
      <c r="B178" s="6"/>
      <c r="C178" s="3" t="str">
        <f t="shared" si="175"/>
        <v/>
      </c>
      <c r="D178" s="3" t="e" cm="1">
        <f t="array" ref="D178:F178">INDEX(_xlfn.TEXTSPLIT(B178," ",,TRUE),_xlfn.SEQUENCE(1,3))</f>
        <v>#VALUE!</v>
      </c>
      <c r="E178" s="3" t="e">
        <v>#VALUE!</v>
      </c>
      <c r="F178" s="3" t="e">
        <v>#VALUE!</v>
      </c>
      <c r="G178" s="3" t="e" cm="1">
        <f t="array" ref="G178">_xlfn.XLOOKUP(D178,Data!$D$3:$D$36,Data!$E$3:$G$36)</f>
        <v>#VALUE!</v>
      </c>
      <c r="H178" s="3"/>
      <c r="I178" s="3"/>
      <c r="J178" s="3" t="e">
        <f>_xlfn.XMATCH(E178,Data!$L$3:$L$10)</f>
        <v>#VALUE!</v>
      </c>
      <c r="K178" s="3" t="str">
        <f>IF(M178="",IF(I178,Data!$B$4,_xlfn.XLOOKUP(D178,Data!$D$3:$D$36,Data!$E$3:$E$36)),"")</f>
        <v/>
      </c>
      <c r="L178" s="3" t="str">
        <f>IF(M178="",IF(I178,_xlfn.XLOOKUP(G178,Data!$L$3:$L$10,Data!$M$3:$M$10),IF(H178=0,"",IF(H178=1,E178,_xlfn.XLOOKUP(E178,Data!$L$3:$L$10,Data!$M$3:$M$10)))),"")</f>
        <v/>
      </c>
      <c r="M178" s="3" t="str">
        <f>IF(NOT(ISERROR(F178)),Data!$J$3,IF(ISERROR(G178),Data!$J$4,IF(AND(H178=0,NOT(ISERROR(E178))),Data!$J$5,IF(AND(H178=2,ISERROR(J178)),Data!$J$7,IF(AND(H178=1,ISERROR(E178)),Data!$J$6,"")))))</f>
        <v>I don't know that verb.</v>
      </c>
      <c r="N178" s="3" t="e">
        <f>_xlfn.XLOOKUP(K178,Data!$D$3:$D$36,Data!$H$3:$H$36)</f>
        <v>#N/A</v>
      </c>
      <c r="O178" s="3" t="e">
        <f>_xlfn.XLOOKUP(L178,Data!$X$3:$X$29,Data!$W$3:$W$29)</f>
        <v>#N/A</v>
      </c>
      <c r="P178" s="3" t="b">
        <f>OR(_xlfn.XLOOKUP(CK177,Data!$O$3:$O$25,Data!$U$3:$U$25),AND(CL177,OR(DC177=CK177,DC177=1)))</f>
        <v>1</v>
      </c>
      <c r="Q178" s="3" t="e" cm="1">
        <f t="array" ref="Q178">INDEX(CO177:DN177,1,O178)</f>
        <v>#N/A</v>
      </c>
      <c r="R178" s="3" t="e">
        <f t="shared" si="177"/>
        <v>#N/A</v>
      </c>
      <c r="S178" s="3" t="e">
        <f t="shared" si="226"/>
        <v>#N/A</v>
      </c>
      <c r="T178" s="3" t="str">
        <f t="shared" si="227"/>
        <v/>
      </c>
      <c r="U178" s="3" t="str">
        <f>IF(M178&lt;&gt;"",M178,IF(L178="","",IFERROR(IF(T178=0,IF(S178=FALSE,Data!$J$11,Data!$J$8),""),IF(K178=Data!$B$4,"",Data!$J$8))))</f>
        <v>I don't know that verb.</v>
      </c>
      <c r="V178" s="3" t="e" cm="1">
        <f t="array" ref="V178">INDEX(Data!$Q$3:$T$25,CK177,L178)</f>
        <v>#VALUE!</v>
      </c>
      <c r="W178" s="3" t="e">
        <f t="shared" si="178"/>
        <v>#VALUE!</v>
      </c>
      <c r="X178" s="3">
        <f t="shared" si="228"/>
        <v>0</v>
      </c>
      <c r="Y178" s="3" t="str">
        <f>IF(K178&lt;&gt;"Go","",IF(ISNUMBER(V178),IF(V178&gt;0,W178,Data!$J$9),Play!V178))</f>
        <v/>
      </c>
      <c r="Z178" s="3" t="b">
        <f t="shared" si="229"/>
        <v>0</v>
      </c>
      <c r="AA178" s="3" t="str">
        <f t="shared" si="230"/>
        <v/>
      </c>
      <c r="AB178" s="3">
        <f t="shared" si="179"/>
        <v>0</v>
      </c>
      <c r="AE178" s="5" t="str">
        <f t="shared" si="180"/>
        <v/>
      </c>
      <c r="AF178" s="5" t="str">
        <f>IF(AE178&lt;&gt;"",OR(_xlfn.XLOOKUP(AE178,Data!$O$3:$O$25,Data!$U$3:$U$25),AND(CL177,OR(DC177=1,DC177=CK177))),"")</f>
        <v/>
      </c>
      <c r="AG178" s="5" t="e" cm="1">
        <f t="array" ref="AG178">"Exits: " &amp; _xlfn.TEXTJOIN(", ", TRUE, IF(INDEX(Data!$Q$3:$T$25,AE178,0)&gt;0,Data!$Q$2:$T$2,""))&amp;"."</f>
        <v>#VALUE!</v>
      </c>
      <c r="AH178" s="5" t="str" cm="1">
        <f t="array" ref="AH178">_xlfn.TEXTJOIN(", ", TRUE, IF(CO177:DN177=AE178,_xlfn.XLOOKUP($CO$3:$DN$3,Data!$W$3:$W$28,Data!$X$3:$X$28),""))</f>
        <v/>
      </c>
      <c r="AI178" s="5" t="str">
        <f>IF(AF178="","",IF(AF178,_xlfn.XLOOKUP(AE178,Data!$O$3:$O$25,Data!$P$3:$P$25)&amp;" "&amp;AG178&amp;IF(AH178&lt;&gt;""," You see: " &amp;AH178&amp;".",""),Data!$J$10))</f>
        <v/>
      </c>
      <c r="AJ178" s="5" t="str">
        <f t="shared" si="231"/>
        <v/>
      </c>
      <c r="AK178" s="5" t="str">
        <f>IF(AND(K178="Talk",U178=""),_xlfn.XLOOKUP(T178,Data!$W$3:$W$28,Data!$AC$3:$AC$28),"")</f>
        <v/>
      </c>
      <c r="AL178" s="5" t="str">
        <f t="shared" si="232"/>
        <v/>
      </c>
      <c r="AM178" s="5" t="b">
        <f t="shared" si="233"/>
        <v>0</v>
      </c>
      <c r="AN178" s="5" t="str">
        <f>IF(AM178,IF(_xlfn.XLOOKUP(T178,Data!$W$3:$W$28,Data!$AA$3:$AA$28)=FALSE,"You can't take that.",IF(Q178=1,"You already have that.",IF(OR(CK177=CT177,CK177=CY177),"The unholy fiend prevents you!",""))),"")</f>
        <v/>
      </c>
      <c r="AO178" s="5" t="str">
        <f t="shared" si="234"/>
        <v/>
      </c>
      <c r="AP178" s="5" t="str">
        <f t="shared" si="235"/>
        <v/>
      </c>
      <c r="AQ178" s="5" t="b">
        <f t="shared" si="236"/>
        <v>0</v>
      </c>
      <c r="AR178" s="5" t="str">
        <f t="shared" si="237"/>
        <v/>
      </c>
      <c r="AS178" s="5" t="str">
        <f t="shared" si="238"/>
        <v/>
      </c>
      <c r="AT178" s="5" t="str">
        <f t="shared" si="176"/>
        <v/>
      </c>
      <c r="AU178" s="5" t="str">
        <f>IF(AND(K178="Examine",U178=""),_xlfn.XLOOKUP(T178,Data!$W$3:$W$28,Data!$Z$3:$Z$28)&amp;IF(T178=15,IF(CL177,IF(CM177&gt;=14,"burning brightly.",IF(CM177&gt;=9,"burning steadily.",IF(CM177&gt;=4,"burning weakly.","guttering."))),"unlit."),""),"")</f>
        <v/>
      </c>
      <c r="AV178" s="5" t="str" cm="1">
        <f t="array" ref="AV178">_xlfn.TEXTJOIN(", ", TRUE, IF(CO177:DN177=1,CO$1:DN$1,""))</f>
        <v/>
      </c>
      <c r="AW178" s="5" t="str">
        <f t="shared" si="239"/>
        <v/>
      </c>
      <c r="AX178" s="5" t="b">
        <f t="shared" si="240"/>
        <v>0</v>
      </c>
      <c r="AY178" s="5" t="str">
        <f>IF(AX178,IF(NOT(ISBLANK(_xlfn.XLOOKUP(T178,Data!$W$3:$W$28,Data!$AD$3:$AD$28))),IF(CK177=12,"","There's nowhere to pour it away here."),"You can't empty that!"),"")</f>
        <v/>
      </c>
      <c r="AZ178" s="5" t="str">
        <f t="shared" si="241"/>
        <v/>
      </c>
      <c r="BA178" s="5" t="b">
        <f t="shared" si="242"/>
        <v>0</v>
      </c>
      <c r="BB178" s="5" t="e">
        <f>_xlfn.XLOOKUP(T178,Data!$W$3:$W$28,Data!$AD$3:$AD$28)</f>
        <v>#N/A</v>
      </c>
      <c r="BC178" s="5" t="str">
        <f t="shared" si="243"/>
        <v/>
      </c>
      <c r="BD178" s="5" t="str">
        <f t="shared" si="244"/>
        <v/>
      </c>
      <c r="BE178" s="5" t="b">
        <f t="shared" si="245"/>
        <v>0</v>
      </c>
      <c r="BF178" s="5" t="str">
        <f t="shared" si="181"/>
        <v/>
      </c>
      <c r="BG178" s="5" t="str">
        <f t="shared" si="246"/>
        <v/>
      </c>
      <c r="BH178" s="5" t="b">
        <f t="shared" si="247"/>
        <v>0</v>
      </c>
      <c r="BI178" s="5" t="str">
        <f t="shared" si="248"/>
        <v/>
      </c>
      <c r="BJ178" s="5" t="str">
        <f t="shared" si="182"/>
        <v/>
      </c>
      <c r="BK178" s="5" t="str">
        <f>IF(BH178,IF(BI178="","You ring the bell. "&amp;IF(BJ178=0,"Nothing else happens.","The "&amp;_xlfn.XLOOKUP(BJ178,Data!$W$3:$W$28,Data!$X$3:$X$28)&amp;" is transformed!"),BI178),"")</f>
        <v/>
      </c>
      <c r="BL178" s="5" t="b">
        <f t="shared" si="249"/>
        <v>0</v>
      </c>
      <c r="BM178" s="5" t="b">
        <f t="shared" si="250"/>
        <v>0</v>
      </c>
      <c r="BN178" s="5" t="str">
        <f t="shared" si="183"/>
        <v/>
      </c>
      <c r="BO178" s="5" t="str">
        <f t="shared" si="184"/>
        <v/>
      </c>
      <c r="BP178" s="5" t="b">
        <f t="shared" si="251"/>
        <v>0</v>
      </c>
      <c r="BQ178" s="5" t="str">
        <f>IF(BP178,IF(_xlfn.XLOOKUP(T178,Data!$W$3:$W$28,Data!$AB$3:$AB$28),"That's much too precious to give away!",IF(OR(AND(T178=17,CK177=CQ177),AND(T178=21,CK177=CV177)),"","No-one here seems to want that.")),"")</f>
        <v/>
      </c>
      <c r="BR178" s="5" t="str">
        <f>IF(BP178,IF(BQ178&lt;&gt;"",BQ178,IF(T178=21,Data!$B$5,"The priest takes the water and it is transformed by heavenly radiance!")),"")</f>
        <v/>
      </c>
      <c r="BS178" s="5" t="b">
        <f t="shared" si="252"/>
        <v>0</v>
      </c>
      <c r="BT178" s="5" t="str">
        <f t="shared" si="185"/>
        <v/>
      </c>
      <c r="BU178" s="5" t="str">
        <f t="shared" si="253"/>
        <v/>
      </c>
      <c r="BV178" s="5" t="b">
        <f t="shared" si="254"/>
        <v>0</v>
      </c>
      <c r="BW178" s="5" t="str">
        <f t="shared" si="186"/>
        <v/>
      </c>
      <c r="BX178" s="5" t="str">
        <f t="shared" si="255"/>
        <v/>
      </c>
      <c r="BY178" s="5" t="b">
        <f t="shared" si="256"/>
        <v>0</v>
      </c>
      <c r="BZ178" s="5">
        <f t="shared" si="257"/>
        <v>0</v>
      </c>
      <c r="CA178" s="5" t="str">
        <f t="shared" si="187"/>
        <v/>
      </c>
      <c r="CB178" s="5" t="b">
        <f t="shared" si="188"/>
        <v>0</v>
      </c>
      <c r="CC178" s="5" t="str">
        <f t="shared" si="189"/>
        <v/>
      </c>
      <c r="CD178" s="5" t="b">
        <f t="shared" si="190"/>
        <v>0</v>
      </c>
      <c r="CE178" s="5" t="b">
        <f t="shared" si="191"/>
        <v>0</v>
      </c>
      <c r="CF178" s="5" t="b">
        <f t="shared" si="192"/>
        <v>0</v>
      </c>
      <c r="CG178" s="5" t="b">
        <f t="shared" si="193"/>
        <v>0</v>
      </c>
      <c r="CH178" s="5" t="b">
        <f t="shared" si="194"/>
        <v>0</v>
      </c>
      <c r="CI178" s="5">
        <f t="shared" si="195"/>
        <v>0</v>
      </c>
      <c r="CJ178" s="5" t="str">
        <f t="shared" si="196"/>
        <v>I don't know that verb.</v>
      </c>
      <c r="CK178" s="4">
        <f t="shared" si="197"/>
        <v>3</v>
      </c>
      <c r="CL178" s="4" t="b">
        <f t="shared" si="198"/>
        <v>0</v>
      </c>
      <c r="CM178" s="4">
        <f t="shared" si="258"/>
        <v>20</v>
      </c>
      <c r="CN178" s="4" t="b">
        <f t="shared" si="199"/>
        <v>0</v>
      </c>
      <c r="CO178" s="4">
        <f t="shared" si="200"/>
        <v>12</v>
      </c>
      <c r="CP178" s="4">
        <f t="shared" si="201"/>
        <v>10</v>
      </c>
      <c r="CQ178" s="4">
        <f t="shared" si="202"/>
        <v>2</v>
      </c>
      <c r="CR178" s="4">
        <f t="shared" si="203"/>
        <v>20</v>
      </c>
      <c r="CS178" s="4">
        <f t="shared" si="204"/>
        <v>2</v>
      </c>
      <c r="CT178" s="4">
        <f t="shared" si="205"/>
        <v>15</v>
      </c>
      <c r="CU178" s="4">
        <f t="shared" si="206"/>
        <v>16</v>
      </c>
      <c r="CV178" s="4">
        <f t="shared" si="207"/>
        <v>8</v>
      </c>
      <c r="CW178" s="4">
        <f t="shared" si="208"/>
        <v>8</v>
      </c>
      <c r="CX178" s="4">
        <f t="shared" si="209"/>
        <v>14</v>
      </c>
      <c r="CY178" s="4">
        <f t="shared" si="210"/>
        <v>19</v>
      </c>
      <c r="CZ178" s="4">
        <f t="shared" si="211"/>
        <v>9</v>
      </c>
      <c r="DA178" s="4">
        <f t="shared" si="212"/>
        <v>2</v>
      </c>
      <c r="DB178" s="4">
        <f t="shared" si="213"/>
        <v>12</v>
      </c>
      <c r="DC178" s="4">
        <f t="shared" si="259"/>
        <v>2</v>
      </c>
      <c r="DD178" s="4">
        <f t="shared" si="214"/>
        <v>2</v>
      </c>
      <c r="DE178" s="4">
        <f t="shared" si="215"/>
        <v>2</v>
      </c>
      <c r="DF178" s="4">
        <f t="shared" si="216"/>
        <v>10</v>
      </c>
      <c r="DG178" s="4">
        <f t="shared" si="217"/>
        <v>2</v>
      </c>
      <c r="DH178" s="4">
        <f t="shared" si="218"/>
        <v>17</v>
      </c>
      <c r="DI178" s="4">
        <f t="shared" si="219"/>
        <v>6</v>
      </c>
      <c r="DJ178" s="4">
        <f t="shared" si="220"/>
        <v>15</v>
      </c>
      <c r="DK178" s="4">
        <f t="shared" si="221"/>
        <v>19</v>
      </c>
      <c r="DL178" s="4">
        <f t="shared" si="222"/>
        <v>2</v>
      </c>
      <c r="DM178" s="4">
        <f t="shared" si="223"/>
        <v>22</v>
      </c>
      <c r="DN178" s="4">
        <f t="shared" si="224"/>
        <v>23</v>
      </c>
      <c r="DO178" s="3"/>
    </row>
    <row r="179" spans="1:119" x14ac:dyDescent="0.35">
      <c r="A179" s="3" t="str">
        <f t="shared" si="225"/>
        <v/>
      </c>
      <c r="B179" s="6"/>
      <c r="C179" s="3" t="str">
        <f t="shared" si="175"/>
        <v/>
      </c>
      <c r="D179" s="3" t="e" cm="1">
        <f t="array" ref="D179:F179">INDEX(_xlfn.TEXTSPLIT(B179," ",,TRUE),_xlfn.SEQUENCE(1,3))</f>
        <v>#VALUE!</v>
      </c>
      <c r="E179" s="3" t="e">
        <v>#VALUE!</v>
      </c>
      <c r="F179" s="3" t="e">
        <v>#VALUE!</v>
      </c>
      <c r="G179" s="3" t="e" cm="1">
        <f t="array" ref="G179">_xlfn.XLOOKUP(D179,Data!$D$3:$D$36,Data!$E$3:$G$36)</f>
        <v>#VALUE!</v>
      </c>
      <c r="H179" s="3"/>
      <c r="I179" s="3"/>
      <c r="J179" s="3" t="e">
        <f>_xlfn.XMATCH(E179,Data!$L$3:$L$10)</f>
        <v>#VALUE!</v>
      </c>
      <c r="K179" s="3" t="str">
        <f>IF(M179="",IF(I179,Data!$B$4,_xlfn.XLOOKUP(D179,Data!$D$3:$D$36,Data!$E$3:$E$36)),"")</f>
        <v/>
      </c>
      <c r="L179" s="3" t="str">
        <f>IF(M179="",IF(I179,_xlfn.XLOOKUP(G179,Data!$L$3:$L$10,Data!$M$3:$M$10),IF(H179=0,"",IF(H179=1,E179,_xlfn.XLOOKUP(E179,Data!$L$3:$L$10,Data!$M$3:$M$10)))),"")</f>
        <v/>
      </c>
      <c r="M179" s="3" t="str">
        <f>IF(NOT(ISERROR(F179)),Data!$J$3,IF(ISERROR(G179),Data!$J$4,IF(AND(H179=0,NOT(ISERROR(E179))),Data!$J$5,IF(AND(H179=2,ISERROR(J179)),Data!$J$7,IF(AND(H179=1,ISERROR(E179)),Data!$J$6,"")))))</f>
        <v>I don't know that verb.</v>
      </c>
      <c r="N179" s="3" t="e">
        <f>_xlfn.XLOOKUP(K179,Data!$D$3:$D$36,Data!$H$3:$H$36)</f>
        <v>#N/A</v>
      </c>
      <c r="O179" s="3" t="e">
        <f>_xlfn.XLOOKUP(L179,Data!$X$3:$X$29,Data!$W$3:$W$29)</f>
        <v>#N/A</v>
      </c>
      <c r="P179" s="3" t="b">
        <f>OR(_xlfn.XLOOKUP(CK178,Data!$O$3:$O$25,Data!$U$3:$U$25),AND(CL178,OR(DC178=CK178,DC178=1)))</f>
        <v>1</v>
      </c>
      <c r="Q179" s="3" t="e" cm="1">
        <f t="array" ref="Q179">INDEX(CO178:DN178,1,O179)</f>
        <v>#N/A</v>
      </c>
      <c r="R179" s="3" t="e">
        <f t="shared" si="177"/>
        <v>#N/A</v>
      </c>
      <c r="S179" s="3" t="e">
        <f t="shared" si="226"/>
        <v>#N/A</v>
      </c>
      <c r="T179" s="3" t="str">
        <f t="shared" si="227"/>
        <v/>
      </c>
      <c r="U179" s="3" t="str">
        <f>IF(M179&lt;&gt;"",M179,IF(L179="","",IFERROR(IF(T179=0,IF(S179=FALSE,Data!$J$11,Data!$J$8),""),IF(K179=Data!$B$4,"",Data!$J$8))))</f>
        <v>I don't know that verb.</v>
      </c>
      <c r="V179" s="3" t="e" cm="1">
        <f t="array" ref="V179">INDEX(Data!$Q$3:$T$25,CK178,L179)</f>
        <v>#VALUE!</v>
      </c>
      <c r="W179" s="3" t="e">
        <f t="shared" si="178"/>
        <v>#VALUE!</v>
      </c>
      <c r="X179" s="3">
        <f t="shared" si="228"/>
        <v>0</v>
      </c>
      <c r="Y179" s="3" t="str">
        <f>IF(K179&lt;&gt;"Go","",IF(ISNUMBER(V179),IF(V179&gt;0,W179,Data!$J$9),Play!V179))</f>
        <v/>
      </c>
      <c r="Z179" s="3" t="b">
        <f t="shared" si="229"/>
        <v>0</v>
      </c>
      <c r="AA179" s="3" t="str">
        <f t="shared" si="230"/>
        <v/>
      </c>
      <c r="AB179" s="3">
        <f t="shared" si="179"/>
        <v>0</v>
      </c>
      <c r="AE179" s="5" t="str">
        <f t="shared" si="180"/>
        <v/>
      </c>
      <c r="AF179" s="5" t="str">
        <f>IF(AE179&lt;&gt;"",OR(_xlfn.XLOOKUP(AE179,Data!$O$3:$O$25,Data!$U$3:$U$25),AND(CL178,OR(DC178=1,DC178=CK178))),"")</f>
        <v/>
      </c>
      <c r="AG179" s="5" t="e" cm="1">
        <f t="array" ref="AG179">"Exits: " &amp; _xlfn.TEXTJOIN(", ", TRUE, IF(INDEX(Data!$Q$3:$T$25,AE179,0)&gt;0,Data!$Q$2:$T$2,""))&amp;"."</f>
        <v>#VALUE!</v>
      </c>
      <c r="AH179" s="5" t="str" cm="1">
        <f t="array" ref="AH179">_xlfn.TEXTJOIN(", ", TRUE, IF(CO178:DN178=AE179,_xlfn.XLOOKUP($CO$3:$DN$3,Data!$W$3:$W$28,Data!$X$3:$X$28),""))</f>
        <v/>
      </c>
      <c r="AI179" s="5" t="str">
        <f>IF(AF179="","",IF(AF179,_xlfn.XLOOKUP(AE179,Data!$O$3:$O$25,Data!$P$3:$P$25)&amp;" "&amp;AG179&amp;IF(AH179&lt;&gt;""," You see: " &amp;AH179&amp;".",""),Data!$J$10))</f>
        <v/>
      </c>
      <c r="AJ179" s="5" t="str">
        <f t="shared" si="231"/>
        <v/>
      </c>
      <c r="AK179" s="5" t="str">
        <f>IF(AND(K179="Talk",U179=""),_xlfn.XLOOKUP(T179,Data!$W$3:$W$28,Data!$AC$3:$AC$28),"")</f>
        <v/>
      </c>
      <c r="AL179" s="5" t="str">
        <f t="shared" si="232"/>
        <v/>
      </c>
      <c r="AM179" s="5" t="b">
        <f t="shared" si="233"/>
        <v>0</v>
      </c>
      <c r="AN179" s="5" t="str">
        <f>IF(AM179,IF(_xlfn.XLOOKUP(T179,Data!$W$3:$W$28,Data!$AA$3:$AA$28)=FALSE,"You can't take that.",IF(Q179=1,"You already have that.",IF(OR(CK178=CT178,CK178=CY178),"The unholy fiend prevents you!",""))),"")</f>
        <v/>
      </c>
      <c r="AO179" s="5" t="str">
        <f t="shared" si="234"/>
        <v/>
      </c>
      <c r="AP179" s="5" t="str">
        <f t="shared" si="235"/>
        <v/>
      </c>
      <c r="AQ179" s="5" t="b">
        <f t="shared" si="236"/>
        <v>0</v>
      </c>
      <c r="AR179" s="5" t="str">
        <f t="shared" si="237"/>
        <v/>
      </c>
      <c r="AS179" s="5" t="str">
        <f t="shared" si="238"/>
        <v/>
      </c>
      <c r="AT179" s="5" t="str">
        <f t="shared" si="176"/>
        <v/>
      </c>
      <c r="AU179" s="5" t="str">
        <f>IF(AND(K179="Examine",U179=""),_xlfn.XLOOKUP(T179,Data!$W$3:$W$28,Data!$Z$3:$Z$28)&amp;IF(T179=15,IF(CL178,IF(CM178&gt;=14,"burning brightly.",IF(CM178&gt;=9,"burning steadily.",IF(CM178&gt;=4,"burning weakly.","guttering."))),"unlit."),""),"")</f>
        <v/>
      </c>
      <c r="AV179" s="5" t="str" cm="1">
        <f t="array" ref="AV179">_xlfn.TEXTJOIN(", ", TRUE, IF(CO178:DN178=1,CO$1:DN$1,""))</f>
        <v/>
      </c>
      <c r="AW179" s="5" t="str">
        <f t="shared" si="239"/>
        <v/>
      </c>
      <c r="AX179" s="5" t="b">
        <f t="shared" si="240"/>
        <v>0</v>
      </c>
      <c r="AY179" s="5" t="str">
        <f>IF(AX179,IF(NOT(ISBLANK(_xlfn.XLOOKUP(T179,Data!$W$3:$W$28,Data!$AD$3:$AD$28))),IF(CK178=12,"","There's nowhere to pour it away here."),"You can't empty that!"),"")</f>
        <v/>
      </c>
      <c r="AZ179" s="5" t="str">
        <f t="shared" si="241"/>
        <v/>
      </c>
      <c r="BA179" s="5" t="b">
        <f t="shared" si="242"/>
        <v>0</v>
      </c>
      <c r="BB179" s="5" t="e">
        <f>_xlfn.XLOOKUP(T179,Data!$W$3:$W$28,Data!$AD$3:$AD$28)</f>
        <v>#N/A</v>
      </c>
      <c r="BC179" s="5" t="str">
        <f t="shared" si="243"/>
        <v/>
      </c>
      <c r="BD179" s="5" t="str">
        <f t="shared" si="244"/>
        <v/>
      </c>
      <c r="BE179" s="5" t="b">
        <f t="shared" si="245"/>
        <v>0</v>
      </c>
      <c r="BF179" s="5" t="str">
        <f t="shared" si="181"/>
        <v/>
      </c>
      <c r="BG179" s="5" t="str">
        <f t="shared" si="246"/>
        <v/>
      </c>
      <c r="BH179" s="5" t="b">
        <f t="shared" si="247"/>
        <v>0</v>
      </c>
      <c r="BI179" s="5" t="str">
        <f t="shared" si="248"/>
        <v/>
      </c>
      <c r="BJ179" s="5" t="str">
        <f t="shared" si="182"/>
        <v/>
      </c>
      <c r="BK179" s="5" t="str">
        <f>IF(BH179,IF(BI179="","You ring the bell. "&amp;IF(BJ179=0,"Nothing else happens.","The "&amp;_xlfn.XLOOKUP(BJ179,Data!$W$3:$W$28,Data!$X$3:$X$28)&amp;" is transformed!"),BI179),"")</f>
        <v/>
      </c>
      <c r="BL179" s="5" t="b">
        <f t="shared" si="249"/>
        <v>0</v>
      </c>
      <c r="BM179" s="5" t="b">
        <f t="shared" si="250"/>
        <v>0</v>
      </c>
      <c r="BN179" s="5" t="str">
        <f t="shared" si="183"/>
        <v/>
      </c>
      <c r="BO179" s="5" t="str">
        <f t="shared" si="184"/>
        <v/>
      </c>
      <c r="BP179" s="5" t="b">
        <f t="shared" si="251"/>
        <v>0</v>
      </c>
      <c r="BQ179" s="5" t="str">
        <f>IF(BP179,IF(_xlfn.XLOOKUP(T179,Data!$W$3:$W$28,Data!$AB$3:$AB$28),"That's much too precious to give away!",IF(OR(AND(T179=17,CK178=CQ178),AND(T179=21,CK178=CV178)),"","No-one here seems to want that.")),"")</f>
        <v/>
      </c>
      <c r="BR179" s="5" t="str">
        <f>IF(BP179,IF(BQ179&lt;&gt;"",BQ179,IF(T179=21,Data!$B$5,"The priest takes the water and it is transformed by heavenly radiance!")),"")</f>
        <v/>
      </c>
      <c r="BS179" s="5" t="b">
        <f t="shared" si="252"/>
        <v>0</v>
      </c>
      <c r="BT179" s="5" t="str">
        <f t="shared" si="185"/>
        <v/>
      </c>
      <c r="BU179" s="5" t="str">
        <f t="shared" si="253"/>
        <v/>
      </c>
      <c r="BV179" s="5" t="b">
        <f t="shared" si="254"/>
        <v>0</v>
      </c>
      <c r="BW179" s="5" t="str">
        <f t="shared" si="186"/>
        <v/>
      </c>
      <c r="BX179" s="5" t="str">
        <f t="shared" si="255"/>
        <v/>
      </c>
      <c r="BY179" s="5" t="b">
        <f t="shared" si="256"/>
        <v>0</v>
      </c>
      <c r="BZ179" s="5">
        <f t="shared" si="257"/>
        <v>0</v>
      </c>
      <c r="CA179" s="5" t="str">
        <f t="shared" si="187"/>
        <v/>
      </c>
      <c r="CB179" s="5" t="b">
        <f t="shared" si="188"/>
        <v>0</v>
      </c>
      <c r="CC179" s="5" t="str">
        <f t="shared" si="189"/>
        <v/>
      </c>
      <c r="CD179" s="5" t="b">
        <f t="shared" si="190"/>
        <v>0</v>
      </c>
      <c r="CE179" s="5" t="b">
        <f t="shared" si="191"/>
        <v>0</v>
      </c>
      <c r="CF179" s="5" t="b">
        <f t="shared" si="192"/>
        <v>0</v>
      </c>
      <c r="CG179" s="5" t="b">
        <f t="shared" si="193"/>
        <v>0</v>
      </c>
      <c r="CH179" s="5" t="b">
        <f t="shared" si="194"/>
        <v>0</v>
      </c>
      <c r="CI179" s="5">
        <f t="shared" si="195"/>
        <v>0</v>
      </c>
      <c r="CJ179" s="5" t="str">
        <f t="shared" si="196"/>
        <v>I don't know that verb.</v>
      </c>
      <c r="CK179" s="4">
        <f t="shared" si="197"/>
        <v>3</v>
      </c>
      <c r="CL179" s="4" t="b">
        <f t="shared" si="198"/>
        <v>0</v>
      </c>
      <c r="CM179" s="4">
        <f t="shared" si="258"/>
        <v>20</v>
      </c>
      <c r="CN179" s="4" t="b">
        <f t="shared" si="199"/>
        <v>0</v>
      </c>
      <c r="CO179" s="4">
        <f t="shared" si="200"/>
        <v>12</v>
      </c>
      <c r="CP179" s="4">
        <f t="shared" si="201"/>
        <v>10</v>
      </c>
      <c r="CQ179" s="4">
        <f t="shared" si="202"/>
        <v>2</v>
      </c>
      <c r="CR179" s="4">
        <f t="shared" si="203"/>
        <v>20</v>
      </c>
      <c r="CS179" s="4">
        <f t="shared" si="204"/>
        <v>2</v>
      </c>
      <c r="CT179" s="4">
        <f t="shared" si="205"/>
        <v>15</v>
      </c>
      <c r="CU179" s="4">
        <f t="shared" si="206"/>
        <v>16</v>
      </c>
      <c r="CV179" s="4">
        <f t="shared" si="207"/>
        <v>8</v>
      </c>
      <c r="CW179" s="4">
        <f t="shared" si="208"/>
        <v>8</v>
      </c>
      <c r="CX179" s="4">
        <f t="shared" si="209"/>
        <v>14</v>
      </c>
      <c r="CY179" s="4">
        <f t="shared" si="210"/>
        <v>19</v>
      </c>
      <c r="CZ179" s="4">
        <f t="shared" si="211"/>
        <v>9</v>
      </c>
      <c r="DA179" s="4">
        <f t="shared" si="212"/>
        <v>2</v>
      </c>
      <c r="DB179" s="4">
        <f t="shared" si="213"/>
        <v>12</v>
      </c>
      <c r="DC179" s="4">
        <f t="shared" si="259"/>
        <v>2</v>
      </c>
      <c r="DD179" s="4">
        <f t="shared" si="214"/>
        <v>2</v>
      </c>
      <c r="DE179" s="4">
        <f t="shared" si="215"/>
        <v>2</v>
      </c>
      <c r="DF179" s="4">
        <f t="shared" si="216"/>
        <v>10</v>
      </c>
      <c r="DG179" s="4">
        <f t="shared" si="217"/>
        <v>2</v>
      </c>
      <c r="DH179" s="4">
        <f t="shared" si="218"/>
        <v>17</v>
      </c>
      <c r="DI179" s="4">
        <f t="shared" si="219"/>
        <v>6</v>
      </c>
      <c r="DJ179" s="4">
        <f t="shared" si="220"/>
        <v>15</v>
      </c>
      <c r="DK179" s="4">
        <f t="shared" si="221"/>
        <v>19</v>
      </c>
      <c r="DL179" s="4">
        <f t="shared" si="222"/>
        <v>2</v>
      </c>
      <c r="DM179" s="4">
        <f t="shared" si="223"/>
        <v>22</v>
      </c>
      <c r="DN179" s="4">
        <f t="shared" si="224"/>
        <v>23</v>
      </c>
      <c r="DO179" s="3"/>
    </row>
    <row r="180" spans="1:119" x14ac:dyDescent="0.35">
      <c r="A180" s="3" t="str">
        <f t="shared" si="225"/>
        <v/>
      </c>
      <c r="B180" s="6"/>
      <c r="C180" s="3" t="str">
        <f t="shared" si="175"/>
        <v/>
      </c>
      <c r="D180" s="3" t="e" cm="1">
        <f t="array" ref="D180:F180">INDEX(_xlfn.TEXTSPLIT(B180," ",,TRUE),_xlfn.SEQUENCE(1,3))</f>
        <v>#VALUE!</v>
      </c>
      <c r="E180" s="3" t="e">
        <v>#VALUE!</v>
      </c>
      <c r="F180" s="3" t="e">
        <v>#VALUE!</v>
      </c>
      <c r="G180" s="3" t="e" cm="1">
        <f t="array" ref="G180">_xlfn.XLOOKUP(D180,Data!$D$3:$D$36,Data!$E$3:$G$36)</f>
        <v>#VALUE!</v>
      </c>
      <c r="H180" s="3"/>
      <c r="I180" s="3"/>
      <c r="J180" s="3" t="e">
        <f>_xlfn.XMATCH(E180,Data!$L$3:$L$10)</f>
        <v>#VALUE!</v>
      </c>
      <c r="K180" s="3" t="str">
        <f>IF(M180="",IF(I180,Data!$B$4,_xlfn.XLOOKUP(D180,Data!$D$3:$D$36,Data!$E$3:$E$36)),"")</f>
        <v/>
      </c>
      <c r="L180" s="3" t="str">
        <f>IF(M180="",IF(I180,_xlfn.XLOOKUP(G180,Data!$L$3:$L$10,Data!$M$3:$M$10),IF(H180=0,"",IF(H180=1,E180,_xlfn.XLOOKUP(E180,Data!$L$3:$L$10,Data!$M$3:$M$10)))),"")</f>
        <v/>
      </c>
      <c r="M180" s="3" t="str">
        <f>IF(NOT(ISERROR(F180)),Data!$J$3,IF(ISERROR(G180),Data!$J$4,IF(AND(H180=0,NOT(ISERROR(E180))),Data!$J$5,IF(AND(H180=2,ISERROR(J180)),Data!$J$7,IF(AND(H180=1,ISERROR(E180)),Data!$J$6,"")))))</f>
        <v>I don't know that verb.</v>
      </c>
      <c r="N180" s="3" t="e">
        <f>_xlfn.XLOOKUP(K180,Data!$D$3:$D$36,Data!$H$3:$H$36)</f>
        <v>#N/A</v>
      </c>
      <c r="O180" s="3" t="e">
        <f>_xlfn.XLOOKUP(L180,Data!$X$3:$X$29,Data!$W$3:$W$29)</f>
        <v>#N/A</v>
      </c>
      <c r="P180" s="3" t="b">
        <f>OR(_xlfn.XLOOKUP(CK179,Data!$O$3:$O$25,Data!$U$3:$U$25),AND(CL179,OR(DC179=CK179,DC179=1)))</f>
        <v>1</v>
      </c>
      <c r="Q180" s="3" t="e" cm="1">
        <f t="array" ref="Q180">INDEX(CO179:DN179,1,O180)</f>
        <v>#N/A</v>
      </c>
      <c r="R180" s="3" t="e">
        <f t="shared" si="177"/>
        <v>#N/A</v>
      </c>
      <c r="S180" s="3" t="e">
        <f t="shared" si="226"/>
        <v>#N/A</v>
      </c>
      <c r="T180" s="3" t="str">
        <f t="shared" si="227"/>
        <v/>
      </c>
      <c r="U180" s="3" t="str">
        <f>IF(M180&lt;&gt;"",M180,IF(L180="","",IFERROR(IF(T180=0,IF(S180=FALSE,Data!$J$11,Data!$J$8),""),IF(K180=Data!$B$4,"",Data!$J$8))))</f>
        <v>I don't know that verb.</v>
      </c>
      <c r="V180" s="3" t="e" cm="1">
        <f t="array" ref="V180">INDEX(Data!$Q$3:$T$25,CK179,L180)</f>
        <v>#VALUE!</v>
      </c>
      <c r="W180" s="3" t="e">
        <f t="shared" si="178"/>
        <v>#VALUE!</v>
      </c>
      <c r="X180" s="3">
        <f t="shared" si="228"/>
        <v>0</v>
      </c>
      <c r="Y180" s="3" t="str">
        <f>IF(K180&lt;&gt;"Go","",IF(ISNUMBER(V180),IF(V180&gt;0,W180,Data!$J$9),Play!V180))</f>
        <v/>
      </c>
      <c r="Z180" s="3" t="b">
        <f t="shared" si="229"/>
        <v>0</v>
      </c>
      <c r="AA180" s="3" t="str">
        <f t="shared" si="230"/>
        <v/>
      </c>
      <c r="AB180" s="3">
        <f t="shared" si="179"/>
        <v>0</v>
      </c>
      <c r="AE180" s="5" t="str">
        <f t="shared" si="180"/>
        <v/>
      </c>
      <c r="AF180" s="5" t="str">
        <f>IF(AE180&lt;&gt;"",OR(_xlfn.XLOOKUP(AE180,Data!$O$3:$O$25,Data!$U$3:$U$25),AND(CL179,OR(DC179=1,DC179=CK179))),"")</f>
        <v/>
      </c>
      <c r="AG180" s="5" t="e" cm="1">
        <f t="array" ref="AG180">"Exits: " &amp; _xlfn.TEXTJOIN(", ", TRUE, IF(INDEX(Data!$Q$3:$T$25,AE180,0)&gt;0,Data!$Q$2:$T$2,""))&amp;"."</f>
        <v>#VALUE!</v>
      </c>
      <c r="AH180" s="5" t="str" cm="1">
        <f t="array" ref="AH180">_xlfn.TEXTJOIN(", ", TRUE, IF(CO179:DN179=AE180,_xlfn.XLOOKUP($CO$3:$DN$3,Data!$W$3:$W$28,Data!$X$3:$X$28),""))</f>
        <v/>
      </c>
      <c r="AI180" s="5" t="str">
        <f>IF(AF180="","",IF(AF180,_xlfn.XLOOKUP(AE180,Data!$O$3:$O$25,Data!$P$3:$P$25)&amp;" "&amp;AG180&amp;IF(AH180&lt;&gt;""," You see: " &amp;AH180&amp;".",""),Data!$J$10))</f>
        <v/>
      </c>
      <c r="AJ180" s="5" t="str">
        <f t="shared" si="231"/>
        <v/>
      </c>
      <c r="AK180" s="5" t="str">
        <f>IF(AND(K180="Talk",U180=""),_xlfn.XLOOKUP(T180,Data!$W$3:$W$28,Data!$AC$3:$AC$28),"")</f>
        <v/>
      </c>
      <c r="AL180" s="5" t="str">
        <f t="shared" si="232"/>
        <v/>
      </c>
      <c r="AM180" s="5" t="b">
        <f t="shared" si="233"/>
        <v>0</v>
      </c>
      <c r="AN180" s="5" t="str">
        <f>IF(AM180,IF(_xlfn.XLOOKUP(T180,Data!$W$3:$W$28,Data!$AA$3:$AA$28)=FALSE,"You can't take that.",IF(Q180=1,"You already have that.",IF(OR(CK179=CT179,CK179=CY179),"The unholy fiend prevents you!",""))),"")</f>
        <v/>
      </c>
      <c r="AO180" s="5" t="str">
        <f t="shared" si="234"/>
        <v/>
      </c>
      <c r="AP180" s="5" t="str">
        <f t="shared" si="235"/>
        <v/>
      </c>
      <c r="AQ180" s="5" t="b">
        <f t="shared" si="236"/>
        <v>0</v>
      </c>
      <c r="AR180" s="5" t="str">
        <f t="shared" si="237"/>
        <v/>
      </c>
      <c r="AS180" s="5" t="str">
        <f t="shared" si="238"/>
        <v/>
      </c>
      <c r="AT180" s="5" t="str">
        <f t="shared" si="176"/>
        <v/>
      </c>
      <c r="AU180" s="5" t="str">
        <f>IF(AND(K180="Examine",U180=""),_xlfn.XLOOKUP(T180,Data!$W$3:$W$28,Data!$Z$3:$Z$28)&amp;IF(T180=15,IF(CL179,IF(CM179&gt;=14,"burning brightly.",IF(CM179&gt;=9,"burning steadily.",IF(CM179&gt;=4,"burning weakly.","guttering."))),"unlit."),""),"")</f>
        <v/>
      </c>
      <c r="AV180" s="5" t="str" cm="1">
        <f t="array" ref="AV180">_xlfn.TEXTJOIN(", ", TRUE, IF(CO179:DN179=1,CO$1:DN$1,""))</f>
        <v/>
      </c>
      <c r="AW180" s="5" t="str">
        <f t="shared" si="239"/>
        <v/>
      </c>
      <c r="AX180" s="5" t="b">
        <f t="shared" si="240"/>
        <v>0</v>
      </c>
      <c r="AY180" s="5" t="str">
        <f>IF(AX180,IF(NOT(ISBLANK(_xlfn.XLOOKUP(T180,Data!$W$3:$W$28,Data!$AD$3:$AD$28))),IF(CK179=12,"","There's nowhere to pour it away here."),"You can't empty that!"),"")</f>
        <v/>
      </c>
      <c r="AZ180" s="5" t="str">
        <f t="shared" si="241"/>
        <v/>
      </c>
      <c r="BA180" s="5" t="b">
        <f t="shared" si="242"/>
        <v>0</v>
      </c>
      <c r="BB180" s="5" t="e">
        <f>_xlfn.XLOOKUP(T180,Data!$W$3:$W$28,Data!$AD$3:$AD$28)</f>
        <v>#N/A</v>
      </c>
      <c r="BC180" s="5" t="str">
        <f t="shared" si="243"/>
        <v/>
      </c>
      <c r="BD180" s="5" t="str">
        <f t="shared" si="244"/>
        <v/>
      </c>
      <c r="BE180" s="5" t="b">
        <f t="shared" si="245"/>
        <v>0</v>
      </c>
      <c r="BF180" s="5" t="str">
        <f t="shared" si="181"/>
        <v/>
      </c>
      <c r="BG180" s="5" t="str">
        <f t="shared" si="246"/>
        <v/>
      </c>
      <c r="BH180" s="5" t="b">
        <f t="shared" si="247"/>
        <v>0</v>
      </c>
      <c r="BI180" s="5" t="str">
        <f t="shared" si="248"/>
        <v/>
      </c>
      <c r="BJ180" s="5" t="str">
        <f t="shared" si="182"/>
        <v/>
      </c>
      <c r="BK180" s="5" t="str">
        <f>IF(BH180,IF(BI180="","You ring the bell. "&amp;IF(BJ180=0,"Nothing else happens.","The "&amp;_xlfn.XLOOKUP(BJ180,Data!$W$3:$W$28,Data!$X$3:$X$28)&amp;" is transformed!"),BI180),"")</f>
        <v/>
      </c>
      <c r="BL180" s="5" t="b">
        <f t="shared" si="249"/>
        <v>0</v>
      </c>
      <c r="BM180" s="5" t="b">
        <f t="shared" si="250"/>
        <v>0</v>
      </c>
      <c r="BN180" s="5" t="str">
        <f t="shared" si="183"/>
        <v/>
      </c>
      <c r="BO180" s="5" t="str">
        <f t="shared" si="184"/>
        <v/>
      </c>
      <c r="BP180" s="5" t="b">
        <f t="shared" si="251"/>
        <v>0</v>
      </c>
      <c r="BQ180" s="5" t="str">
        <f>IF(BP180,IF(_xlfn.XLOOKUP(T180,Data!$W$3:$W$28,Data!$AB$3:$AB$28),"That's much too precious to give away!",IF(OR(AND(T180=17,CK179=CQ179),AND(T180=21,CK179=CV179)),"","No-one here seems to want that.")),"")</f>
        <v/>
      </c>
      <c r="BR180" s="5" t="str">
        <f>IF(BP180,IF(BQ180&lt;&gt;"",BQ180,IF(T180=21,Data!$B$5,"The priest takes the water and it is transformed by heavenly radiance!")),"")</f>
        <v/>
      </c>
      <c r="BS180" s="5" t="b">
        <f t="shared" si="252"/>
        <v>0</v>
      </c>
      <c r="BT180" s="5" t="str">
        <f t="shared" si="185"/>
        <v/>
      </c>
      <c r="BU180" s="5" t="str">
        <f t="shared" si="253"/>
        <v/>
      </c>
      <c r="BV180" s="5" t="b">
        <f t="shared" si="254"/>
        <v>0</v>
      </c>
      <c r="BW180" s="5" t="str">
        <f t="shared" si="186"/>
        <v/>
      </c>
      <c r="BX180" s="5" t="str">
        <f t="shared" si="255"/>
        <v/>
      </c>
      <c r="BY180" s="5" t="b">
        <f t="shared" si="256"/>
        <v>0</v>
      </c>
      <c r="BZ180" s="5">
        <f t="shared" si="257"/>
        <v>0</v>
      </c>
      <c r="CA180" s="5" t="str">
        <f t="shared" si="187"/>
        <v/>
      </c>
      <c r="CB180" s="5" t="b">
        <f t="shared" si="188"/>
        <v>0</v>
      </c>
      <c r="CC180" s="5" t="str">
        <f t="shared" si="189"/>
        <v/>
      </c>
      <c r="CD180" s="5" t="b">
        <f t="shared" si="190"/>
        <v>0</v>
      </c>
      <c r="CE180" s="5" t="b">
        <f t="shared" si="191"/>
        <v>0</v>
      </c>
      <c r="CF180" s="5" t="b">
        <f t="shared" si="192"/>
        <v>0</v>
      </c>
      <c r="CG180" s="5" t="b">
        <f t="shared" si="193"/>
        <v>0</v>
      </c>
      <c r="CH180" s="5" t="b">
        <f t="shared" si="194"/>
        <v>0</v>
      </c>
      <c r="CI180" s="5">
        <f t="shared" si="195"/>
        <v>0</v>
      </c>
      <c r="CJ180" s="5" t="str">
        <f t="shared" si="196"/>
        <v>I don't know that verb.</v>
      </c>
      <c r="CK180" s="4">
        <f t="shared" si="197"/>
        <v>3</v>
      </c>
      <c r="CL180" s="4" t="b">
        <f t="shared" si="198"/>
        <v>0</v>
      </c>
      <c r="CM180" s="4">
        <f t="shared" si="258"/>
        <v>20</v>
      </c>
      <c r="CN180" s="4" t="b">
        <f t="shared" si="199"/>
        <v>0</v>
      </c>
      <c r="CO180" s="4">
        <f t="shared" si="200"/>
        <v>12</v>
      </c>
      <c r="CP180" s="4">
        <f t="shared" si="201"/>
        <v>10</v>
      </c>
      <c r="CQ180" s="4">
        <f t="shared" si="202"/>
        <v>2</v>
      </c>
      <c r="CR180" s="4">
        <f t="shared" si="203"/>
        <v>20</v>
      </c>
      <c r="CS180" s="4">
        <f t="shared" si="204"/>
        <v>2</v>
      </c>
      <c r="CT180" s="4">
        <f t="shared" si="205"/>
        <v>15</v>
      </c>
      <c r="CU180" s="4">
        <f t="shared" si="206"/>
        <v>16</v>
      </c>
      <c r="CV180" s="4">
        <f t="shared" si="207"/>
        <v>8</v>
      </c>
      <c r="CW180" s="4">
        <f t="shared" si="208"/>
        <v>8</v>
      </c>
      <c r="CX180" s="4">
        <f t="shared" si="209"/>
        <v>14</v>
      </c>
      <c r="CY180" s="4">
        <f t="shared" si="210"/>
        <v>19</v>
      </c>
      <c r="CZ180" s="4">
        <f t="shared" si="211"/>
        <v>9</v>
      </c>
      <c r="DA180" s="4">
        <f t="shared" si="212"/>
        <v>2</v>
      </c>
      <c r="DB180" s="4">
        <f t="shared" si="213"/>
        <v>12</v>
      </c>
      <c r="DC180" s="4">
        <f t="shared" si="259"/>
        <v>2</v>
      </c>
      <c r="DD180" s="4">
        <f t="shared" si="214"/>
        <v>2</v>
      </c>
      <c r="DE180" s="4">
        <f t="shared" si="215"/>
        <v>2</v>
      </c>
      <c r="DF180" s="4">
        <f t="shared" si="216"/>
        <v>10</v>
      </c>
      <c r="DG180" s="4">
        <f t="shared" si="217"/>
        <v>2</v>
      </c>
      <c r="DH180" s="4">
        <f t="shared" si="218"/>
        <v>17</v>
      </c>
      <c r="DI180" s="4">
        <f t="shared" si="219"/>
        <v>6</v>
      </c>
      <c r="DJ180" s="4">
        <f t="shared" si="220"/>
        <v>15</v>
      </c>
      <c r="DK180" s="4">
        <f t="shared" si="221"/>
        <v>19</v>
      </c>
      <c r="DL180" s="4">
        <f t="shared" si="222"/>
        <v>2</v>
      </c>
      <c r="DM180" s="4">
        <f t="shared" si="223"/>
        <v>22</v>
      </c>
      <c r="DN180" s="4">
        <f t="shared" si="224"/>
        <v>23</v>
      </c>
      <c r="DO180" s="3"/>
    </row>
    <row r="181" spans="1:119" x14ac:dyDescent="0.35">
      <c r="A181" s="3" t="str">
        <f t="shared" si="225"/>
        <v/>
      </c>
      <c r="B181" s="6"/>
      <c r="C181" s="3" t="str">
        <f t="shared" si="175"/>
        <v/>
      </c>
      <c r="D181" s="3" t="e" cm="1">
        <f t="array" ref="D181:F181">INDEX(_xlfn.TEXTSPLIT(B181," ",,TRUE),_xlfn.SEQUENCE(1,3))</f>
        <v>#VALUE!</v>
      </c>
      <c r="E181" s="3" t="e">
        <v>#VALUE!</v>
      </c>
      <c r="F181" s="3" t="e">
        <v>#VALUE!</v>
      </c>
      <c r="G181" s="3" t="e" cm="1">
        <f t="array" ref="G181">_xlfn.XLOOKUP(D181,Data!$D$3:$D$36,Data!$E$3:$G$36)</f>
        <v>#VALUE!</v>
      </c>
      <c r="H181" s="3"/>
      <c r="I181" s="3"/>
      <c r="J181" s="3" t="e">
        <f>_xlfn.XMATCH(E181,Data!$L$3:$L$10)</f>
        <v>#VALUE!</v>
      </c>
      <c r="K181" s="3" t="str">
        <f>IF(M181="",IF(I181,Data!$B$4,_xlfn.XLOOKUP(D181,Data!$D$3:$D$36,Data!$E$3:$E$36)),"")</f>
        <v/>
      </c>
      <c r="L181" s="3" t="str">
        <f>IF(M181="",IF(I181,_xlfn.XLOOKUP(G181,Data!$L$3:$L$10,Data!$M$3:$M$10),IF(H181=0,"",IF(H181=1,E181,_xlfn.XLOOKUP(E181,Data!$L$3:$L$10,Data!$M$3:$M$10)))),"")</f>
        <v/>
      </c>
      <c r="M181" s="3" t="str">
        <f>IF(NOT(ISERROR(F181)),Data!$J$3,IF(ISERROR(G181),Data!$J$4,IF(AND(H181=0,NOT(ISERROR(E181))),Data!$J$5,IF(AND(H181=2,ISERROR(J181)),Data!$J$7,IF(AND(H181=1,ISERROR(E181)),Data!$J$6,"")))))</f>
        <v>I don't know that verb.</v>
      </c>
      <c r="N181" s="3" t="e">
        <f>_xlfn.XLOOKUP(K181,Data!$D$3:$D$36,Data!$H$3:$H$36)</f>
        <v>#N/A</v>
      </c>
      <c r="O181" s="3" t="e">
        <f>_xlfn.XLOOKUP(L181,Data!$X$3:$X$29,Data!$W$3:$W$29)</f>
        <v>#N/A</v>
      </c>
      <c r="P181" s="3" t="b">
        <f>OR(_xlfn.XLOOKUP(CK180,Data!$O$3:$O$25,Data!$U$3:$U$25),AND(CL180,OR(DC180=CK180,DC180=1)))</f>
        <v>1</v>
      </c>
      <c r="Q181" s="3" t="e" cm="1">
        <f t="array" ref="Q181">INDEX(CO180:DN180,1,O181)</f>
        <v>#N/A</v>
      </c>
      <c r="R181" s="3" t="e">
        <f t="shared" si="177"/>
        <v>#N/A</v>
      </c>
      <c r="S181" s="3" t="e">
        <f t="shared" si="226"/>
        <v>#N/A</v>
      </c>
      <c r="T181" s="3" t="str">
        <f t="shared" si="227"/>
        <v/>
      </c>
      <c r="U181" s="3" t="str">
        <f>IF(M181&lt;&gt;"",M181,IF(L181="","",IFERROR(IF(T181=0,IF(S181=FALSE,Data!$J$11,Data!$J$8),""),IF(K181=Data!$B$4,"",Data!$J$8))))</f>
        <v>I don't know that verb.</v>
      </c>
      <c r="V181" s="3" t="e" cm="1">
        <f t="array" ref="V181">INDEX(Data!$Q$3:$T$25,CK180,L181)</f>
        <v>#VALUE!</v>
      </c>
      <c r="W181" s="3" t="e">
        <f t="shared" si="178"/>
        <v>#VALUE!</v>
      </c>
      <c r="X181" s="3">
        <f t="shared" si="228"/>
        <v>0</v>
      </c>
      <c r="Y181" s="3" t="str">
        <f>IF(K181&lt;&gt;"Go","",IF(ISNUMBER(V181),IF(V181&gt;0,W181,Data!$J$9),Play!V181))</f>
        <v/>
      </c>
      <c r="Z181" s="3" t="b">
        <f t="shared" si="229"/>
        <v>0</v>
      </c>
      <c r="AA181" s="3" t="str">
        <f t="shared" si="230"/>
        <v/>
      </c>
      <c r="AB181" s="3">
        <f t="shared" si="179"/>
        <v>0</v>
      </c>
      <c r="AE181" s="5" t="str">
        <f t="shared" si="180"/>
        <v/>
      </c>
      <c r="AF181" s="5" t="str">
        <f>IF(AE181&lt;&gt;"",OR(_xlfn.XLOOKUP(AE181,Data!$O$3:$O$25,Data!$U$3:$U$25),AND(CL180,OR(DC180=1,DC180=CK180))),"")</f>
        <v/>
      </c>
      <c r="AG181" s="5" t="e" cm="1">
        <f t="array" ref="AG181">"Exits: " &amp; _xlfn.TEXTJOIN(", ", TRUE, IF(INDEX(Data!$Q$3:$T$25,AE181,0)&gt;0,Data!$Q$2:$T$2,""))&amp;"."</f>
        <v>#VALUE!</v>
      </c>
      <c r="AH181" s="5" t="str" cm="1">
        <f t="array" ref="AH181">_xlfn.TEXTJOIN(", ", TRUE, IF(CO180:DN180=AE181,_xlfn.XLOOKUP($CO$3:$DN$3,Data!$W$3:$W$28,Data!$X$3:$X$28),""))</f>
        <v/>
      </c>
      <c r="AI181" s="5" t="str">
        <f>IF(AF181="","",IF(AF181,_xlfn.XLOOKUP(AE181,Data!$O$3:$O$25,Data!$P$3:$P$25)&amp;" "&amp;AG181&amp;IF(AH181&lt;&gt;""," You see: " &amp;AH181&amp;".",""),Data!$J$10))</f>
        <v/>
      </c>
      <c r="AJ181" s="5" t="str">
        <f t="shared" si="231"/>
        <v/>
      </c>
      <c r="AK181" s="5" t="str">
        <f>IF(AND(K181="Talk",U181=""),_xlfn.XLOOKUP(T181,Data!$W$3:$W$28,Data!$AC$3:$AC$28),"")</f>
        <v/>
      </c>
      <c r="AL181" s="5" t="str">
        <f t="shared" si="232"/>
        <v/>
      </c>
      <c r="AM181" s="5" t="b">
        <f t="shared" si="233"/>
        <v>0</v>
      </c>
      <c r="AN181" s="5" t="str">
        <f>IF(AM181,IF(_xlfn.XLOOKUP(T181,Data!$W$3:$W$28,Data!$AA$3:$AA$28)=FALSE,"You can't take that.",IF(Q181=1,"You already have that.",IF(OR(CK180=CT180,CK180=CY180),"The unholy fiend prevents you!",""))),"")</f>
        <v/>
      </c>
      <c r="AO181" s="5" t="str">
        <f t="shared" si="234"/>
        <v/>
      </c>
      <c r="AP181" s="5" t="str">
        <f t="shared" si="235"/>
        <v/>
      </c>
      <c r="AQ181" s="5" t="b">
        <f t="shared" si="236"/>
        <v>0</v>
      </c>
      <c r="AR181" s="5" t="str">
        <f t="shared" si="237"/>
        <v/>
      </c>
      <c r="AS181" s="5" t="str">
        <f t="shared" si="238"/>
        <v/>
      </c>
      <c r="AT181" s="5" t="str">
        <f t="shared" si="176"/>
        <v/>
      </c>
      <c r="AU181" s="5" t="str">
        <f>IF(AND(K181="Examine",U181=""),_xlfn.XLOOKUP(T181,Data!$W$3:$W$28,Data!$Z$3:$Z$28)&amp;IF(T181=15,IF(CL180,IF(CM180&gt;=14,"burning brightly.",IF(CM180&gt;=9,"burning steadily.",IF(CM180&gt;=4,"burning weakly.","guttering."))),"unlit."),""),"")</f>
        <v/>
      </c>
      <c r="AV181" s="5" t="str" cm="1">
        <f t="array" ref="AV181">_xlfn.TEXTJOIN(", ", TRUE, IF(CO180:DN180=1,CO$1:DN$1,""))</f>
        <v/>
      </c>
      <c r="AW181" s="5" t="str">
        <f t="shared" si="239"/>
        <v/>
      </c>
      <c r="AX181" s="5" t="b">
        <f t="shared" si="240"/>
        <v>0</v>
      </c>
      <c r="AY181" s="5" t="str">
        <f>IF(AX181,IF(NOT(ISBLANK(_xlfn.XLOOKUP(T181,Data!$W$3:$W$28,Data!$AD$3:$AD$28))),IF(CK180=12,"","There's nowhere to pour it away here."),"You can't empty that!"),"")</f>
        <v/>
      </c>
      <c r="AZ181" s="5" t="str">
        <f t="shared" si="241"/>
        <v/>
      </c>
      <c r="BA181" s="5" t="b">
        <f t="shared" si="242"/>
        <v>0</v>
      </c>
      <c r="BB181" s="5" t="e">
        <f>_xlfn.XLOOKUP(T181,Data!$W$3:$W$28,Data!$AD$3:$AD$28)</f>
        <v>#N/A</v>
      </c>
      <c r="BC181" s="5" t="str">
        <f t="shared" si="243"/>
        <v/>
      </c>
      <c r="BD181" s="5" t="str">
        <f t="shared" si="244"/>
        <v/>
      </c>
      <c r="BE181" s="5" t="b">
        <f t="shared" si="245"/>
        <v>0</v>
      </c>
      <c r="BF181" s="5" t="str">
        <f t="shared" si="181"/>
        <v/>
      </c>
      <c r="BG181" s="5" t="str">
        <f t="shared" si="246"/>
        <v/>
      </c>
      <c r="BH181" s="5" t="b">
        <f t="shared" si="247"/>
        <v>0</v>
      </c>
      <c r="BI181" s="5" t="str">
        <f t="shared" si="248"/>
        <v/>
      </c>
      <c r="BJ181" s="5" t="str">
        <f t="shared" si="182"/>
        <v/>
      </c>
      <c r="BK181" s="5" t="str">
        <f>IF(BH181,IF(BI181="","You ring the bell. "&amp;IF(BJ181=0,"Nothing else happens.","The "&amp;_xlfn.XLOOKUP(BJ181,Data!$W$3:$W$28,Data!$X$3:$X$28)&amp;" is transformed!"),BI181),"")</f>
        <v/>
      </c>
      <c r="BL181" s="5" t="b">
        <f t="shared" si="249"/>
        <v>0</v>
      </c>
      <c r="BM181" s="5" t="b">
        <f t="shared" si="250"/>
        <v>0</v>
      </c>
      <c r="BN181" s="5" t="str">
        <f t="shared" si="183"/>
        <v/>
      </c>
      <c r="BO181" s="5" t="str">
        <f t="shared" si="184"/>
        <v/>
      </c>
      <c r="BP181" s="5" t="b">
        <f t="shared" si="251"/>
        <v>0</v>
      </c>
      <c r="BQ181" s="5" t="str">
        <f>IF(BP181,IF(_xlfn.XLOOKUP(T181,Data!$W$3:$W$28,Data!$AB$3:$AB$28),"That's much too precious to give away!",IF(OR(AND(T181=17,CK180=CQ180),AND(T181=21,CK180=CV180)),"","No-one here seems to want that.")),"")</f>
        <v/>
      </c>
      <c r="BR181" s="5" t="str">
        <f>IF(BP181,IF(BQ181&lt;&gt;"",BQ181,IF(T181=21,Data!$B$5,"The priest takes the water and it is transformed by heavenly radiance!")),"")</f>
        <v/>
      </c>
      <c r="BS181" s="5" t="b">
        <f t="shared" si="252"/>
        <v>0</v>
      </c>
      <c r="BT181" s="5" t="str">
        <f t="shared" si="185"/>
        <v/>
      </c>
      <c r="BU181" s="5" t="str">
        <f t="shared" si="253"/>
        <v/>
      </c>
      <c r="BV181" s="5" t="b">
        <f t="shared" si="254"/>
        <v>0</v>
      </c>
      <c r="BW181" s="5" t="str">
        <f t="shared" si="186"/>
        <v/>
      </c>
      <c r="BX181" s="5" t="str">
        <f t="shared" si="255"/>
        <v/>
      </c>
      <c r="BY181" s="5" t="b">
        <f t="shared" si="256"/>
        <v>0</v>
      </c>
      <c r="BZ181" s="5">
        <f t="shared" si="257"/>
        <v>0</v>
      </c>
      <c r="CA181" s="5" t="str">
        <f t="shared" si="187"/>
        <v/>
      </c>
      <c r="CB181" s="5" t="b">
        <f t="shared" si="188"/>
        <v>0</v>
      </c>
      <c r="CC181" s="5" t="str">
        <f t="shared" si="189"/>
        <v/>
      </c>
      <c r="CD181" s="5" t="b">
        <f t="shared" si="190"/>
        <v>0</v>
      </c>
      <c r="CE181" s="5" t="b">
        <f t="shared" si="191"/>
        <v>0</v>
      </c>
      <c r="CF181" s="5" t="b">
        <f t="shared" si="192"/>
        <v>0</v>
      </c>
      <c r="CG181" s="5" t="b">
        <f t="shared" si="193"/>
        <v>0</v>
      </c>
      <c r="CH181" s="5" t="b">
        <f t="shared" si="194"/>
        <v>0</v>
      </c>
      <c r="CI181" s="5">
        <f t="shared" si="195"/>
        <v>0</v>
      </c>
      <c r="CJ181" s="5" t="str">
        <f t="shared" si="196"/>
        <v>I don't know that verb.</v>
      </c>
      <c r="CK181" s="4">
        <f t="shared" si="197"/>
        <v>3</v>
      </c>
      <c r="CL181" s="4" t="b">
        <f t="shared" si="198"/>
        <v>0</v>
      </c>
      <c r="CM181" s="4">
        <f t="shared" si="258"/>
        <v>20</v>
      </c>
      <c r="CN181" s="4" t="b">
        <f t="shared" si="199"/>
        <v>0</v>
      </c>
      <c r="CO181" s="4">
        <f t="shared" si="200"/>
        <v>12</v>
      </c>
      <c r="CP181" s="4">
        <f t="shared" si="201"/>
        <v>10</v>
      </c>
      <c r="CQ181" s="4">
        <f t="shared" si="202"/>
        <v>2</v>
      </c>
      <c r="CR181" s="4">
        <f t="shared" si="203"/>
        <v>20</v>
      </c>
      <c r="CS181" s="4">
        <f t="shared" si="204"/>
        <v>2</v>
      </c>
      <c r="CT181" s="4">
        <f t="shared" si="205"/>
        <v>15</v>
      </c>
      <c r="CU181" s="4">
        <f t="shared" si="206"/>
        <v>16</v>
      </c>
      <c r="CV181" s="4">
        <f t="shared" si="207"/>
        <v>8</v>
      </c>
      <c r="CW181" s="4">
        <f t="shared" si="208"/>
        <v>8</v>
      </c>
      <c r="CX181" s="4">
        <f t="shared" si="209"/>
        <v>14</v>
      </c>
      <c r="CY181" s="4">
        <f t="shared" si="210"/>
        <v>19</v>
      </c>
      <c r="CZ181" s="4">
        <f t="shared" si="211"/>
        <v>9</v>
      </c>
      <c r="DA181" s="4">
        <f t="shared" si="212"/>
        <v>2</v>
      </c>
      <c r="DB181" s="4">
        <f t="shared" si="213"/>
        <v>12</v>
      </c>
      <c r="DC181" s="4">
        <f t="shared" si="259"/>
        <v>2</v>
      </c>
      <c r="DD181" s="4">
        <f t="shared" si="214"/>
        <v>2</v>
      </c>
      <c r="DE181" s="4">
        <f t="shared" si="215"/>
        <v>2</v>
      </c>
      <c r="DF181" s="4">
        <f t="shared" si="216"/>
        <v>10</v>
      </c>
      <c r="DG181" s="4">
        <f t="shared" si="217"/>
        <v>2</v>
      </c>
      <c r="DH181" s="4">
        <f t="shared" si="218"/>
        <v>17</v>
      </c>
      <c r="DI181" s="4">
        <f t="shared" si="219"/>
        <v>6</v>
      </c>
      <c r="DJ181" s="4">
        <f t="shared" si="220"/>
        <v>15</v>
      </c>
      <c r="DK181" s="4">
        <f t="shared" si="221"/>
        <v>19</v>
      </c>
      <c r="DL181" s="4">
        <f t="shared" si="222"/>
        <v>2</v>
      </c>
      <c r="DM181" s="4">
        <f t="shared" si="223"/>
        <v>22</v>
      </c>
      <c r="DN181" s="4">
        <f t="shared" si="224"/>
        <v>23</v>
      </c>
      <c r="DO181" s="3"/>
    </row>
    <row r="182" spans="1:119" x14ac:dyDescent="0.35">
      <c r="A182" s="3" t="str">
        <f t="shared" si="225"/>
        <v/>
      </c>
      <c r="B182" s="6"/>
      <c r="C182" s="3" t="str">
        <f t="shared" si="175"/>
        <v/>
      </c>
      <c r="D182" s="3" t="e" cm="1">
        <f t="array" ref="D182:F182">INDEX(_xlfn.TEXTSPLIT(B182," ",,TRUE),_xlfn.SEQUENCE(1,3))</f>
        <v>#VALUE!</v>
      </c>
      <c r="E182" s="3" t="e">
        <v>#VALUE!</v>
      </c>
      <c r="F182" s="3" t="e">
        <v>#VALUE!</v>
      </c>
      <c r="G182" s="3" t="e" cm="1">
        <f t="array" ref="G182">_xlfn.XLOOKUP(D182,Data!$D$3:$D$36,Data!$E$3:$G$36)</f>
        <v>#VALUE!</v>
      </c>
      <c r="H182" s="3"/>
      <c r="I182" s="3"/>
      <c r="J182" s="3" t="e">
        <f>_xlfn.XMATCH(E182,Data!$L$3:$L$10)</f>
        <v>#VALUE!</v>
      </c>
      <c r="K182" s="3" t="str">
        <f>IF(M182="",IF(I182,Data!$B$4,_xlfn.XLOOKUP(D182,Data!$D$3:$D$36,Data!$E$3:$E$36)),"")</f>
        <v/>
      </c>
      <c r="L182" s="3" t="str">
        <f>IF(M182="",IF(I182,_xlfn.XLOOKUP(G182,Data!$L$3:$L$10,Data!$M$3:$M$10),IF(H182=0,"",IF(H182=1,E182,_xlfn.XLOOKUP(E182,Data!$L$3:$L$10,Data!$M$3:$M$10)))),"")</f>
        <v/>
      </c>
      <c r="M182" s="3" t="str">
        <f>IF(NOT(ISERROR(F182)),Data!$J$3,IF(ISERROR(G182),Data!$J$4,IF(AND(H182=0,NOT(ISERROR(E182))),Data!$J$5,IF(AND(H182=2,ISERROR(J182)),Data!$J$7,IF(AND(H182=1,ISERROR(E182)),Data!$J$6,"")))))</f>
        <v>I don't know that verb.</v>
      </c>
      <c r="N182" s="3" t="e">
        <f>_xlfn.XLOOKUP(K182,Data!$D$3:$D$36,Data!$H$3:$H$36)</f>
        <v>#N/A</v>
      </c>
      <c r="O182" s="3" t="e">
        <f>_xlfn.XLOOKUP(L182,Data!$X$3:$X$29,Data!$W$3:$W$29)</f>
        <v>#N/A</v>
      </c>
      <c r="P182" s="3" t="b">
        <f>OR(_xlfn.XLOOKUP(CK181,Data!$O$3:$O$25,Data!$U$3:$U$25),AND(CL181,OR(DC181=CK181,DC181=1)))</f>
        <v>1</v>
      </c>
      <c r="Q182" s="3" t="e" cm="1">
        <f t="array" ref="Q182">INDEX(CO181:DN181,1,O182)</f>
        <v>#N/A</v>
      </c>
      <c r="R182" s="3" t="e">
        <f t="shared" si="177"/>
        <v>#N/A</v>
      </c>
      <c r="S182" s="3" t="e">
        <f t="shared" si="226"/>
        <v>#N/A</v>
      </c>
      <c r="T182" s="3" t="str">
        <f t="shared" si="227"/>
        <v/>
      </c>
      <c r="U182" s="3" t="str">
        <f>IF(M182&lt;&gt;"",M182,IF(L182="","",IFERROR(IF(T182=0,IF(S182=FALSE,Data!$J$11,Data!$J$8),""),IF(K182=Data!$B$4,"",Data!$J$8))))</f>
        <v>I don't know that verb.</v>
      </c>
      <c r="V182" s="3" t="e" cm="1">
        <f t="array" ref="V182">INDEX(Data!$Q$3:$T$25,CK181,L182)</f>
        <v>#VALUE!</v>
      </c>
      <c r="W182" s="3" t="e">
        <f t="shared" si="178"/>
        <v>#VALUE!</v>
      </c>
      <c r="X182" s="3">
        <f t="shared" si="228"/>
        <v>0</v>
      </c>
      <c r="Y182" s="3" t="str">
        <f>IF(K182&lt;&gt;"Go","",IF(ISNUMBER(V182),IF(V182&gt;0,W182,Data!$J$9),Play!V182))</f>
        <v/>
      </c>
      <c r="Z182" s="3" t="b">
        <f t="shared" si="229"/>
        <v>0</v>
      </c>
      <c r="AA182" s="3" t="str">
        <f t="shared" si="230"/>
        <v/>
      </c>
      <c r="AB182" s="3">
        <f t="shared" si="179"/>
        <v>0</v>
      </c>
      <c r="AE182" s="5" t="str">
        <f t="shared" si="180"/>
        <v/>
      </c>
      <c r="AF182" s="5" t="str">
        <f>IF(AE182&lt;&gt;"",OR(_xlfn.XLOOKUP(AE182,Data!$O$3:$O$25,Data!$U$3:$U$25),AND(CL181,OR(DC181=1,DC181=CK181))),"")</f>
        <v/>
      </c>
      <c r="AG182" s="5" t="e" cm="1">
        <f t="array" ref="AG182">"Exits: " &amp; _xlfn.TEXTJOIN(", ", TRUE, IF(INDEX(Data!$Q$3:$T$25,AE182,0)&gt;0,Data!$Q$2:$T$2,""))&amp;"."</f>
        <v>#VALUE!</v>
      </c>
      <c r="AH182" s="5" t="str" cm="1">
        <f t="array" ref="AH182">_xlfn.TEXTJOIN(", ", TRUE, IF(CO181:DN181=AE182,_xlfn.XLOOKUP($CO$3:$DN$3,Data!$W$3:$W$28,Data!$X$3:$X$28),""))</f>
        <v/>
      </c>
      <c r="AI182" s="5" t="str">
        <f>IF(AF182="","",IF(AF182,_xlfn.XLOOKUP(AE182,Data!$O$3:$O$25,Data!$P$3:$P$25)&amp;" "&amp;AG182&amp;IF(AH182&lt;&gt;""," You see: " &amp;AH182&amp;".",""),Data!$J$10))</f>
        <v/>
      </c>
      <c r="AJ182" s="5" t="str">
        <f t="shared" si="231"/>
        <v/>
      </c>
      <c r="AK182" s="5" t="str">
        <f>IF(AND(K182="Talk",U182=""),_xlfn.XLOOKUP(T182,Data!$W$3:$W$28,Data!$AC$3:$AC$28),"")</f>
        <v/>
      </c>
      <c r="AL182" s="5" t="str">
        <f t="shared" si="232"/>
        <v/>
      </c>
      <c r="AM182" s="5" t="b">
        <f t="shared" si="233"/>
        <v>0</v>
      </c>
      <c r="AN182" s="5" t="str">
        <f>IF(AM182,IF(_xlfn.XLOOKUP(T182,Data!$W$3:$W$28,Data!$AA$3:$AA$28)=FALSE,"You can't take that.",IF(Q182=1,"You already have that.",IF(OR(CK181=CT181,CK181=CY181),"The unholy fiend prevents you!",""))),"")</f>
        <v/>
      </c>
      <c r="AO182" s="5" t="str">
        <f t="shared" si="234"/>
        <v/>
      </c>
      <c r="AP182" s="5" t="str">
        <f t="shared" si="235"/>
        <v/>
      </c>
      <c r="AQ182" s="5" t="b">
        <f t="shared" si="236"/>
        <v>0</v>
      </c>
      <c r="AR182" s="5" t="str">
        <f t="shared" si="237"/>
        <v/>
      </c>
      <c r="AS182" s="5" t="str">
        <f t="shared" si="238"/>
        <v/>
      </c>
      <c r="AT182" s="5" t="str">
        <f t="shared" si="176"/>
        <v/>
      </c>
      <c r="AU182" s="5" t="str">
        <f>IF(AND(K182="Examine",U182=""),_xlfn.XLOOKUP(T182,Data!$W$3:$W$28,Data!$Z$3:$Z$28)&amp;IF(T182=15,IF(CL181,IF(CM181&gt;=14,"burning brightly.",IF(CM181&gt;=9,"burning steadily.",IF(CM181&gt;=4,"burning weakly.","guttering."))),"unlit."),""),"")</f>
        <v/>
      </c>
      <c r="AV182" s="5" t="str" cm="1">
        <f t="array" ref="AV182">_xlfn.TEXTJOIN(", ", TRUE, IF(CO181:DN181=1,CO$1:DN$1,""))</f>
        <v/>
      </c>
      <c r="AW182" s="5" t="str">
        <f t="shared" si="239"/>
        <v/>
      </c>
      <c r="AX182" s="5" t="b">
        <f t="shared" si="240"/>
        <v>0</v>
      </c>
      <c r="AY182" s="5" t="str">
        <f>IF(AX182,IF(NOT(ISBLANK(_xlfn.XLOOKUP(T182,Data!$W$3:$W$28,Data!$AD$3:$AD$28))),IF(CK181=12,"","There's nowhere to pour it away here."),"You can't empty that!"),"")</f>
        <v/>
      </c>
      <c r="AZ182" s="5" t="str">
        <f t="shared" si="241"/>
        <v/>
      </c>
      <c r="BA182" s="5" t="b">
        <f t="shared" si="242"/>
        <v>0</v>
      </c>
      <c r="BB182" s="5" t="e">
        <f>_xlfn.XLOOKUP(T182,Data!$W$3:$W$28,Data!$AD$3:$AD$28)</f>
        <v>#N/A</v>
      </c>
      <c r="BC182" s="5" t="str">
        <f t="shared" si="243"/>
        <v/>
      </c>
      <c r="BD182" s="5" t="str">
        <f t="shared" si="244"/>
        <v/>
      </c>
      <c r="BE182" s="5" t="b">
        <f t="shared" si="245"/>
        <v>0</v>
      </c>
      <c r="BF182" s="5" t="str">
        <f t="shared" si="181"/>
        <v/>
      </c>
      <c r="BG182" s="5" t="str">
        <f t="shared" si="246"/>
        <v/>
      </c>
      <c r="BH182" s="5" t="b">
        <f t="shared" si="247"/>
        <v>0</v>
      </c>
      <c r="BI182" s="5" t="str">
        <f t="shared" si="248"/>
        <v/>
      </c>
      <c r="BJ182" s="5" t="str">
        <f t="shared" si="182"/>
        <v/>
      </c>
      <c r="BK182" s="5" t="str">
        <f>IF(BH182,IF(BI182="","You ring the bell. "&amp;IF(BJ182=0,"Nothing else happens.","The "&amp;_xlfn.XLOOKUP(BJ182,Data!$W$3:$W$28,Data!$X$3:$X$28)&amp;" is transformed!"),BI182),"")</f>
        <v/>
      </c>
      <c r="BL182" s="5" t="b">
        <f t="shared" si="249"/>
        <v>0</v>
      </c>
      <c r="BM182" s="5" t="b">
        <f t="shared" si="250"/>
        <v>0</v>
      </c>
      <c r="BN182" s="5" t="str">
        <f t="shared" si="183"/>
        <v/>
      </c>
      <c r="BO182" s="5" t="str">
        <f t="shared" si="184"/>
        <v/>
      </c>
      <c r="BP182" s="5" t="b">
        <f t="shared" si="251"/>
        <v>0</v>
      </c>
      <c r="BQ182" s="5" t="str">
        <f>IF(BP182,IF(_xlfn.XLOOKUP(T182,Data!$W$3:$W$28,Data!$AB$3:$AB$28),"That's much too precious to give away!",IF(OR(AND(T182=17,CK181=CQ181),AND(T182=21,CK181=CV181)),"","No-one here seems to want that.")),"")</f>
        <v/>
      </c>
      <c r="BR182" s="5" t="str">
        <f>IF(BP182,IF(BQ182&lt;&gt;"",BQ182,IF(T182=21,Data!$B$5,"The priest takes the water and it is transformed by heavenly radiance!")),"")</f>
        <v/>
      </c>
      <c r="BS182" s="5" t="b">
        <f t="shared" si="252"/>
        <v>0</v>
      </c>
      <c r="BT182" s="5" t="str">
        <f t="shared" si="185"/>
        <v/>
      </c>
      <c r="BU182" s="5" t="str">
        <f t="shared" si="253"/>
        <v/>
      </c>
      <c r="BV182" s="5" t="b">
        <f t="shared" si="254"/>
        <v>0</v>
      </c>
      <c r="BW182" s="5" t="str">
        <f t="shared" si="186"/>
        <v/>
      </c>
      <c r="BX182" s="5" t="str">
        <f t="shared" si="255"/>
        <v/>
      </c>
      <c r="BY182" s="5" t="b">
        <f t="shared" si="256"/>
        <v>0</v>
      </c>
      <c r="BZ182" s="5">
        <f t="shared" si="257"/>
        <v>0</v>
      </c>
      <c r="CA182" s="5" t="str">
        <f t="shared" si="187"/>
        <v/>
      </c>
      <c r="CB182" s="5" t="b">
        <f t="shared" si="188"/>
        <v>0</v>
      </c>
      <c r="CC182" s="5" t="str">
        <f t="shared" si="189"/>
        <v/>
      </c>
      <c r="CD182" s="5" t="b">
        <f t="shared" si="190"/>
        <v>0</v>
      </c>
      <c r="CE182" s="5" t="b">
        <f t="shared" si="191"/>
        <v>0</v>
      </c>
      <c r="CF182" s="5" t="b">
        <f t="shared" si="192"/>
        <v>0</v>
      </c>
      <c r="CG182" s="5" t="b">
        <f t="shared" si="193"/>
        <v>0</v>
      </c>
      <c r="CH182" s="5" t="b">
        <f t="shared" si="194"/>
        <v>0</v>
      </c>
      <c r="CI182" s="5">
        <f t="shared" si="195"/>
        <v>0</v>
      </c>
      <c r="CJ182" s="5" t="str">
        <f t="shared" si="196"/>
        <v>I don't know that verb.</v>
      </c>
      <c r="CK182" s="4">
        <f t="shared" si="197"/>
        <v>3</v>
      </c>
      <c r="CL182" s="4" t="b">
        <f t="shared" si="198"/>
        <v>0</v>
      </c>
      <c r="CM182" s="4">
        <f t="shared" si="258"/>
        <v>20</v>
      </c>
      <c r="CN182" s="4" t="b">
        <f t="shared" si="199"/>
        <v>0</v>
      </c>
      <c r="CO182" s="4">
        <f t="shared" si="200"/>
        <v>12</v>
      </c>
      <c r="CP182" s="4">
        <f t="shared" si="201"/>
        <v>10</v>
      </c>
      <c r="CQ182" s="4">
        <f t="shared" si="202"/>
        <v>2</v>
      </c>
      <c r="CR182" s="4">
        <f t="shared" si="203"/>
        <v>20</v>
      </c>
      <c r="CS182" s="4">
        <f t="shared" si="204"/>
        <v>2</v>
      </c>
      <c r="CT182" s="4">
        <f t="shared" si="205"/>
        <v>15</v>
      </c>
      <c r="CU182" s="4">
        <f t="shared" si="206"/>
        <v>16</v>
      </c>
      <c r="CV182" s="4">
        <f t="shared" si="207"/>
        <v>8</v>
      </c>
      <c r="CW182" s="4">
        <f t="shared" si="208"/>
        <v>8</v>
      </c>
      <c r="CX182" s="4">
        <f t="shared" si="209"/>
        <v>14</v>
      </c>
      <c r="CY182" s="4">
        <f t="shared" si="210"/>
        <v>19</v>
      </c>
      <c r="CZ182" s="4">
        <f t="shared" si="211"/>
        <v>9</v>
      </c>
      <c r="DA182" s="4">
        <f t="shared" si="212"/>
        <v>2</v>
      </c>
      <c r="DB182" s="4">
        <f t="shared" si="213"/>
        <v>12</v>
      </c>
      <c r="DC182" s="4">
        <f t="shared" si="259"/>
        <v>2</v>
      </c>
      <c r="DD182" s="4">
        <f t="shared" si="214"/>
        <v>2</v>
      </c>
      <c r="DE182" s="4">
        <f t="shared" si="215"/>
        <v>2</v>
      </c>
      <c r="DF182" s="4">
        <f t="shared" si="216"/>
        <v>10</v>
      </c>
      <c r="DG182" s="4">
        <f t="shared" si="217"/>
        <v>2</v>
      </c>
      <c r="DH182" s="4">
        <f t="shared" si="218"/>
        <v>17</v>
      </c>
      <c r="DI182" s="4">
        <f t="shared" si="219"/>
        <v>6</v>
      </c>
      <c r="DJ182" s="4">
        <f t="shared" si="220"/>
        <v>15</v>
      </c>
      <c r="DK182" s="4">
        <f t="shared" si="221"/>
        <v>19</v>
      </c>
      <c r="DL182" s="4">
        <f t="shared" si="222"/>
        <v>2</v>
      </c>
      <c r="DM182" s="4">
        <f t="shared" si="223"/>
        <v>22</v>
      </c>
      <c r="DN182" s="4">
        <f t="shared" si="224"/>
        <v>23</v>
      </c>
      <c r="DO182" s="3"/>
    </row>
    <row r="183" spans="1:119" x14ac:dyDescent="0.35">
      <c r="A183" s="3" t="str">
        <f t="shared" si="225"/>
        <v/>
      </c>
      <c r="B183" s="6"/>
      <c r="C183" s="3" t="str">
        <f t="shared" si="175"/>
        <v/>
      </c>
      <c r="D183" s="3" t="e" cm="1">
        <f t="array" ref="D183:F183">INDEX(_xlfn.TEXTSPLIT(B183," ",,TRUE),_xlfn.SEQUENCE(1,3))</f>
        <v>#VALUE!</v>
      </c>
      <c r="E183" s="3" t="e">
        <v>#VALUE!</v>
      </c>
      <c r="F183" s="3" t="e">
        <v>#VALUE!</v>
      </c>
      <c r="G183" s="3" t="e" cm="1">
        <f t="array" ref="G183">_xlfn.XLOOKUP(D183,Data!$D$3:$D$36,Data!$E$3:$G$36)</f>
        <v>#VALUE!</v>
      </c>
      <c r="H183" s="3"/>
      <c r="I183" s="3"/>
      <c r="J183" s="3" t="e">
        <f>_xlfn.XMATCH(E183,Data!$L$3:$L$10)</f>
        <v>#VALUE!</v>
      </c>
      <c r="K183" s="3" t="str">
        <f>IF(M183="",IF(I183,Data!$B$4,_xlfn.XLOOKUP(D183,Data!$D$3:$D$36,Data!$E$3:$E$36)),"")</f>
        <v/>
      </c>
      <c r="L183" s="3" t="str">
        <f>IF(M183="",IF(I183,_xlfn.XLOOKUP(G183,Data!$L$3:$L$10,Data!$M$3:$M$10),IF(H183=0,"",IF(H183=1,E183,_xlfn.XLOOKUP(E183,Data!$L$3:$L$10,Data!$M$3:$M$10)))),"")</f>
        <v/>
      </c>
      <c r="M183" s="3" t="str">
        <f>IF(NOT(ISERROR(F183)),Data!$J$3,IF(ISERROR(G183),Data!$J$4,IF(AND(H183=0,NOT(ISERROR(E183))),Data!$J$5,IF(AND(H183=2,ISERROR(J183)),Data!$J$7,IF(AND(H183=1,ISERROR(E183)),Data!$J$6,"")))))</f>
        <v>I don't know that verb.</v>
      </c>
      <c r="N183" s="3" t="e">
        <f>_xlfn.XLOOKUP(K183,Data!$D$3:$D$36,Data!$H$3:$H$36)</f>
        <v>#N/A</v>
      </c>
      <c r="O183" s="3" t="e">
        <f>_xlfn.XLOOKUP(L183,Data!$X$3:$X$29,Data!$W$3:$W$29)</f>
        <v>#N/A</v>
      </c>
      <c r="P183" s="3" t="b">
        <f>OR(_xlfn.XLOOKUP(CK182,Data!$O$3:$O$25,Data!$U$3:$U$25),AND(CL182,OR(DC182=CK182,DC182=1)))</f>
        <v>1</v>
      </c>
      <c r="Q183" s="3" t="e" cm="1">
        <f t="array" ref="Q183">INDEX(CO182:DN182,1,O183)</f>
        <v>#N/A</v>
      </c>
      <c r="R183" s="3" t="e">
        <f t="shared" si="177"/>
        <v>#N/A</v>
      </c>
      <c r="S183" s="3" t="e">
        <f t="shared" si="226"/>
        <v>#N/A</v>
      </c>
      <c r="T183" s="3" t="str">
        <f t="shared" si="227"/>
        <v/>
      </c>
      <c r="U183" s="3" t="str">
        <f>IF(M183&lt;&gt;"",M183,IF(L183="","",IFERROR(IF(T183=0,IF(S183=FALSE,Data!$J$11,Data!$J$8),""),IF(K183=Data!$B$4,"",Data!$J$8))))</f>
        <v>I don't know that verb.</v>
      </c>
      <c r="V183" s="3" t="e" cm="1">
        <f t="array" ref="V183">INDEX(Data!$Q$3:$T$25,CK182,L183)</f>
        <v>#VALUE!</v>
      </c>
      <c r="W183" s="3" t="e">
        <f t="shared" si="178"/>
        <v>#VALUE!</v>
      </c>
      <c r="X183" s="3">
        <f t="shared" si="228"/>
        <v>0</v>
      </c>
      <c r="Y183" s="3" t="str">
        <f>IF(K183&lt;&gt;"Go","",IF(ISNUMBER(V183),IF(V183&gt;0,W183,Data!$J$9),Play!V183))</f>
        <v/>
      </c>
      <c r="Z183" s="3" t="b">
        <f t="shared" si="229"/>
        <v>0</v>
      </c>
      <c r="AA183" s="3" t="str">
        <f t="shared" si="230"/>
        <v/>
      </c>
      <c r="AB183" s="3">
        <f t="shared" si="179"/>
        <v>0</v>
      </c>
      <c r="AE183" s="5" t="str">
        <f t="shared" si="180"/>
        <v/>
      </c>
      <c r="AF183" s="5" t="str">
        <f>IF(AE183&lt;&gt;"",OR(_xlfn.XLOOKUP(AE183,Data!$O$3:$O$25,Data!$U$3:$U$25),AND(CL182,OR(DC182=1,DC182=CK182))),"")</f>
        <v/>
      </c>
      <c r="AG183" s="5" t="e" cm="1">
        <f t="array" ref="AG183">"Exits: " &amp; _xlfn.TEXTJOIN(", ", TRUE, IF(INDEX(Data!$Q$3:$T$25,AE183,0)&gt;0,Data!$Q$2:$T$2,""))&amp;"."</f>
        <v>#VALUE!</v>
      </c>
      <c r="AH183" s="5" t="str" cm="1">
        <f t="array" ref="AH183">_xlfn.TEXTJOIN(", ", TRUE, IF(CO182:DN182=AE183,_xlfn.XLOOKUP($CO$3:$DN$3,Data!$W$3:$W$28,Data!$X$3:$X$28),""))</f>
        <v/>
      </c>
      <c r="AI183" s="5" t="str">
        <f>IF(AF183="","",IF(AF183,_xlfn.XLOOKUP(AE183,Data!$O$3:$O$25,Data!$P$3:$P$25)&amp;" "&amp;AG183&amp;IF(AH183&lt;&gt;""," You see: " &amp;AH183&amp;".",""),Data!$J$10))</f>
        <v/>
      </c>
      <c r="AJ183" s="5" t="str">
        <f t="shared" si="231"/>
        <v/>
      </c>
      <c r="AK183" s="5" t="str">
        <f>IF(AND(K183="Talk",U183=""),_xlfn.XLOOKUP(T183,Data!$W$3:$W$28,Data!$AC$3:$AC$28),"")</f>
        <v/>
      </c>
      <c r="AL183" s="5" t="str">
        <f t="shared" si="232"/>
        <v/>
      </c>
      <c r="AM183" s="5" t="b">
        <f t="shared" si="233"/>
        <v>0</v>
      </c>
      <c r="AN183" s="5" t="str">
        <f>IF(AM183,IF(_xlfn.XLOOKUP(T183,Data!$W$3:$W$28,Data!$AA$3:$AA$28)=FALSE,"You can't take that.",IF(Q183=1,"You already have that.",IF(OR(CK182=CT182,CK182=CY182),"The unholy fiend prevents you!",""))),"")</f>
        <v/>
      </c>
      <c r="AO183" s="5" t="str">
        <f t="shared" si="234"/>
        <v/>
      </c>
      <c r="AP183" s="5" t="str">
        <f t="shared" si="235"/>
        <v/>
      </c>
      <c r="AQ183" s="5" t="b">
        <f t="shared" si="236"/>
        <v>0</v>
      </c>
      <c r="AR183" s="5" t="str">
        <f t="shared" si="237"/>
        <v/>
      </c>
      <c r="AS183" s="5" t="str">
        <f t="shared" si="238"/>
        <v/>
      </c>
      <c r="AT183" s="5" t="str">
        <f t="shared" si="176"/>
        <v/>
      </c>
      <c r="AU183" s="5" t="str">
        <f>IF(AND(K183="Examine",U183=""),_xlfn.XLOOKUP(T183,Data!$W$3:$W$28,Data!$Z$3:$Z$28)&amp;IF(T183=15,IF(CL182,IF(CM182&gt;=14,"burning brightly.",IF(CM182&gt;=9,"burning steadily.",IF(CM182&gt;=4,"burning weakly.","guttering."))),"unlit."),""),"")</f>
        <v/>
      </c>
      <c r="AV183" s="5" t="str" cm="1">
        <f t="array" ref="AV183">_xlfn.TEXTJOIN(", ", TRUE, IF(CO182:DN182=1,CO$1:DN$1,""))</f>
        <v/>
      </c>
      <c r="AW183" s="5" t="str">
        <f t="shared" si="239"/>
        <v/>
      </c>
      <c r="AX183" s="5" t="b">
        <f t="shared" si="240"/>
        <v>0</v>
      </c>
      <c r="AY183" s="5" t="str">
        <f>IF(AX183,IF(NOT(ISBLANK(_xlfn.XLOOKUP(T183,Data!$W$3:$W$28,Data!$AD$3:$AD$28))),IF(CK182=12,"","There's nowhere to pour it away here."),"You can't empty that!"),"")</f>
        <v/>
      </c>
      <c r="AZ183" s="5" t="str">
        <f t="shared" si="241"/>
        <v/>
      </c>
      <c r="BA183" s="5" t="b">
        <f t="shared" si="242"/>
        <v>0</v>
      </c>
      <c r="BB183" s="5" t="e">
        <f>_xlfn.XLOOKUP(T183,Data!$W$3:$W$28,Data!$AD$3:$AD$28)</f>
        <v>#N/A</v>
      </c>
      <c r="BC183" s="5" t="str">
        <f t="shared" si="243"/>
        <v/>
      </c>
      <c r="BD183" s="5" t="str">
        <f t="shared" si="244"/>
        <v/>
      </c>
      <c r="BE183" s="5" t="b">
        <f t="shared" si="245"/>
        <v>0</v>
      </c>
      <c r="BF183" s="5" t="str">
        <f t="shared" si="181"/>
        <v/>
      </c>
      <c r="BG183" s="5" t="str">
        <f t="shared" si="246"/>
        <v/>
      </c>
      <c r="BH183" s="5" t="b">
        <f t="shared" si="247"/>
        <v>0</v>
      </c>
      <c r="BI183" s="5" t="str">
        <f t="shared" si="248"/>
        <v/>
      </c>
      <c r="BJ183" s="5" t="str">
        <f t="shared" si="182"/>
        <v/>
      </c>
      <c r="BK183" s="5" t="str">
        <f>IF(BH183,IF(BI183="","You ring the bell. "&amp;IF(BJ183=0,"Nothing else happens.","The "&amp;_xlfn.XLOOKUP(BJ183,Data!$W$3:$W$28,Data!$X$3:$X$28)&amp;" is transformed!"),BI183),"")</f>
        <v/>
      </c>
      <c r="BL183" s="5" t="b">
        <f t="shared" si="249"/>
        <v>0</v>
      </c>
      <c r="BM183" s="5" t="b">
        <f t="shared" si="250"/>
        <v>0</v>
      </c>
      <c r="BN183" s="5" t="str">
        <f t="shared" si="183"/>
        <v/>
      </c>
      <c r="BO183" s="5" t="str">
        <f t="shared" si="184"/>
        <v/>
      </c>
      <c r="BP183" s="5" t="b">
        <f t="shared" si="251"/>
        <v>0</v>
      </c>
      <c r="BQ183" s="5" t="str">
        <f>IF(BP183,IF(_xlfn.XLOOKUP(T183,Data!$W$3:$W$28,Data!$AB$3:$AB$28),"That's much too precious to give away!",IF(OR(AND(T183=17,CK182=CQ182),AND(T183=21,CK182=CV182)),"","No-one here seems to want that.")),"")</f>
        <v/>
      </c>
      <c r="BR183" s="5" t="str">
        <f>IF(BP183,IF(BQ183&lt;&gt;"",BQ183,IF(T183=21,Data!$B$5,"The priest takes the water and it is transformed by heavenly radiance!")),"")</f>
        <v/>
      </c>
      <c r="BS183" s="5" t="b">
        <f t="shared" si="252"/>
        <v>0</v>
      </c>
      <c r="BT183" s="5" t="str">
        <f t="shared" si="185"/>
        <v/>
      </c>
      <c r="BU183" s="5" t="str">
        <f t="shared" si="253"/>
        <v/>
      </c>
      <c r="BV183" s="5" t="b">
        <f t="shared" si="254"/>
        <v>0</v>
      </c>
      <c r="BW183" s="5" t="str">
        <f t="shared" si="186"/>
        <v/>
      </c>
      <c r="BX183" s="5" t="str">
        <f t="shared" si="255"/>
        <v/>
      </c>
      <c r="BY183" s="5" t="b">
        <f t="shared" si="256"/>
        <v>0</v>
      </c>
      <c r="BZ183" s="5">
        <f t="shared" si="257"/>
        <v>0</v>
      </c>
      <c r="CA183" s="5" t="str">
        <f t="shared" si="187"/>
        <v/>
      </c>
      <c r="CB183" s="5" t="b">
        <f t="shared" si="188"/>
        <v>0</v>
      </c>
      <c r="CC183" s="5" t="str">
        <f t="shared" si="189"/>
        <v/>
      </c>
      <c r="CD183" s="5" t="b">
        <f t="shared" si="190"/>
        <v>0</v>
      </c>
      <c r="CE183" s="5" t="b">
        <f t="shared" si="191"/>
        <v>0</v>
      </c>
      <c r="CF183" s="5" t="b">
        <f t="shared" si="192"/>
        <v>0</v>
      </c>
      <c r="CG183" s="5" t="b">
        <f t="shared" si="193"/>
        <v>0</v>
      </c>
      <c r="CH183" s="5" t="b">
        <f t="shared" si="194"/>
        <v>0</v>
      </c>
      <c r="CI183" s="5">
        <f t="shared" si="195"/>
        <v>0</v>
      </c>
      <c r="CJ183" s="5" t="str">
        <f t="shared" si="196"/>
        <v>I don't know that verb.</v>
      </c>
      <c r="CK183" s="4">
        <f t="shared" si="197"/>
        <v>3</v>
      </c>
      <c r="CL183" s="4" t="b">
        <f t="shared" si="198"/>
        <v>0</v>
      </c>
      <c r="CM183" s="4">
        <f t="shared" si="258"/>
        <v>20</v>
      </c>
      <c r="CN183" s="4" t="b">
        <f t="shared" si="199"/>
        <v>0</v>
      </c>
      <c r="CO183" s="4">
        <f t="shared" si="200"/>
        <v>12</v>
      </c>
      <c r="CP183" s="4">
        <f t="shared" si="201"/>
        <v>10</v>
      </c>
      <c r="CQ183" s="4">
        <f t="shared" si="202"/>
        <v>2</v>
      </c>
      <c r="CR183" s="4">
        <f t="shared" si="203"/>
        <v>20</v>
      </c>
      <c r="CS183" s="4">
        <f t="shared" si="204"/>
        <v>2</v>
      </c>
      <c r="CT183" s="4">
        <f t="shared" si="205"/>
        <v>15</v>
      </c>
      <c r="CU183" s="4">
        <f t="shared" si="206"/>
        <v>16</v>
      </c>
      <c r="CV183" s="4">
        <f t="shared" si="207"/>
        <v>8</v>
      </c>
      <c r="CW183" s="4">
        <f t="shared" si="208"/>
        <v>8</v>
      </c>
      <c r="CX183" s="4">
        <f t="shared" si="209"/>
        <v>14</v>
      </c>
      <c r="CY183" s="4">
        <f t="shared" si="210"/>
        <v>19</v>
      </c>
      <c r="CZ183" s="4">
        <f t="shared" si="211"/>
        <v>9</v>
      </c>
      <c r="DA183" s="4">
        <f t="shared" si="212"/>
        <v>2</v>
      </c>
      <c r="DB183" s="4">
        <f t="shared" si="213"/>
        <v>12</v>
      </c>
      <c r="DC183" s="4">
        <f t="shared" si="259"/>
        <v>2</v>
      </c>
      <c r="DD183" s="4">
        <f t="shared" si="214"/>
        <v>2</v>
      </c>
      <c r="DE183" s="4">
        <f t="shared" si="215"/>
        <v>2</v>
      </c>
      <c r="DF183" s="4">
        <f t="shared" si="216"/>
        <v>10</v>
      </c>
      <c r="DG183" s="4">
        <f t="shared" si="217"/>
        <v>2</v>
      </c>
      <c r="DH183" s="4">
        <f t="shared" si="218"/>
        <v>17</v>
      </c>
      <c r="DI183" s="4">
        <f t="shared" si="219"/>
        <v>6</v>
      </c>
      <c r="DJ183" s="4">
        <f t="shared" si="220"/>
        <v>15</v>
      </c>
      <c r="DK183" s="4">
        <f t="shared" si="221"/>
        <v>19</v>
      </c>
      <c r="DL183" s="4">
        <f t="shared" si="222"/>
        <v>2</v>
      </c>
      <c r="DM183" s="4">
        <f t="shared" si="223"/>
        <v>22</v>
      </c>
      <c r="DN183" s="4">
        <f t="shared" si="224"/>
        <v>23</v>
      </c>
      <c r="DO183" s="3"/>
    </row>
    <row r="184" spans="1:119" x14ac:dyDescent="0.35">
      <c r="A184" s="3" t="str">
        <f t="shared" si="225"/>
        <v/>
      </c>
      <c r="B184" s="6"/>
      <c r="C184" s="3" t="str">
        <f t="shared" si="175"/>
        <v/>
      </c>
      <c r="D184" s="3" t="e" cm="1">
        <f t="array" ref="D184:F184">INDEX(_xlfn.TEXTSPLIT(B184," ",,TRUE),_xlfn.SEQUENCE(1,3))</f>
        <v>#VALUE!</v>
      </c>
      <c r="E184" s="3" t="e">
        <v>#VALUE!</v>
      </c>
      <c r="F184" s="3" t="e">
        <v>#VALUE!</v>
      </c>
      <c r="G184" s="3" t="e" cm="1">
        <f t="array" ref="G184">_xlfn.XLOOKUP(D184,Data!$D$3:$D$36,Data!$E$3:$G$36)</f>
        <v>#VALUE!</v>
      </c>
      <c r="H184" s="3"/>
      <c r="I184" s="3"/>
      <c r="J184" s="3" t="e">
        <f>_xlfn.XMATCH(E184,Data!$L$3:$L$10)</f>
        <v>#VALUE!</v>
      </c>
      <c r="K184" s="3" t="str">
        <f>IF(M184="",IF(I184,Data!$B$4,_xlfn.XLOOKUP(D184,Data!$D$3:$D$36,Data!$E$3:$E$36)),"")</f>
        <v/>
      </c>
      <c r="L184" s="3" t="str">
        <f>IF(M184="",IF(I184,_xlfn.XLOOKUP(G184,Data!$L$3:$L$10,Data!$M$3:$M$10),IF(H184=0,"",IF(H184=1,E184,_xlfn.XLOOKUP(E184,Data!$L$3:$L$10,Data!$M$3:$M$10)))),"")</f>
        <v/>
      </c>
      <c r="M184" s="3" t="str">
        <f>IF(NOT(ISERROR(F184)),Data!$J$3,IF(ISERROR(G184),Data!$J$4,IF(AND(H184=0,NOT(ISERROR(E184))),Data!$J$5,IF(AND(H184=2,ISERROR(J184)),Data!$J$7,IF(AND(H184=1,ISERROR(E184)),Data!$J$6,"")))))</f>
        <v>I don't know that verb.</v>
      </c>
      <c r="N184" s="3" t="e">
        <f>_xlfn.XLOOKUP(K184,Data!$D$3:$D$36,Data!$H$3:$H$36)</f>
        <v>#N/A</v>
      </c>
      <c r="O184" s="3" t="e">
        <f>_xlfn.XLOOKUP(L184,Data!$X$3:$X$29,Data!$W$3:$W$29)</f>
        <v>#N/A</v>
      </c>
      <c r="P184" s="3" t="b">
        <f>OR(_xlfn.XLOOKUP(CK183,Data!$O$3:$O$25,Data!$U$3:$U$25),AND(CL183,OR(DC183=CK183,DC183=1)))</f>
        <v>1</v>
      </c>
      <c r="Q184" s="3" t="e" cm="1">
        <f t="array" ref="Q184">INDEX(CO183:DN183,1,O184)</f>
        <v>#N/A</v>
      </c>
      <c r="R184" s="3" t="e">
        <f t="shared" si="177"/>
        <v>#N/A</v>
      </c>
      <c r="S184" s="3" t="e">
        <f t="shared" si="226"/>
        <v>#N/A</v>
      </c>
      <c r="T184" s="3" t="str">
        <f t="shared" si="227"/>
        <v/>
      </c>
      <c r="U184" s="3" t="str">
        <f>IF(M184&lt;&gt;"",M184,IF(L184="","",IFERROR(IF(T184=0,IF(S184=FALSE,Data!$J$11,Data!$J$8),""),IF(K184=Data!$B$4,"",Data!$J$8))))</f>
        <v>I don't know that verb.</v>
      </c>
      <c r="V184" s="3" t="e" cm="1">
        <f t="array" ref="V184">INDEX(Data!$Q$3:$T$25,CK183,L184)</f>
        <v>#VALUE!</v>
      </c>
      <c r="W184" s="3" t="e">
        <f t="shared" si="178"/>
        <v>#VALUE!</v>
      </c>
      <c r="X184" s="3">
        <f t="shared" si="228"/>
        <v>0</v>
      </c>
      <c r="Y184" s="3" t="str">
        <f>IF(K184&lt;&gt;"Go","",IF(ISNUMBER(V184),IF(V184&gt;0,W184,Data!$J$9),Play!V184))</f>
        <v/>
      </c>
      <c r="Z184" s="3" t="b">
        <f t="shared" si="229"/>
        <v>0</v>
      </c>
      <c r="AA184" s="3" t="str">
        <f t="shared" si="230"/>
        <v/>
      </c>
      <c r="AB184" s="3">
        <f t="shared" si="179"/>
        <v>0</v>
      </c>
      <c r="AE184" s="5" t="str">
        <f t="shared" si="180"/>
        <v/>
      </c>
      <c r="AF184" s="5" t="str">
        <f>IF(AE184&lt;&gt;"",OR(_xlfn.XLOOKUP(AE184,Data!$O$3:$O$25,Data!$U$3:$U$25),AND(CL183,OR(DC183=1,DC183=CK183))),"")</f>
        <v/>
      </c>
      <c r="AG184" s="5" t="e" cm="1">
        <f t="array" ref="AG184">"Exits: " &amp; _xlfn.TEXTJOIN(", ", TRUE, IF(INDEX(Data!$Q$3:$T$25,AE184,0)&gt;0,Data!$Q$2:$T$2,""))&amp;"."</f>
        <v>#VALUE!</v>
      </c>
      <c r="AH184" s="5" t="str" cm="1">
        <f t="array" ref="AH184">_xlfn.TEXTJOIN(", ", TRUE, IF(CO183:DN183=AE184,_xlfn.XLOOKUP($CO$3:$DN$3,Data!$W$3:$W$28,Data!$X$3:$X$28),""))</f>
        <v/>
      </c>
      <c r="AI184" s="5" t="str">
        <f>IF(AF184="","",IF(AF184,_xlfn.XLOOKUP(AE184,Data!$O$3:$O$25,Data!$P$3:$P$25)&amp;" "&amp;AG184&amp;IF(AH184&lt;&gt;""," You see: " &amp;AH184&amp;".",""),Data!$J$10))</f>
        <v/>
      </c>
      <c r="AJ184" s="5" t="str">
        <f t="shared" si="231"/>
        <v/>
      </c>
      <c r="AK184" s="5" t="str">
        <f>IF(AND(K184="Talk",U184=""),_xlfn.XLOOKUP(T184,Data!$W$3:$W$28,Data!$AC$3:$AC$28),"")</f>
        <v/>
      </c>
      <c r="AL184" s="5" t="str">
        <f t="shared" si="232"/>
        <v/>
      </c>
      <c r="AM184" s="5" t="b">
        <f t="shared" si="233"/>
        <v>0</v>
      </c>
      <c r="AN184" s="5" t="str">
        <f>IF(AM184,IF(_xlfn.XLOOKUP(T184,Data!$W$3:$W$28,Data!$AA$3:$AA$28)=FALSE,"You can't take that.",IF(Q184=1,"You already have that.",IF(OR(CK183=CT183,CK183=CY183),"The unholy fiend prevents you!",""))),"")</f>
        <v/>
      </c>
      <c r="AO184" s="5" t="str">
        <f t="shared" si="234"/>
        <v/>
      </c>
      <c r="AP184" s="5" t="str">
        <f t="shared" si="235"/>
        <v/>
      </c>
      <c r="AQ184" s="5" t="b">
        <f t="shared" si="236"/>
        <v>0</v>
      </c>
      <c r="AR184" s="5" t="str">
        <f t="shared" si="237"/>
        <v/>
      </c>
      <c r="AS184" s="5" t="str">
        <f t="shared" si="238"/>
        <v/>
      </c>
      <c r="AT184" s="5" t="str">
        <f t="shared" si="176"/>
        <v/>
      </c>
      <c r="AU184" s="5" t="str">
        <f>IF(AND(K184="Examine",U184=""),_xlfn.XLOOKUP(T184,Data!$W$3:$W$28,Data!$Z$3:$Z$28)&amp;IF(T184=15,IF(CL183,IF(CM183&gt;=14,"burning brightly.",IF(CM183&gt;=9,"burning steadily.",IF(CM183&gt;=4,"burning weakly.","guttering."))),"unlit."),""),"")</f>
        <v/>
      </c>
      <c r="AV184" s="5" t="str" cm="1">
        <f t="array" ref="AV184">_xlfn.TEXTJOIN(", ", TRUE, IF(CO183:DN183=1,CO$1:DN$1,""))</f>
        <v/>
      </c>
      <c r="AW184" s="5" t="str">
        <f t="shared" si="239"/>
        <v/>
      </c>
      <c r="AX184" s="5" t="b">
        <f t="shared" si="240"/>
        <v>0</v>
      </c>
      <c r="AY184" s="5" t="str">
        <f>IF(AX184,IF(NOT(ISBLANK(_xlfn.XLOOKUP(T184,Data!$W$3:$W$28,Data!$AD$3:$AD$28))),IF(CK183=12,"","There's nowhere to pour it away here."),"You can't empty that!"),"")</f>
        <v/>
      </c>
      <c r="AZ184" s="5" t="str">
        <f t="shared" si="241"/>
        <v/>
      </c>
      <c r="BA184" s="5" t="b">
        <f t="shared" si="242"/>
        <v>0</v>
      </c>
      <c r="BB184" s="5" t="e">
        <f>_xlfn.XLOOKUP(T184,Data!$W$3:$W$28,Data!$AD$3:$AD$28)</f>
        <v>#N/A</v>
      </c>
      <c r="BC184" s="5" t="str">
        <f t="shared" si="243"/>
        <v/>
      </c>
      <c r="BD184" s="5" t="str">
        <f t="shared" si="244"/>
        <v/>
      </c>
      <c r="BE184" s="5" t="b">
        <f t="shared" si="245"/>
        <v>0</v>
      </c>
      <c r="BF184" s="5" t="str">
        <f t="shared" si="181"/>
        <v/>
      </c>
      <c r="BG184" s="5" t="str">
        <f t="shared" si="246"/>
        <v/>
      </c>
      <c r="BH184" s="5" t="b">
        <f t="shared" si="247"/>
        <v>0</v>
      </c>
      <c r="BI184" s="5" t="str">
        <f t="shared" si="248"/>
        <v/>
      </c>
      <c r="BJ184" s="5" t="str">
        <f t="shared" si="182"/>
        <v/>
      </c>
      <c r="BK184" s="5" t="str">
        <f>IF(BH184,IF(BI184="","You ring the bell. "&amp;IF(BJ184=0,"Nothing else happens.","The "&amp;_xlfn.XLOOKUP(BJ184,Data!$W$3:$W$28,Data!$X$3:$X$28)&amp;" is transformed!"),BI184),"")</f>
        <v/>
      </c>
      <c r="BL184" s="5" t="b">
        <f t="shared" si="249"/>
        <v>0</v>
      </c>
      <c r="BM184" s="5" t="b">
        <f t="shared" si="250"/>
        <v>0</v>
      </c>
      <c r="BN184" s="5" t="str">
        <f t="shared" si="183"/>
        <v/>
      </c>
      <c r="BO184" s="5" t="str">
        <f t="shared" si="184"/>
        <v/>
      </c>
      <c r="BP184" s="5" t="b">
        <f t="shared" si="251"/>
        <v>0</v>
      </c>
      <c r="BQ184" s="5" t="str">
        <f>IF(BP184,IF(_xlfn.XLOOKUP(T184,Data!$W$3:$W$28,Data!$AB$3:$AB$28),"That's much too precious to give away!",IF(OR(AND(T184=17,CK183=CQ183),AND(T184=21,CK183=CV183)),"","No-one here seems to want that.")),"")</f>
        <v/>
      </c>
      <c r="BR184" s="5" t="str">
        <f>IF(BP184,IF(BQ184&lt;&gt;"",BQ184,IF(T184=21,Data!$B$5,"The priest takes the water and it is transformed by heavenly radiance!")),"")</f>
        <v/>
      </c>
      <c r="BS184" s="5" t="b">
        <f t="shared" si="252"/>
        <v>0</v>
      </c>
      <c r="BT184" s="5" t="str">
        <f t="shared" si="185"/>
        <v/>
      </c>
      <c r="BU184" s="5" t="str">
        <f t="shared" si="253"/>
        <v/>
      </c>
      <c r="BV184" s="5" t="b">
        <f t="shared" si="254"/>
        <v>0</v>
      </c>
      <c r="BW184" s="5" t="str">
        <f t="shared" si="186"/>
        <v/>
      </c>
      <c r="BX184" s="5" t="str">
        <f t="shared" si="255"/>
        <v/>
      </c>
      <c r="BY184" s="5" t="b">
        <f t="shared" si="256"/>
        <v>0</v>
      </c>
      <c r="BZ184" s="5">
        <f t="shared" si="257"/>
        <v>0</v>
      </c>
      <c r="CA184" s="5" t="str">
        <f t="shared" si="187"/>
        <v/>
      </c>
      <c r="CB184" s="5" t="b">
        <f t="shared" si="188"/>
        <v>0</v>
      </c>
      <c r="CC184" s="5" t="str">
        <f t="shared" si="189"/>
        <v/>
      </c>
      <c r="CD184" s="5" t="b">
        <f t="shared" si="190"/>
        <v>0</v>
      </c>
      <c r="CE184" s="5" t="b">
        <f t="shared" si="191"/>
        <v>0</v>
      </c>
      <c r="CF184" s="5" t="b">
        <f t="shared" si="192"/>
        <v>0</v>
      </c>
      <c r="CG184" s="5" t="b">
        <f t="shared" si="193"/>
        <v>0</v>
      </c>
      <c r="CH184" s="5" t="b">
        <f t="shared" si="194"/>
        <v>0</v>
      </c>
      <c r="CI184" s="5">
        <f t="shared" si="195"/>
        <v>0</v>
      </c>
      <c r="CJ184" s="5" t="str">
        <f t="shared" si="196"/>
        <v>I don't know that verb.</v>
      </c>
      <c r="CK184" s="4">
        <f t="shared" si="197"/>
        <v>3</v>
      </c>
      <c r="CL184" s="4" t="b">
        <f t="shared" si="198"/>
        <v>0</v>
      </c>
      <c r="CM184" s="4">
        <f t="shared" si="258"/>
        <v>20</v>
      </c>
      <c r="CN184" s="4" t="b">
        <f t="shared" si="199"/>
        <v>0</v>
      </c>
      <c r="CO184" s="4">
        <f t="shared" si="200"/>
        <v>12</v>
      </c>
      <c r="CP184" s="4">
        <f t="shared" si="201"/>
        <v>10</v>
      </c>
      <c r="CQ184" s="4">
        <f t="shared" si="202"/>
        <v>2</v>
      </c>
      <c r="CR184" s="4">
        <f t="shared" si="203"/>
        <v>20</v>
      </c>
      <c r="CS184" s="4">
        <f t="shared" si="204"/>
        <v>2</v>
      </c>
      <c r="CT184" s="4">
        <f t="shared" si="205"/>
        <v>15</v>
      </c>
      <c r="CU184" s="4">
        <f t="shared" si="206"/>
        <v>16</v>
      </c>
      <c r="CV184" s="4">
        <f t="shared" si="207"/>
        <v>8</v>
      </c>
      <c r="CW184" s="4">
        <f t="shared" si="208"/>
        <v>8</v>
      </c>
      <c r="CX184" s="4">
        <f t="shared" si="209"/>
        <v>14</v>
      </c>
      <c r="CY184" s="4">
        <f t="shared" si="210"/>
        <v>19</v>
      </c>
      <c r="CZ184" s="4">
        <f t="shared" si="211"/>
        <v>9</v>
      </c>
      <c r="DA184" s="4">
        <f t="shared" si="212"/>
        <v>2</v>
      </c>
      <c r="DB184" s="4">
        <f t="shared" si="213"/>
        <v>12</v>
      </c>
      <c r="DC184" s="4">
        <f t="shared" si="259"/>
        <v>2</v>
      </c>
      <c r="DD184" s="4">
        <f t="shared" si="214"/>
        <v>2</v>
      </c>
      <c r="DE184" s="4">
        <f t="shared" si="215"/>
        <v>2</v>
      </c>
      <c r="DF184" s="4">
        <f t="shared" si="216"/>
        <v>10</v>
      </c>
      <c r="DG184" s="4">
        <f t="shared" si="217"/>
        <v>2</v>
      </c>
      <c r="DH184" s="4">
        <f t="shared" si="218"/>
        <v>17</v>
      </c>
      <c r="DI184" s="4">
        <f t="shared" si="219"/>
        <v>6</v>
      </c>
      <c r="DJ184" s="4">
        <f t="shared" si="220"/>
        <v>15</v>
      </c>
      <c r="DK184" s="4">
        <f t="shared" si="221"/>
        <v>19</v>
      </c>
      <c r="DL184" s="4">
        <f t="shared" si="222"/>
        <v>2</v>
      </c>
      <c r="DM184" s="4">
        <f t="shared" si="223"/>
        <v>22</v>
      </c>
      <c r="DN184" s="4">
        <f t="shared" si="224"/>
        <v>23</v>
      </c>
      <c r="DO184" s="3"/>
    </row>
    <row r="185" spans="1:119" x14ac:dyDescent="0.35">
      <c r="A185" s="3" t="str">
        <f t="shared" si="225"/>
        <v/>
      </c>
      <c r="B185" s="6"/>
      <c r="C185" s="3" t="str">
        <f t="shared" si="175"/>
        <v/>
      </c>
      <c r="D185" s="3" t="e" cm="1">
        <f t="array" ref="D185:F185">INDEX(_xlfn.TEXTSPLIT(B185," ",,TRUE),_xlfn.SEQUENCE(1,3))</f>
        <v>#VALUE!</v>
      </c>
      <c r="E185" s="3" t="e">
        <v>#VALUE!</v>
      </c>
      <c r="F185" s="3" t="e">
        <v>#VALUE!</v>
      </c>
      <c r="G185" s="3" t="e" cm="1">
        <f t="array" ref="G185">_xlfn.XLOOKUP(D185,Data!$D$3:$D$36,Data!$E$3:$G$36)</f>
        <v>#VALUE!</v>
      </c>
      <c r="H185" s="3"/>
      <c r="I185" s="3"/>
      <c r="J185" s="3" t="e">
        <f>_xlfn.XMATCH(E185,Data!$L$3:$L$10)</f>
        <v>#VALUE!</v>
      </c>
      <c r="K185" s="3" t="str">
        <f>IF(M185="",IF(I185,Data!$B$4,_xlfn.XLOOKUP(D185,Data!$D$3:$D$36,Data!$E$3:$E$36)),"")</f>
        <v/>
      </c>
      <c r="L185" s="3" t="str">
        <f>IF(M185="",IF(I185,_xlfn.XLOOKUP(G185,Data!$L$3:$L$10,Data!$M$3:$M$10),IF(H185=0,"",IF(H185=1,E185,_xlfn.XLOOKUP(E185,Data!$L$3:$L$10,Data!$M$3:$M$10)))),"")</f>
        <v/>
      </c>
      <c r="M185" s="3" t="str">
        <f>IF(NOT(ISERROR(F185)),Data!$J$3,IF(ISERROR(G185),Data!$J$4,IF(AND(H185=0,NOT(ISERROR(E185))),Data!$J$5,IF(AND(H185=2,ISERROR(J185)),Data!$J$7,IF(AND(H185=1,ISERROR(E185)),Data!$J$6,"")))))</f>
        <v>I don't know that verb.</v>
      </c>
      <c r="N185" s="3" t="e">
        <f>_xlfn.XLOOKUP(K185,Data!$D$3:$D$36,Data!$H$3:$H$36)</f>
        <v>#N/A</v>
      </c>
      <c r="O185" s="3" t="e">
        <f>_xlfn.XLOOKUP(L185,Data!$X$3:$X$29,Data!$W$3:$W$29)</f>
        <v>#N/A</v>
      </c>
      <c r="P185" s="3" t="b">
        <f>OR(_xlfn.XLOOKUP(CK184,Data!$O$3:$O$25,Data!$U$3:$U$25),AND(CL184,OR(DC184=CK184,DC184=1)))</f>
        <v>1</v>
      </c>
      <c r="Q185" s="3" t="e" cm="1">
        <f t="array" ref="Q185">INDEX(CO184:DN184,1,O185)</f>
        <v>#N/A</v>
      </c>
      <c r="R185" s="3" t="e">
        <f t="shared" si="177"/>
        <v>#N/A</v>
      </c>
      <c r="S185" s="3" t="e">
        <f t="shared" si="226"/>
        <v>#N/A</v>
      </c>
      <c r="T185" s="3" t="str">
        <f t="shared" si="227"/>
        <v/>
      </c>
      <c r="U185" s="3" t="str">
        <f>IF(M185&lt;&gt;"",M185,IF(L185="","",IFERROR(IF(T185=0,IF(S185=FALSE,Data!$J$11,Data!$J$8),""),IF(K185=Data!$B$4,"",Data!$J$8))))</f>
        <v>I don't know that verb.</v>
      </c>
      <c r="V185" s="3" t="e" cm="1">
        <f t="array" ref="V185">INDEX(Data!$Q$3:$T$25,CK184,L185)</f>
        <v>#VALUE!</v>
      </c>
      <c r="W185" s="3" t="e">
        <f t="shared" si="178"/>
        <v>#VALUE!</v>
      </c>
      <c r="X185" s="3">
        <f t="shared" si="228"/>
        <v>0</v>
      </c>
      <c r="Y185" s="3" t="str">
        <f>IF(K185&lt;&gt;"Go","",IF(ISNUMBER(V185),IF(V185&gt;0,W185,Data!$J$9),Play!V185))</f>
        <v/>
      </c>
      <c r="Z185" s="3" t="b">
        <f t="shared" si="229"/>
        <v>0</v>
      </c>
      <c r="AA185" s="3" t="str">
        <f t="shared" si="230"/>
        <v/>
      </c>
      <c r="AB185" s="3">
        <f t="shared" si="179"/>
        <v>0</v>
      </c>
      <c r="AE185" s="5" t="str">
        <f t="shared" si="180"/>
        <v/>
      </c>
      <c r="AF185" s="5" t="str">
        <f>IF(AE185&lt;&gt;"",OR(_xlfn.XLOOKUP(AE185,Data!$O$3:$O$25,Data!$U$3:$U$25),AND(CL184,OR(DC184=1,DC184=CK184))),"")</f>
        <v/>
      </c>
      <c r="AG185" s="5" t="e" cm="1">
        <f t="array" ref="AG185">"Exits: " &amp; _xlfn.TEXTJOIN(", ", TRUE, IF(INDEX(Data!$Q$3:$T$25,AE185,0)&gt;0,Data!$Q$2:$T$2,""))&amp;"."</f>
        <v>#VALUE!</v>
      </c>
      <c r="AH185" s="5" t="str" cm="1">
        <f t="array" ref="AH185">_xlfn.TEXTJOIN(", ", TRUE, IF(CO184:DN184=AE185,_xlfn.XLOOKUP($CO$3:$DN$3,Data!$W$3:$W$28,Data!$X$3:$X$28),""))</f>
        <v/>
      </c>
      <c r="AI185" s="5" t="str">
        <f>IF(AF185="","",IF(AF185,_xlfn.XLOOKUP(AE185,Data!$O$3:$O$25,Data!$P$3:$P$25)&amp;" "&amp;AG185&amp;IF(AH185&lt;&gt;""," You see: " &amp;AH185&amp;".",""),Data!$J$10))</f>
        <v/>
      </c>
      <c r="AJ185" s="5" t="str">
        <f t="shared" si="231"/>
        <v/>
      </c>
      <c r="AK185" s="5" t="str">
        <f>IF(AND(K185="Talk",U185=""),_xlfn.XLOOKUP(T185,Data!$W$3:$W$28,Data!$AC$3:$AC$28),"")</f>
        <v/>
      </c>
      <c r="AL185" s="5" t="str">
        <f t="shared" si="232"/>
        <v/>
      </c>
      <c r="AM185" s="5" t="b">
        <f t="shared" si="233"/>
        <v>0</v>
      </c>
      <c r="AN185" s="5" t="str">
        <f>IF(AM185,IF(_xlfn.XLOOKUP(T185,Data!$W$3:$W$28,Data!$AA$3:$AA$28)=FALSE,"You can't take that.",IF(Q185=1,"You already have that.",IF(OR(CK184=CT184,CK184=CY184),"The unholy fiend prevents you!",""))),"")</f>
        <v/>
      </c>
      <c r="AO185" s="5" t="str">
        <f t="shared" si="234"/>
        <v/>
      </c>
      <c r="AP185" s="5" t="str">
        <f t="shared" si="235"/>
        <v/>
      </c>
      <c r="AQ185" s="5" t="b">
        <f t="shared" si="236"/>
        <v>0</v>
      </c>
      <c r="AR185" s="5" t="str">
        <f t="shared" si="237"/>
        <v/>
      </c>
      <c r="AS185" s="5" t="str">
        <f t="shared" si="238"/>
        <v/>
      </c>
      <c r="AT185" s="5" t="str">
        <f t="shared" si="176"/>
        <v/>
      </c>
      <c r="AU185" s="5" t="str">
        <f>IF(AND(K185="Examine",U185=""),_xlfn.XLOOKUP(T185,Data!$W$3:$W$28,Data!$Z$3:$Z$28)&amp;IF(T185=15,IF(CL184,IF(CM184&gt;=14,"burning brightly.",IF(CM184&gt;=9,"burning steadily.",IF(CM184&gt;=4,"burning weakly.","guttering."))),"unlit."),""),"")</f>
        <v/>
      </c>
      <c r="AV185" s="5" t="str" cm="1">
        <f t="array" ref="AV185">_xlfn.TEXTJOIN(", ", TRUE, IF(CO184:DN184=1,CO$1:DN$1,""))</f>
        <v/>
      </c>
      <c r="AW185" s="5" t="str">
        <f t="shared" si="239"/>
        <v/>
      </c>
      <c r="AX185" s="5" t="b">
        <f t="shared" si="240"/>
        <v>0</v>
      </c>
      <c r="AY185" s="5" t="str">
        <f>IF(AX185,IF(NOT(ISBLANK(_xlfn.XLOOKUP(T185,Data!$W$3:$W$28,Data!$AD$3:$AD$28))),IF(CK184=12,"","There's nowhere to pour it away here."),"You can't empty that!"),"")</f>
        <v/>
      </c>
      <c r="AZ185" s="5" t="str">
        <f t="shared" si="241"/>
        <v/>
      </c>
      <c r="BA185" s="5" t="b">
        <f t="shared" si="242"/>
        <v>0</v>
      </c>
      <c r="BB185" s="5" t="e">
        <f>_xlfn.XLOOKUP(T185,Data!$W$3:$W$28,Data!$AD$3:$AD$28)</f>
        <v>#N/A</v>
      </c>
      <c r="BC185" s="5" t="str">
        <f t="shared" si="243"/>
        <v/>
      </c>
      <c r="BD185" s="5" t="str">
        <f t="shared" si="244"/>
        <v/>
      </c>
      <c r="BE185" s="5" t="b">
        <f t="shared" si="245"/>
        <v>0</v>
      </c>
      <c r="BF185" s="5" t="str">
        <f t="shared" si="181"/>
        <v/>
      </c>
      <c r="BG185" s="5" t="str">
        <f t="shared" si="246"/>
        <v/>
      </c>
      <c r="BH185" s="5" t="b">
        <f t="shared" si="247"/>
        <v>0</v>
      </c>
      <c r="BI185" s="5" t="str">
        <f t="shared" si="248"/>
        <v/>
      </c>
      <c r="BJ185" s="5" t="str">
        <f t="shared" si="182"/>
        <v/>
      </c>
      <c r="BK185" s="5" t="str">
        <f>IF(BH185,IF(BI185="","You ring the bell. "&amp;IF(BJ185=0,"Nothing else happens.","The "&amp;_xlfn.XLOOKUP(BJ185,Data!$W$3:$W$28,Data!$X$3:$X$28)&amp;" is transformed!"),BI185),"")</f>
        <v/>
      </c>
      <c r="BL185" s="5" t="b">
        <f t="shared" si="249"/>
        <v>0</v>
      </c>
      <c r="BM185" s="5" t="b">
        <f t="shared" si="250"/>
        <v>0</v>
      </c>
      <c r="BN185" s="5" t="str">
        <f t="shared" si="183"/>
        <v/>
      </c>
      <c r="BO185" s="5" t="str">
        <f t="shared" si="184"/>
        <v/>
      </c>
      <c r="BP185" s="5" t="b">
        <f t="shared" si="251"/>
        <v>0</v>
      </c>
      <c r="BQ185" s="5" t="str">
        <f>IF(BP185,IF(_xlfn.XLOOKUP(T185,Data!$W$3:$W$28,Data!$AB$3:$AB$28),"That's much too precious to give away!",IF(OR(AND(T185=17,CK184=CQ184),AND(T185=21,CK184=CV184)),"","No-one here seems to want that.")),"")</f>
        <v/>
      </c>
      <c r="BR185" s="5" t="str">
        <f>IF(BP185,IF(BQ185&lt;&gt;"",BQ185,IF(T185=21,Data!$B$5,"The priest takes the water and it is transformed by heavenly radiance!")),"")</f>
        <v/>
      </c>
      <c r="BS185" s="5" t="b">
        <f t="shared" si="252"/>
        <v>0</v>
      </c>
      <c r="BT185" s="5" t="str">
        <f t="shared" si="185"/>
        <v/>
      </c>
      <c r="BU185" s="5" t="str">
        <f t="shared" si="253"/>
        <v/>
      </c>
      <c r="BV185" s="5" t="b">
        <f t="shared" si="254"/>
        <v>0</v>
      </c>
      <c r="BW185" s="5" t="str">
        <f t="shared" si="186"/>
        <v/>
      </c>
      <c r="BX185" s="5" t="str">
        <f t="shared" si="255"/>
        <v/>
      </c>
      <c r="BY185" s="5" t="b">
        <f t="shared" si="256"/>
        <v>0</v>
      </c>
      <c r="BZ185" s="5">
        <f t="shared" si="257"/>
        <v>0</v>
      </c>
      <c r="CA185" s="5" t="str">
        <f t="shared" si="187"/>
        <v/>
      </c>
      <c r="CB185" s="5" t="b">
        <f t="shared" si="188"/>
        <v>0</v>
      </c>
      <c r="CC185" s="5" t="str">
        <f t="shared" si="189"/>
        <v/>
      </c>
      <c r="CD185" s="5" t="b">
        <f t="shared" si="190"/>
        <v>0</v>
      </c>
      <c r="CE185" s="5" t="b">
        <f t="shared" si="191"/>
        <v>0</v>
      </c>
      <c r="CF185" s="5" t="b">
        <f t="shared" si="192"/>
        <v>0</v>
      </c>
      <c r="CG185" s="5" t="b">
        <f t="shared" si="193"/>
        <v>0</v>
      </c>
      <c r="CH185" s="5" t="b">
        <f t="shared" si="194"/>
        <v>0</v>
      </c>
      <c r="CI185" s="5">
        <f t="shared" si="195"/>
        <v>0</v>
      </c>
      <c r="CJ185" s="5" t="str">
        <f t="shared" si="196"/>
        <v>I don't know that verb.</v>
      </c>
      <c r="CK185" s="4">
        <f t="shared" si="197"/>
        <v>3</v>
      </c>
      <c r="CL185" s="4" t="b">
        <f t="shared" si="198"/>
        <v>0</v>
      </c>
      <c r="CM185" s="4">
        <f t="shared" si="258"/>
        <v>20</v>
      </c>
      <c r="CN185" s="4" t="b">
        <f t="shared" si="199"/>
        <v>0</v>
      </c>
      <c r="CO185" s="4">
        <f t="shared" si="200"/>
        <v>12</v>
      </c>
      <c r="CP185" s="4">
        <f t="shared" si="201"/>
        <v>10</v>
      </c>
      <c r="CQ185" s="4">
        <f t="shared" si="202"/>
        <v>2</v>
      </c>
      <c r="CR185" s="4">
        <f t="shared" si="203"/>
        <v>20</v>
      </c>
      <c r="CS185" s="4">
        <f t="shared" si="204"/>
        <v>2</v>
      </c>
      <c r="CT185" s="4">
        <f t="shared" si="205"/>
        <v>15</v>
      </c>
      <c r="CU185" s="4">
        <f t="shared" si="206"/>
        <v>16</v>
      </c>
      <c r="CV185" s="4">
        <f t="shared" si="207"/>
        <v>8</v>
      </c>
      <c r="CW185" s="4">
        <f t="shared" si="208"/>
        <v>8</v>
      </c>
      <c r="CX185" s="4">
        <f t="shared" si="209"/>
        <v>14</v>
      </c>
      <c r="CY185" s="4">
        <f t="shared" si="210"/>
        <v>19</v>
      </c>
      <c r="CZ185" s="4">
        <f t="shared" si="211"/>
        <v>9</v>
      </c>
      <c r="DA185" s="4">
        <f t="shared" si="212"/>
        <v>2</v>
      </c>
      <c r="DB185" s="4">
        <f t="shared" si="213"/>
        <v>12</v>
      </c>
      <c r="DC185" s="4">
        <f t="shared" si="259"/>
        <v>2</v>
      </c>
      <c r="DD185" s="4">
        <f t="shared" si="214"/>
        <v>2</v>
      </c>
      <c r="DE185" s="4">
        <f t="shared" si="215"/>
        <v>2</v>
      </c>
      <c r="DF185" s="4">
        <f t="shared" si="216"/>
        <v>10</v>
      </c>
      <c r="DG185" s="4">
        <f t="shared" si="217"/>
        <v>2</v>
      </c>
      <c r="DH185" s="4">
        <f t="shared" si="218"/>
        <v>17</v>
      </c>
      <c r="DI185" s="4">
        <f t="shared" si="219"/>
        <v>6</v>
      </c>
      <c r="DJ185" s="4">
        <f t="shared" si="220"/>
        <v>15</v>
      </c>
      <c r="DK185" s="4">
        <f t="shared" si="221"/>
        <v>19</v>
      </c>
      <c r="DL185" s="4">
        <f t="shared" si="222"/>
        <v>2</v>
      </c>
      <c r="DM185" s="4">
        <f t="shared" si="223"/>
        <v>22</v>
      </c>
      <c r="DN185" s="4">
        <f t="shared" si="224"/>
        <v>23</v>
      </c>
      <c r="DO185" s="3"/>
    </row>
    <row r="186" spans="1:119" x14ac:dyDescent="0.35">
      <c r="A186" s="3" t="str">
        <f t="shared" si="225"/>
        <v/>
      </c>
      <c r="B186" s="6"/>
      <c r="C186" s="3" t="str">
        <f t="shared" si="175"/>
        <v/>
      </c>
      <c r="D186" s="3" t="e" cm="1">
        <f t="array" ref="D186:F186">INDEX(_xlfn.TEXTSPLIT(B186," ",,TRUE),_xlfn.SEQUENCE(1,3))</f>
        <v>#VALUE!</v>
      </c>
      <c r="E186" s="3" t="e">
        <v>#VALUE!</v>
      </c>
      <c r="F186" s="3" t="e">
        <v>#VALUE!</v>
      </c>
      <c r="G186" s="3" t="e" cm="1">
        <f t="array" ref="G186">_xlfn.XLOOKUP(D186,Data!$D$3:$D$36,Data!$E$3:$G$36)</f>
        <v>#VALUE!</v>
      </c>
      <c r="H186" s="3"/>
      <c r="I186" s="3"/>
      <c r="J186" s="3" t="e">
        <f>_xlfn.XMATCH(E186,Data!$L$3:$L$10)</f>
        <v>#VALUE!</v>
      </c>
      <c r="K186" s="3" t="str">
        <f>IF(M186="",IF(I186,Data!$B$4,_xlfn.XLOOKUP(D186,Data!$D$3:$D$36,Data!$E$3:$E$36)),"")</f>
        <v/>
      </c>
      <c r="L186" s="3" t="str">
        <f>IF(M186="",IF(I186,_xlfn.XLOOKUP(G186,Data!$L$3:$L$10,Data!$M$3:$M$10),IF(H186=0,"",IF(H186=1,E186,_xlfn.XLOOKUP(E186,Data!$L$3:$L$10,Data!$M$3:$M$10)))),"")</f>
        <v/>
      </c>
      <c r="M186" s="3" t="str">
        <f>IF(NOT(ISERROR(F186)),Data!$J$3,IF(ISERROR(G186),Data!$J$4,IF(AND(H186=0,NOT(ISERROR(E186))),Data!$J$5,IF(AND(H186=2,ISERROR(J186)),Data!$J$7,IF(AND(H186=1,ISERROR(E186)),Data!$J$6,"")))))</f>
        <v>I don't know that verb.</v>
      </c>
      <c r="N186" s="3" t="e">
        <f>_xlfn.XLOOKUP(K186,Data!$D$3:$D$36,Data!$H$3:$H$36)</f>
        <v>#N/A</v>
      </c>
      <c r="O186" s="3" t="e">
        <f>_xlfn.XLOOKUP(L186,Data!$X$3:$X$29,Data!$W$3:$W$29)</f>
        <v>#N/A</v>
      </c>
      <c r="P186" s="3" t="b">
        <f>OR(_xlfn.XLOOKUP(CK185,Data!$O$3:$O$25,Data!$U$3:$U$25),AND(CL185,OR(DC185=CK185,DC185=1)))</f>
        <v>1</v>
      </c>
      <c r="Q186" s="3" t="e" cm="1">
        <f t="array" ref="Q186">INDEX(CO185:DN185,1,O186)</f>
        <v>#N/A</v>
      </c>
      <c r="R186" s="3" t="e">
        <f t="shared" si="177"/>
        <v>#N/A</v>
      </c>
      <c r="S186" s="3" t="e">
        <f t="shared" si="226"/>
        <v>#N/A</v>
      </c>
      <c r="T186" s="3" t="str">
        <f t="shared" si="227"/>
        <v/>
      </c>
      <c r="U186" s="3" t="str">
        <f>IF(M186&lt;&gt;"",M186,IF(L186="","",IFERROR(IF(T186=0,IF(S186=FALSE,Data!$J$11,Data!$J$8),""),IF(K186=Data!$B$4,"",Data!$J$8))))</f>
        <v>I don't know that verb.</v>
      </c>
      <c r="V186" s="3" t="e" cm="1">
        <f t="array" ref="V186">INDEX(Data!$Q$3:$T$25,CK185,L186)</f>
        <v>#VALUE!</v>
      </c>
      <c r="W186" s="3" t="e">
        <f t="shared" si="178"/>
        <v>#VALUE!</v>
      </c>
      <c r="X186" s="3">
        <f t="shared" si="228"/>
        <v>0</v>
      </c>
      <c r="Y186" s="3" t="str">
        <f>IF(K186&lt;&gt;"Go","",IF(ISNUMBER(V186),IF(V186&gt;0,W186,Data!$J$9),Play!V186))</f>
        <v/>
      </c>
      <c r="Z186" s="3" t="b">
        <f t="shared" si="229"/>
        <v>0</v>
      </c>
      <c r="AA186" s="3" t="str">
        <f t="shared" si="230"/>
        <v/>
      </c>
      <c r="AB186" s="3">
        <f t="shared" si="179"/>
        <v>0</v>
      </c>
      <c r="AE186" s="5" t="str">
        <f t="shared" si="180"/>
        <v/>
      </c>
      <c r="AF186" s="5" t="str">
        <f>IF(AE186&lt;&gt;"",OR(_xlfn.XLOOKUP(AE186,Data!$O$3:$O$25,Data!$U$3:$U$25),AND(CL185,OR(DC185=1,DC185=CK185))),"")</f>
        <v/>
      </c>
      <c r="AG186" s="5" t="e" cm="1">
        <f t="array" ref="AG186">"Exits: " &amp; _xlfn.TEXTJOIN(", ", TRUE, IF(INDEX(Data!$Q$3:$T$25,AE186,0)&gt;0,Data!$Q$2:$T$2,""))&amp;"."</f>
        <v>#VALUE!</v>
      </c>
      <c r="AH186" s="5" t="str" cm="1">
        <f t="array" ref="AH186">_xlfn.TEXTJOIN(", ", TRUE, IF(CO185:DN185=AE186,_xlfn.XLOOKUP($CO$3:$DN$3,Data!$W$3:$W$28,Data!$X$3:$X$28),""))</f>
        <v/>
      </c>
      <c r="AI186" s="5" t="str">
        <f>IF(AF186="","",IF(AF186,_xlfn.XLOOKUP(AE186,Data!$O$3:$O$25,Data!$P$3:$P$25)&amp;" "&amp;AG186&amp;IF(AH186&lt;&gt;""," You see: " &amp;AH186&amp;".",""),Data!$J$10))</f>
        <v/>
      </c>
      <c r="AJ186" s="5" t="str">
        <f t="shared" si="231"/>
        <v/>
      </c>
      <c r="AK186" s="5" t="str">
        <f>IF(AND(K186="Talk",U186=""),_xlfn.XLOOKUP(T186,Data!$W$3:$W$28,Data!$AC$3:$AC$28),"")</f>
        <v/>
      </c>
      <c r="AL186" s="5" t="str">
        <f t="shared" si="232"/>
        <v/>
      </c>
      <c r="AM186" s="5" t="b">
        <f t="shared" si="233"/>
        <v>0</v>
      </c>
      <c r="AN186" s="5" t="str">
        <f>IF(AM186,IF(_xlfn.XLOOKUP(T186,Data!$W$3:$W$28,Data!$AA$3:$AA$28)=FALSE,"You can't take that.",IF(Q186=1,"You already have that.",IF(OR(CK185=CT185,CK185=CY185),"The unholy fiend prevents you!",""))),"")</f>
        <v/>
      </c>
      <c r="AO186" s="5" t="str">
        <f t="shared" si="234"/>
        <v/>
      </c>
      <c r="AP186" s="5" t="str">
        <f t="shared" si="235"/>
        <v/>
      </c>
      <c r="AQ186" s="5" t="b">
        <f t="shared" si="236"/>
        <v>0</v>
      </c>
      <c r="AR186" s="5" t="str">
        <f t="shared" si="237"/>
        <v/>
      </c>
      <c r="AS186" s="5" t="str">
        <f t="shared" si="238"/>
        <v/>
      </c>
      <c r="AT186" s="5" t="str">
        <f t="shared" si="176"/>
        <v/>
      </c>
      <c r="AU186" s="5" t="str">
        <f>IF(AND(K186="Examine",U186=""),_xlfn.XLOOKUP(T186,Data!$W$3:$W$28,Data!$Z$3:$Z$28)&amp;IF(T186=15,IF(CL185,IF(CM185&gt;=14,"burning brightly.",IF(CM185&gt;=9,"burning steadily.",IF(CM185&gt;=4,"burning weakly.","guttering."))),"unlit."),""),"")</f>
        <v/>
      </c>
      <c r="AV186" s="5" t="str" cm="1">
        <f t="array" ref="AV186">_xlfn.TEXTJOIN(", ", TRUE, IF(CO185:DN185=1,CO$1:DN$1,""))</f>
        <v/>
      </c>
      <c r="AW186" s="5" t="str">
        <f t="shared" si="239"/>
        <v/>
      </c>
      <c r="AX186" s="5" t="b">
        <f t="shared" si="240"/>
        <v>0</v>
      </c>
      <c r="AY186" s="5" t="str">
        <f>IF(AX186,IF(NOT(ISBLANK(_xlfn.XLOOKUP(T186,Data!$W$3:$W$28,Data!$AD$3:$AD$28))),IF(CK185=12,"","There's nowhere to pour it away here."),"You can't empty that!"),"")</f>
        <v/>
      </c>
      <c r="AZ186" s="5" t="str">
        <f t="shared" si="241"/>
        <v/>
      </c>
      <c r="BA186" s="5" t="b">
        <f t="shared" si="242"/>
        <v>0</v>
      </c>
      <c r="BB186" s="5" t="e">
        <f>_xlfn.XLOOKUP(T186,Data!$W$3:$W$28,Data!$AD$3:$AD$28)</f>
        <v>#N/A</v>
      </c>
      <c r="BC186" s="5" t="str">
        <f t="shared" si="243"/>
        <v/>
      </c>
      <c r="BD186" s="5" t="str">
        <f t="shared" si="244"/>
        <v/>
      </c>
      <c r="BE186" s="5" t="b">
        <f t="shared" si="245"/>
        <v>0</v>
      </c>
      <c r="BF186" s="5" t="str">
        <f t="shared" si="181"/>
        <v/>
      </c>
      <c r="BG186" s="5" t="str">
        <f t="shared" si="246"/>
        <v/>
      </c>
      <c r="BH186" s="5" t="b">
        <f t="shared" si="247"/>
        <v>0</v>
      </c>
      <c r="BI186" s="5" t="str">
        <f t="shared" si="248"/>
        <v/>
      </c>
      <c r="BJ186" s="5" t="str">
        <f t="shared" si="182"/>
        <v/>
      </c>
      <c r="BK186" s="5" t="str">
        <f>IF(BH186,IF(BI186="","You ring the bell. "&amp;IF(BJ186=0,"Nothing else happens.","The "&amp;_xlfn.XLOOKUP(BJ186,Data!$W$3:$W$28,Data!$X$3:$X$28)&amp;" is transformed!"),BI186),"")</f>
        <v/>
      </c>
      <c r="BL186" s="5" t="b">
        <f t="shared" si="249"/>
        <v>0</v>
      </c>
      <c r="BM186" s="5" t="b">
        <f t="shared" si="250"/>
        <v>0</v>
      </c>
      <c r="BN186" s="5" t="str">
        <f t="shared" si="183"/>
        <v/>
      </c>
      <c r="BO186" s="5" t="str">
        <f t="shared" si="184"/>
        <v/>
      </c>
      <c r="BP186" s="5" t="b">
        <f t="shared" si="251"/>
        <v>0</v>
      </c>
      <c r="BQ186" s="5" t="str">
        <f>IF(BP186,IF(_xlfn.XLOOKUP(T186,Data!$W$3:$W$28,Data!$AB$3:$AB$28),"That's much too precious to give away!",IF(OR(AND(T186=17,CK185=CQ185),AND(T186=21,CK185=CV185)),"","No-one here seems to want that.")),"")</f>
        <v/>
      </c>
      <c r="BR186" s="5" t="str">
        <f>IF(BP186,IF(BQ186&lt;&gt;"",BQ186,IF(T186=21,Data!$B$5,"The priest takes the water and it is transformed by heavenly radiance!")),"")</f>
        <v/>
      </c>
      <c r="BS186" s="5" t="b">
        <f t="shared" si="252"/>
        <v>0</v>
      </c>
      <c r="BT186" s="5" t="str">
        <f t="shared" si="185"/>
        <v/>
      </c>
      <c r="BU186" s="5" t="str">
        <f t="shared" si="253"/>
        <v/>
      </c>
      <c r="BV186" s="5" t="b">
        <f t="shared" si="254"/>
        <v>0</v>
      </c>
      <c r="BW186" s="5" t="str">
        <f t="shared" si="186"/>
        <v/>
      </c>
      <c r="BX186" s="5" t="str">
        <f t="shared" si="255"/>
        <v/>
      </c>
      <c r="BY186" s="5" t="b">
        <f t="shared" si="256"/>
        <v>0</v>
      </c>
      <c r="BZ186" s="5">
        <f t="shared" si="257"/>
        <v>0</v>
      </c>
      <c r="CA186" s="5" t="str">
        <f t="shared" si="187"/>
        <v/>
      </c>
      <c r="CB186" s="5" t="b">
        <f t="shared" si="188"/>
        <v>0</v>
      </c>
      <c r="CC186" s="5" t="str">
        <f t="shared" si="189"/>
        <v/>
      </c>
      <c r="CD186" s="5" t="b">
        <f t="shared" si="190"/>
        <v>0</v>
      </c>
      <c r="CE186" s="5" t="b">
        <f t="shared" si="191"/>
        <v>0</v>
      </c>
      <c r="CF186" s="5" t="b">
        <f t="shared" si="192"/>
        <v>0</v>
      </c>
      <c r="CG186" s="5" t="b">
        <f t="shared" si="193"/>
        <v>0</v>
      </c>
      <c r="CH186" s="5" t="b">
        <f t="shared" si="194"/>
        <v>0</v>
      </c>
      <c r="CI186" s="5">
        <f t="shared" si="195"/>
        <v>0</v>
      </c>
      <c r="CJ186" s="5" t="str">
        <f t="shared" si="196"/>
        <v>I don't know that verb.</v>
      </c>
      <c r="CK186" s="4">
        <f t="shared" si="197"/>
        <v>3</v>
      </c>
      <c r="CL186" s="4" t="b">
        <f t="shared" si="198"/>
        <v>0</v>
      </c>
      <c r="CM186" s="4">
        <f t="shared" si="258"/>
        <v>20</v>
      </c>
      <c r="CN186" s="4" t="b">
        <f t="shared" si="199"/>
        <v>0</v>
      </c>
      <c r="CO186" s="4">
        <f t="shared" si="200"/>
        <v>12</v>
      </c>
      <c r="CP186" s="4">
        <f t="shared" si="201"/>
        <v>10</v>
      </c>
      <c r="CQ186" s="4">
        <f t="shared" si="202"/>
        <v>2</v>
      </c>
      <c r="CR186" s="4">
        <f t="shared" si="203"/>
        <v>20</v>
      </c>
      <c r="CS186" s="4">
        <f t="shared" si="204"/>
        <v>2</v>
      </c>
      <c r="CT186" s="4">
        <f t="shared" si="205"/>
        <v>15</v>
      </c>
      <c r="CU186" s="4">
        <f t="shared" si="206"/>
        <v>16</v>
      </c>
      <c r="CV186" s="4">
        <f t="shared" si="207"/>
        <v>8</v>
      </c>
      <c r="CW186" s="4">
        <f t="shared" si="208"/>
        <v>8</v>
      </c>
      <c r="CX186" s="4">
        <f t="shared" si="209"/>
        <v>14</v>
      </c>
      <c r="CY186" s="4">
        <f t="shared" si="210"/>
        <v>19</v>
      </c>
      <c r="CZ186" s="4">
        <f t="shared" si="211"/>
        <v>9</v>
      </c>
      <c r="DA186" s="4">
        <f t="shared" si="212"/>
        <v>2</v>
      </c>
      <c r="DB186" s="4">
        <f t="shared" si="213"/>
        <v>12</v>
      </c>
      <c r="DC186" s="4">
        <f t="shared" si="259"/>
        <v>2</v>
      </c>
      <c r="DD186" s="4">
        <f t="shared" si="214"/>
        <v>2</v>
      </c>
      <c r="DE186" s="4">
        <f t="shared" si="215"/>
        <v>2</v>
      </c>
      <c r="DF186" s="4">
        <f t="shared" si="216"/>
        <v>10</v>
      </c>
      <c r="DG186" s="4">
        <f t="shared" si="217"/>
        <v>2</v>
      </c>
      <c r="DH186" s="4">
        <f t="shared" si="218"/>
        <v>17</v>
      </c>
      <c r="DI186" s="4">
        <f t="shared" si="219"/>
        <v>6</v>
      </c>
      <c r="DJ186" s="4">
        <f t="shared" si="220"/>
        <v>15</v>
      </c>
      <c r="DK186" s="4">
        <f t="shared" si="221"/>
        <v>19</v>
      </c>
      <c r="DL186" s="4">
        <f t="shared" si="222"/>
        <v>2</v>
      </c>
      <c r="DM186" s="4">
        <f t="shared" si="223"/>
        <v>22</v>
      </c>
      <c r="DN186" s="4">
        <f t="shared" si="224"/>
        <v>23</v>
      </c>
      <c r="DO186" s="3"/>
    </row>
    <row r="187" spans="1:119" x14ac:dyDescent="0.35">
      <c r="A187" s="3" t="str">
        <f t="shared" si="225"/>
        <v/>
      </c>
      <c r="B187" s="6"/>
      <c r="C187" s="3" t="str">
        <f t="shared" si="175"/>
        <v/>
      </c>
      <c r="D187" s="3" t="e" cm="1">
        <f t="array" ref="D187:F187">INDEX(_xlfn.TEXTSPLIT(B187," ",,TRUE),_xlfn.SEQUENCE(1,3))</f>
        <v>#VALUE!</v>
      </c>
      <c r="E187" s="3" t="e">
        <v>#VALUE!</v>
      </c>
      <c r="F187" s="3" t="e">
        <v>#VALUE!</v>
      </c>
      <c r="G187" s="3" t="e" cm="1">
        <f t="array" ref="G187">_xlfn.XLOOKUP(D187,Data!$D$3:$D$36,Data!$E$3:$G$36)</f>
        <v>#VALUE!</v>
      </c>
      <c r="H187" s="3"/>
      <c r="I187" s="3"/>
      <c r="J187" s="3" t="e">
        <f>_xlfn.XMATCH(E187,Data!$L$3:$L$10)</f>
        <v>#VALUE!</v>
      </c>
      <c r="K187" s="3" t="str">
        <f>IF(M187="",IF(I187,Data!$B$4,_xlfn.XLOOKUP(D187,Data!$D$3:$D$36,Data!$E$3:$E$36)),"")</f>
        <v/>
      </c>
      <c r="L187" s="3" t="str">
        <f>IF(M187="",IF(I187,_xlfn.XLOOKUP(G187,Data!$L$3:$L$10,Data!$M$3:$M$10),IF(H187=0,"",IF(H187=1,E187,_xlfn.XLOOKUP(E187,Data!$L$3:$L$10,Data!$M$3:$M$10)))),"")</f>
        <v/>
      </c>
      <c r="M187" s="3" t="str">
        <f>IF(NOT(ISERROR(F187)),Data!$J$3,IF(ISERROR(G187),Data!$J$4,IF(AND(H187=0,NOT(ISERROR(E187))),Data!$J$5,IF(AND(H187=2,ISERROR(J187)),Data!$J$7,IF(AND(H187=1,ISERROR(E187)),Data!$J$6,"")))))</f>
        <v>I don't know that verb.</v>
      </c>
      <c r="N187" s="3" t="e">
        <f>_xlfn.XLOOKUP(K187,Data!$D$3:$D$36,Data!$H$3:$H$36)</f>
        <v>#N/A</v>
      </c>
      <c r="O187" s="3" t="e">
        <f>_xlfn.XLOOKUP(L187,Data!$X$3:$X$29,Data!$W$3:$W$29)</f>
        <v>#N/A</v>
      </c>
      <c r="P187" s="3" t="b">
        <f>OR(_xlfn.XLOOKUP(CK186,Data!$O$3:$O$25,Data!$U$3:$U$25),AND(CL186,OR(DC186=CK186,DC186=1)))</f>
        <v>1</v>
      </c>
      <c r="Q187" s="3" t="e" cm="1">
        <f t="array" ref="Q187">INDEX(CO186:DN186,1,O187)</f>
        <v>#N/A</v>
      </c>
      <c r="R187" s="3" t="e">
        <f t="shared" si="177"/>
        <v>#N/A</v>
      </c>
      <c r="S187" s="3" t="e">
        <f t="shared" si="226"/>
        <v>#N/A</v>
      </c>
      <c r="T187" s="3" t="str">
        <f t="shared" si="227"/>
        <v/>
      </c>
      <c r="U187" s="3" t="str">
        <f>IF(M187&lt;&gt;"",M187,IF(L187="","",IFERROR(IF(T187=0,IF(S187=FALSE,Data!$J$11,Data!$J$8),""),IF(K187=Data!$B$4,"",Data!$J$8))))</f>
        <v>I don't know that verb.</v>
      </c>
      <c r="V187" s="3" t="e" cm="1">
        <f t="array" ref="V187">INDEX(Data!$Q$3:$T$25,CK186,L187)</f>
        <v>#VALUE!</v>
      </c>
      <c r="W187" s="3" t="e">
        <f t="shared" si="178"/>
        <v>#VALUE!</v>
      </c>
      <c r="X187" s="3">
        <f t="shared" si="228"/>
        <v>0</v>
      </c>
      <c r="Y187" s="3" t="str">
        <f>IF(K187&lt;&gt;"Go","",IF(ISNUMBER(V187),IF(V187&gt;0,W187,Data!$J$9),Play!V187))</f>
        <v/>
      </c>
      <c r="Z187" s="3" t="b">
        <f t="shared" si="229"/>
        <v>0</v>
      </c>
      <c r="AA187" s="3" t="str">
        <f t="shared" si="230"/>
        <v/>
      </c>
      <c r="AB187" s="3">
        <f t="shared" si="179"/>
        <v>0</v>
      </c>
      <c r="AE187" s="5" t="str">
        <f t="shared" si="180"/>
        <v/>
      </c>
      <c r="AF187" s="5" t="str">
        <f>IF(AE187&lt;&gt;"",OR(_xlfn.XLOOKUP(AE187,Data!$O$3:$O$25,Data!$U$3:$U$25),AND(CL186,OR(DC186=1,DC186=CK186))),"")</f>
        <v/>
      </c>
      <c r="AG187" s="5" t="e" cm="1">
        <f t="array" ref="AG187">"Exits: " &amp; _xlfn.TEXTJOIN(", ", TRUE, IF(INDEX(Data!$Q$3:$T$25,AE187,0)&gt;0,Data!$Q$2:$T$2,""))&amp;"."</f>
        <v>#VALUE!</v>
      </c>
      <c r="AH187" s="5" t="str" cm="1">
        <f t="array" ref="AH187">_xlfn.TEXTJOIN(", ", TRUE, IF(CO186:DN186=AE187,_xlfn.XLOOKUP($CO$3:$DN$3,Data!$W$3:$W$28,Data!$X$3:$X$28),""))</f>
        <v/>
      </c>
      <c r="AI187" s="5" t="str">
        <f>IF(AF187="","",IF(AF187,_xlfn.XLOOKUP(AE187,Data!$O$3:$O$25,Data!$P$3:$P$25)&amp;" "&amp;AG187&amp;IF(AH187&lt;&gt;""," You see: " &amp;AH187&amp;".",""),Data!$J$10))</f>
        <v/>
      </c>
      <c r="AJ187" s="5" t="str">
        <f t="shared" si="231"/>
        <v/>
      </c>
      <c r="AK187" s="5" t="str">
        <f>IF(AND(K187="Talk",U187=""),_xlfn.XLOOKUP(T187,Data!$W$3:$W$28,Data!$AC$3:$AC$28),"")</f>
        <v/>
      </c>
      <c r="AL187" s="5" t="str">
        <f t="shared" si="232"/>
        <v/>
      </c>
      <c r="AM187" s="5" t="b">
        <f t="shared" si="233"/>
        <v>0</v>
      </c>
      <c r="AN187" s="5" t="str">
        <f>IF(AM187,IF(_xlfn.XLOOKUP(T187,Data!$W$3:$W$28,Data!$AA$3:$AA$28)=FALSE,"You can't take that.",IF(Q187=1,"You already have that.",IF(OR(CK186=CT186,CK186=CY186),"The unholy fiend prevents you!",""))),"")</f>
        <v/>
      </c>
      <c r="AO187" s="5" t="str">
        <f t="shared" si="234"/>
        <v/>
      </c>
      <c r="AP187" s="5" t="str">
        <f t="shared" si="235"/>
        <v/>
      </c>
      <c r="AQ187" s="5" t="b">
        <f t="shared" si="236"/>
        <v>0</v>
      </c>
      <c r="AR187" s="5" t="str">
        <f t="shared" si="237"/>
        <v/>
      </c>
      <c r="AS187" s="5" t="str">
        <f t="shared" si="238"/>
        <v/>
      </c>
      <c r="AT187" s="5" t="str">
        <f t="shared" si="176"/>
        <v/>
      </c>
      <c r="AU187" s="5" t="str">
        <f>IF(AND(K187="Examine",U187=""),_xlfn.XLOOKUP(T187,Data!$W$3:$W$28,Data!$Z$3:$Z$28)&amp;IF(T187=15,IF(CL186,IF(CM186&gt;=14,"burning brightly.",IF(CM186&gt;=9,"burning steadily.",IF(CM186&gt;=4,"burning weakly.","guttering."))),"unlit."),""),"")</f>
        <v/>
      </c>
      <c r="AV187" s="5" t="str" cm="1">
        <f t="array" ref="AV187">_xlfn.TEXTJOIN(", ", TRUE, IF(CO186:DN186=1,CO$1:DN$1,""))</f>
        <v/>
      </c>
      <c r="AW187" s="5" t="str">
        <f t="shared" si="239"/>
        <v/>
      </c>
      <c r="AX187" s="5" t="b">
        <f t="shared" si="240"/>
        <v>0</v>
      </c>
      <c r="AY187" s="5" t="str">
        <f>IF(AX187,IF(NOT(ISBLANK(_xlfn.XLOOKUP(T187,Data!$W$3:$W$28,Data!$AD$3:$AD$28))),IF(CK186=12,"","There's nowhere to pour it away here."),"You can't empty that!"),"")</f>
        <v/>
      </c>
      <c r="AZ187" s="5" t="str">
        <f t="shared" si="241"/>
        <v/>
      </c>
      <c r="BA187" s="5" t="b">
        <f t="shared" si="242"/>
        <v>0</v>
      </c>
      <c r="BB187" s="5" t="e">
        <f>_xlfn.XLOOKUP(T187,Data!$W$3:$W$28,Data!$AD$3:$AD$28)</f>
        <v>#N/A</v>
      </c>
      <c r="BC187" s="5" t="str">
        <f t="shared" si="243"/>
        <v/>
      </c>
      <c r="BD187" s="5" t="str">
        <f t="shared" si="244"/>
        <v/>
      </c>
      <c r="BE187" s="5" t="b">
        <f t="shared" si="245"/>
        <v>0</v>
      </c>
      <c r="BF187" s="5" t="str">
        <f t="shared" si="181"/>
        <v/>
      </c>
      <c r="BG187" s="5" t="str">
        <f t="shared" si="246"/>
        <v/>
      </c>
      <c r="BH187" s="5" t="b">
        <f t="shared" si="247"/>
        <v>0</v>
      </c>
      <c r="BI187" s="5" t="str">
        <f t="shared" si="248"/>
        <v/>
      </c>
      <c r="BJ187" s="5" t="str">
        <f t="shared" si="182"/>
        <v/>
      </c>
      <c r="BK187" s="5" t="str">
        <f>IF(BH187,IF(BI187="","You ring the bell. "&amp;IF(BJ187=0,"Nothing else happens.","The "&amp;_xlfn.XLOOKUP(BJ187,Data!$W$3:$W$28,Data!$X$3:$X$28)&amp;" is transformed!"),BI187),"")</f>
        <v/>
      </c>
      <c r="BL187" s="5" t="b">
        <f t="shared" si="249"/>
        <v>0</v>
      </c>
      <c r="BM187" s="5" t="b">
        <f t="shared" si="250"/>
        <v>0</v>
      </c>
      <c r="BN187" s="5" t="str">
        <f t="shared" si="183"/>
        <v/>
      </c>
      <c r="BO187" s="5" t="str">
        <f t="shared" si="184"/>
        <v/>
      </c>
      <c r="BP187" s="5" t="b">
        <f t="shared" si="251"/>
        <v>0</v>
      </c>
      <c r="BQ187" s="5" t="str">
        <f>IF(BP187,IF(_xlfn.XLOOKUP(T187,Data!$W$3:$W$28,Data!$AB$3:$AB$28),"That's much too precious to give away!",IF(OR(AND(T187=17,CK186=CQ186),AND(T187=21,CK186=CV186)),"","No-one here seems to want that.")),"")</f>
        <v/>
      </c>
      <c r="BR187" s="5" t="str">
        <f>IF(BP187,IF(BQ187&lt;&gt;"",BQ187,IF(T187=21,Data!$B$5,"The priest takes the water and it is transformed by heavenly radiance!")),"")</f>
        <v/>
      </c>
      <c r="BS187" s="5" t="b">
        <f t="shared" si="252"/>
        <v>0</v>
      </c>
      <c r="BT187" s="5" t="str">
        <f t="shared" si="185"/>
        <v/>
      </c>
      <c r="BU187" s="5" t="str">
        <f t="shared" si="253"/>
        <v/>
      </c>
      <c r="BV187" s="5" t="b">
        <f t="shared" si="254"/>
        <v>0</v>
      </c>
      <c r="BW187" s="5" t="str">
        <f t="shared" si="186"/>
        <v/>
      </c>
      <c r="BX187" s="5" t="str">
        <f t="shared" si="255"/>
        <v/>
      </c>
      <c r="BY187" s="5" t="b">
        <f t="shared" si="256"/>
        <v>0</v>
      </c>
      <c r="BZ187" s="5">
        <f t="shared" si="257"/>
        <v>0</v>
      </c>
      <c r="CA187" s="5" t="str">
        <f t="shared" si="187"/>
        <v/>
      </c>
      <c r="CB187" s="5" t="b">
        <f t="shared" si="188"/>
        <v>0</v>
      </c>
      <c r="CC187" s="5" t="str">
        <f t="shared" si="189"/>
        <v/>
      </c>
      <c r="CD187" s="5" t="b">
        <f t="shared" si="190"/>
        <v>0</v>
      </c>
      <c r="CE187" s="5" t="b">
        <f t="shared" si="191"/>
        <v>0</v>
      </c>
      <c r="CF187" s="5" t="b">
        <f t="shared" si="192"/>
        <v>0</v>
      </c>
      <c r="CG187" s="5" t="b">
        <f t="shared" si="193"/>
        <v>0</v>
      </c>
      <c r="CH187" s="5" t="b">
        <f t="shared" si="194"/>
        <v>0</v>
      </c>
      <c r="CI187" s="5">
        <f t="shared" si="195"/>
        <v>0</v>
      </c>
      <c r="CJ187" s="5" t="str">
        <f t="shared" si="196"/>
        <v>I don't know that verb.</v>
      </c>
      <c r="CK187" s="4">
        <f t="shared" si="197"/>
        <v>3</v>
      </c>
      <c r="CL187" s="4" t="b">
        <f t="shared" si="198"/>
        <v>0</v>
      </c>
      <c r="CM187" s="4">
        <f t="shared" si="258"/>
        <v>20</v>
      </c>
      <c r="CN187" s="4" t="b">
        <f t="shared" si="199"/>
        <v>0</v>
      </c>
      <c r="CO187" s="4">
        <f t="shared" si="200"/>
        <v>12</v>
      </c>
      <c r="CP187" s="4">
        <f t="shared" si="201"/>
        <v>10</v>
      </c>
      <c r="CQ187" s="4">
        <f t="shared" si="202"/>
        <v>2</v>
      </c>
      <c r="CR187" s="4">
        <f t="shared" si="203"/>
        <v>20</v>
      </c>
      <c r="CS187" s="4">
        <f t="shared" si="204"/>
        <v>2</v>
      </c>
      <c r="CT187" s="4">
        <f t="shared" si="205"/>
        <v>15</v>
      </c>
      <c r="CU187" s="4">
        <f t="shared" si="206"/>
        <v>16</v>
      </c>
      <c r="CV187" s="4">
        <f t="shared" si="207"/>
        <v>8</v>
      </c>
      <c r="CW187" s="4">
        <f t="shared" si="208"/>
        <v>8</v>
      </c>
      <c r="CX187" s="4">
        <f t="shared" si="209"/>
        <v>14</v>
      </c>
      <c r="CY187" s="4">
        <f t="shared" si="210"/>
        <v>19</v>
      </c>
      <c r="CZ187" s="4">
        <f t="shared" si="211"/>
        <v>9</v>
      </c>
      <c r="DA187" s="4">
        <f t="shared" si="212"/>
        <v>2</v>
      </c>
      <c r="DB187" s="4">
        <f t="shared" si="213"/>
        <v>12</v>
      </c>
      <c r="DC187" s="4">
        <f t="shared" si="259"/>
        <v>2</v>
      </c>
      <c r="DD187" s="4">
        <f t="shared" si="214"/>
        <v>2</v>
      </c>
      <c r="DE187" s="4">
        <f t="shared" si="215"/>
        <v>2</v>
      </c>
      <c r="DF187" s="4">
        <f t="shared" si="216"/>
        <v>10</v>
      </c>
      <c r="DG187" s="4">
        <f t="shared" si="217"/>
        <v>2</v>
      </c>
      <c r="DH187" s="4">
        <f t="shared" si="218"/>
        <v>17</v>
      </c>
      <c r="DI187" s="4">
        <f t="shared" si="219"/>
        <v>6</v>
      </c>
      <c r="DJ187" s="4">
        <f t="shared" si="220"/>
        <v>15</v>
      </c>
      <c r="DK187" s="4">
        <f t="shared" si="221"/>
        <v>19</v>
      </c>
      <c r="DL187" s="4">
        <f t="shared" si="222"/>
        <v>2</v>
      </c>
      <c r="DM187" s="4">
        <f t="shared" si="223"/>
        <v>22</v>
      </c>
      <c r="DN187" s="4">
        <f t="shared" si="224"/>
        <v>23</v>
      </c>
      <c r="DO187" s="3"/>
    </row>
    <row r="188" spans="1:119" x14ac:dyDescent="0.35">
      <c r="A188" s="3" t="str">
        <f t="shared" si="225"/>
        <v/>
      </c>
      <c r="B188" s="6"/>
      <c r="C188" s="3" t="str">
        <f t="shared" si="175"/>
        <v/>
      </c>
      <c r="D188" s="3" t="e" cm="1">
        <f t="array" ref="D188:F188">INDEX(_xlfn.TEXTSPLIT(B188," ",,TRUE),_xlfn.SEQUENCE(1,3))</f>
        <v>#VALUE!</v>
      </c>
      <c r="E188" s="3" t="e">
        <v>#VALUE!</v>
      </c>
      <c r="F188" s="3" t="e">
        <v>#VALUE!</v>
      </c>
      <c r="G188" s="3" t="e" cm="1">
        <f t="array" ref="G188">_xlfn.XLOOKUP(D188,Data!$D$3:$D$36,Data!$E$3:$G$36)</f>
        <v>#VALUE!</v>
      </c>
      <c r="H188" s="3"/>
      <c r="I188" s="3"/>
      <c r="J188" s="3" t="e">
        <f>_xlfn.XMATCH(E188,Data!$L$3:$L$10)</f>
        <v>#VALUE!</v>
      </c>
      <c r="K188" s="3" t="str">
        <f>IF(M188="",IF(I188,Data!$B$4,_xlfn.XLOOKUP(D188,Data!$D$3:$D$36,Data!$E$3:$E$36)),"")</f>
        <v/>
      </c>
      <c r="L188" s="3" t="str">
        <f>IF(M188="",IF(I188,_xlfn.XLOOKUP(G188,Data!$L$3:$L$10,Data!$M$3:$M$10),IF(H188=0,"",IF(H188=1,E188,_xlfn.XLOOKUP(E188,Data!$L$3:$L$10,Data!$M$3:$M$10)))),"")</f>
        <v/>
      </c>
      <c r="M188" s="3" t="str">
        <f>IF(NOT(ISERROR(F188)),Data!$J$3,IF(ISERROR(G188),Data!$J$4,IF(AND(H188=0,NOT(ISERROR(E188))),Data!$J$5,IF(AND(H188=2,ISERROR(J188)),Data!$J$7,IF(AND(H188=1,ISERROR(E188)),Data!$J$6,"")))))</f>
        <v>I don't know that verb.</v>
      </c>
      <c r="N188" s="3" t="e">
        <f>_xlfn.XLOOKUP(K188,Data!$D$3:$D$36,Data!$H$3:$H$36)</f>
        <v>#N/A</v>
      </c>
      <c r="O188" s="3" t="e">
        <f>_xlfn.XLOOKUP(L188,Data!$X$3:$X$29,Data!$W$3:$W$29)</f>
        <v>#N/A</v>
      </c>
      <c r="P188" s="3" t="b">
        <f>OR(_xlfn.XLOOKUP(CK187,Data!$O$3:$O$25,Data!$U$3:$U$25),AND(CL187,OR(DC187=CK187,DC187=1)))</f>
        <v>1</v>
      </c>
      <c r="Q188" s="3" t="e" cm="1">
        <f t="array" ref="Q188">INDEX(CO187:DN187,1,O188)</f>
        <v>#N/A</v>
      </c>
      <c r="R188" s="3" t="e">
        <f t="shared" si="177"/>
        <v>#N/A</v>
      </c>
      <c r="S188" s="3" t="e">
        <f t="shared" si="226"/>
        <v>#N/A</v>
      </c>
      <c r="T188" s="3" t="str">
        <f t="shared" si="227"/>
        <v/>
      </c>
      <c r="U188" s="3" t="str">
        <f>IF(M188&lt;&gt;"",M188,IF(L188="","",IFERROR(IF(T188=0,IF(S188=FALSE,Data!$J$11,Data!$J$8),""),IF(K188=Data!$B$4,"",Data!$J$8))))</f>
        <v>I don't know that verb.</v>
      </c>
      <c r="V188" s="3" t="e" cm="1">
        <f t="array" ref="V188">INDEX(Data!$Q$3:$T$25,CK187,L188)</f>
        <v>#VALUE!</v>
      </c>
      <c r="W188" s="3" t="e">
        <f t="shared" si="178"/>
        <v>#VALUE!</v>
      </c>
      <c r="X188" s="3">
        <f t="shared" si="228"/>
        <v>0</v>
      </c>
      <c r="Y188" s="3" t="str">
        <f>IF(K188&lt;&gt;"Go","",IF(ISNUMBER(V188),IF(V188&gt;0,W188,Data!$J$9),Play!V188))</f>
        <v/>
      </c>
      <c r="Z188" s="3" t="b">
        <f t="shared" si="229"/>
        <v>0</v>
      </c>
      <c r="AA188" s="3" t="str">
        <f t="shared" si="230"/>
        <v/>
      </c>
      <c r="AB188" s="3">
        <f t="shared" si="179"/>
        <v>0</v>
      </c>
      <c r="AE188" s="5" t="str">
        <f t="shared" si="180"/>
        <v/>
      </c>
      <c r="AF188" s="5" t="str">
        <f>IF(AE188&lt;&gt;"",OR(_xlfn.XLOOKUP(AE188,Data!$O$3:$O$25,Data!$U$3:$U$25),AND(CL187,OR(DC187=1,DC187=CK187))),"")</f>
        <v/>
      </c>
      <c r="AG188" s="5" t="e" cm="1">
        <f t="array" ref="AG188">"Exits: " &amp; _xlfn.TEXTJOIN(", ", TRUE, IF(INDEX(Data!$Q$3:$T$25,AE188,0)&gt;0,Data!$Q$2:$T$2,""))&amp;"."</f>
        <v>#VALUE!</v>
      </c>
      <c r="AH188" s="5" t="str" cm="1">
        <f t="array" ref="AH188">_xlfn.TEXTJOIN(", ", TRUE, IF(CO187:DN187=AE188,_xlfn.XLOOKUP($CO$3:$DN$3,Data!$W$3:$W$28,Data!$X$3:$X$28),""))</f>
        <v/>
      </c>
      <c r="AI188" s="5" t="str">
        <f>IF(AF188="","",IF(AF188,_xlfn.XLOOKUP(AE188,Data!$O$3:$O$25,Data!$P$3:$P$25)&amp;" "&amp;AG188&amp;IF(AH188&lt;&gt;""," You see: " &amp;AH188&amp;".",""),Data!$J$10))</f>
        <v/>
      </c>
      <c r="AJ188" s="5" t="str">
        <f t="shared" si="231"/>
        <v/>
      </c>
      <c r="AK188" s="5" t="str">
        <f>IF(AND(K188="Talk",U188=""),_xlfn.XLOOKUP(T188,Data!$W$3:$W$28,Data!$AC$3:$AC$28),"")</f>
        <v/>
      </c>
      <c r="AL188" s="5" t="str">
        <f t="shared" si="232"/>
        <v/>
      </c>
      <c r="AM188" s="5" t="b">
        <f t="shared" si="233"/>
        <v>0</v>
      </c>
      <c r="AN188" s="5" t="str">
        <f>IF(AM188,IF(_xlfn.XLOOKUP(T188,Data!$W$3:$W$28,Data!$AA$3:$AA$28)=FALSE,"You can't take that.",IF(Q188=1,"You already have that.",IF(OR(CK187=CT187,CK187=CY187),"The unholy fiend prevents you!",""))),"")</f>
        <v/>
      </c>
      <c r="AO188" s="5" t="str">
        <f t="shared" si="234"/>
        <v/>
      </c>
      <c r="AP188" s="5" t="str">
        <f t="shared" si="235"/>
        <v/>
      </c>
      <c r="AQ188" s="5" t="b">
        <f t="shared" si="236"/>
        <v>0</v>
      </c>
      <c r="AR188" s="5" t="str">
        <f t="shared" si="237"/>
        <v/>
      </c>
      <c r="AS188" s="5" t="str">
        <f t="shared" si="238"/>
        <v/>
      </c>
      <c r="AT188" s="5" t="str">
        <f t="shared" si="176"/>
        <v/>
      </c>
      <c r="AU188" s="5" t="str">
        <f>IF(AND(K188="Examine",U188=""),_xlfn.XLOOKUP(T188,Data!$W$3:$W$28,Data!$Z$3:$Z$28)&amp;IF(T188=15,IF(CL187,IF(CM187&gt;=14,"burning brightly.",IF(CM187&gt;=9,"burning steadily.",IF(CM187&gt;=4,"burning weakly.","guttering."))),"unlit."),""),"")</f>
        <v/>
      </c>
      <c r="AV188" s="5" t="str" cm="1">
        <f t="array" ref="AV188">_xlfn.TEXTJOIN(", ", TRUE, IF(CO187:DN187=1,CO$1:DN$1,""))</f>
        <v/>
      </c>
      <c r="AW188" s="5" t="str">
        <f t="shared" si="239"/>
        <v/>
      </c>
      <c r="AX188" s="5" t="b">
        <f t="shared" si="240"/>
        <v>0</v>
      </c>
      <c r="AY188" s="5" t="str">
        <f>IF(AX188,IF(NOT(ISBLANK(_xlfn.XLOOKUP(T188,Data!$W$3:$W$28,Data!$AD$3:$AD$28))),IF(CK187=12,"","There's nowhere to pour it away here."),"You can't empty that!"),"")</f>
        <v/>
      </c>
      <c r="AZ188" s="5" t="str">
        <f t="shared" si="241"/>
        <v/>
      </c>
      <c r="BA188" s="5" t="b">
        <f t="shared" si="242"/>
        <v>0</v>
      </c>
      <c r="BB188" s="5" t="e">
        <f>_xlfn.XLOOKUP(T188,Data!$W$3:$W$28,Data!$AD$3:$AD$28)</f>
        <v>#N/A</v>
      </c>
      <c r="BC188" s="5" t="str">
        <f t="shared" si="243"/>
        <v/>
      </c>
      <c r="BD188" s="5" t="str">
        <f t="shared" si="244"/>
        <v/>
      </c>
      <c r="BE188" s="5" t="b">
        <f t="shared" si="245"/>
        <v>0</v>
      </c>
      <c r="BF188" s="5" t="str">
        <f t="shared" si="181"/>
        <v/>
      </c>
      <c r="BG188" s="5" t="str">
        <f t="shared" si="246"/>
        <v/>
      </c>
      <c r="BH188" s="5" t="b">
        <f t="shared" si="247"/>
        <v>0</v>
      </c>
      <c r="BI188" s="5" t="str">
        <f t="shared" si="248"/>
        <v/>
      </c>
      <c r="BJ188" s="5" t="str">
        <f t="shared" si="182"/>
        <v/>
      </c>
      <c r="BK188" s="5" t="str">
        <f>IF(BH188,IF(BI188="","You ring the bell. "&amp;IF(BJ188=0,"Nothing else happens.","The "&amp;_xlfn.XLOOKUP(BJ188,Data!$W$3:$W$28,Data!$X$3:$X$28)&amp;" is transformed!"),BI188),"")</f>
        <v/>
      </c>
      <c r="BL188" s="5" t="b">
        <f t="shared" si="249"/>
        <v>0</v>
      </c>
      <c r="BM188" s="5" t="b">
        <f t="shared" si="250"/>
        <v>0</v>
      </c>
      <c r="BN188" s="5" t="str">
        <f t="shared" si="183"/>
        <v/>
      </c>
      <c r="BO188" s="5" t="str">
        <f t="shared" si="184"/>
        <v/>
      </c>
      <c r="BP188" s="5" t="b">
        <f t="shared" si="251"/>
        <v>0</v>
      </c>
      <c r="BQ188" s="5" t="str">
        <f>IF(BP188,IF(_xlfn.XLOOKUP(T188,Data!$W$3:$W$28,Data!$AB$3:$AB$28),"That's much too precious to give away!",IF(OR(AND(T188=17,CK187=CQ187),AND(T188=21,CK187=CV187)),"","No-one here seems to want that.")),"")</f>
        <v/>
      </c>
      <c r="BR188" s="5" t="str">
        <f>IF(BP188,IF(BQ188&lt;&gt;"",BQ188,IF(T188=21,Data!$B$5,"The priest takes the water and it is transformed by heavenly radiance!")),"")</f>
        <v/>
      </c>
      <c r="BS188" s="5" t="b">
        <f t="shared" si="252"/>
        <v>0</v>
      </c>
      <c r="BT188" s="5" t="str">
        <f t="shared" si="185"/>
        <v/>
      </c>
      <c r="BU188" s="5" t="str">
        <f t="shared" si="253"/>
        <v/>
      </c>
      <c r="BV188" s="5" t="b">
        <f t="shared" si="254"/>
        <v>0</v>
      </c>
      <c r="BW188" s="5" t="str">
        <f t="shared" si="186"/>
        <v/>
      </c>
      <c r="BX188" s="5" t="str">
        <f t="shared" si="255"/>
        <v/>
      </c>
      <c r="BY188" s="5" t="b">
        <f t="shared" si="256"/>
        <v>0</v>
      </c>
      <c r="BZ188" s="5">
        <f t="shared" si="257"/>
        <v>0</v>
      </c>
      <c r="CA188" s="5" t="str">
        <f t="shared" si="187"/>
        <v/>
      </c>
      <c r="CB188" s="5" t="b">
        <f t="shared" si="188"/>
        <v>0</v>
      </c>
      <c r="CC188" s="5" t="str">
        <f t="shared" si="189"/>
        <v/>
      </c>
      <c r="CD188" s="5" t="b">
        <f t="shared" si="190"/>
        <v>0</v>
      </c>
      <c r="CE188" s="5" t="b">
        <f t="shared" si="191"/>
        <v>0</v>
      </c>
      <c r="CF188" s="5" t="b">
        <f t="shared" si="192"/>
        <v>0</v>
      </c>
      <c r="CG188" s="5" t="b">
        <f t="shared" si="193"/>
        <v>0</v>
      </c>
      <c r="CH188" s="5" t="b">
        <f t="shared" si="194"/>
        <v>0</v>
      </c>
      <c r="CI188" s="5">
        <f t="shared" si="195"/>
        <v>0</v>
      </c>
      <c r="CJ188" s="5" t="str">
        <f t="shared" si="196"/>
        <v>I don't know that verb.</v>
      </c>
      <c r="CK188" s="4">
        <f t="shared" si="197"/>
        <v>3</v>
      </c>
      <c r="CL188" s="4" t="b">
        <f t="shared" si="198"/>
        <v>0</v>
      </c>
      <c r="CM188" s="4">
        <f t="shared" si="258"/>
        <v>20</v>
      </c>
      <c r="CN188" s="4" t="b">
        <f t="shared" si="199"/>
        <v>0</v>
      </c>
      <c r="CO188" s="4">
        <f t="shared" si="200"/>
        <v>12</v>
      </c>
      <c r="CP188" s="4">
        <f t="shared" si="201"/>
        <v>10</v>
      </c>
      <c r="CQ188" s="4">
        <f t="shared" si="202"/>
        <v>2</v>
      </c>
      <c r="CR188" s="4">
        <f t="shared" si="203"/>
        <v>20</v>
      </c>
      <c r="CS188" s="4">
        <f t="shared" si="204"/>
        <v>2</v>
      </c>
      <c r="CT188" s="4">
        <f t="shared" si="205"/>
        <v>15</v>
      </c>
      <c r="CU188" s="4">
        <f t="shared" si="206"/>
        <v>16</v>
      </c>
      <c r="CV188" s="4">
        <f t="shared" si="207"/>
        <v>8</v>
      </c>
      <c r="CW188" s="4">
        <f t="shared" si="208"/>
        <v>8</v>
      </c>
      <c r="CX188" s="4">
        <f t="shared" si="209"/>
        <v>14</v>
      </c>
      <c r="CY188" s="4">
        <f t="shared" si="210"/>
        <v>19</v>
      </c>
      <c r="CZ188" s="4">
        <f t="shared" si="211"/>
        <v>9</v>
      </c>
      <c r="DA188" s="4">
        <f t="shared" si="212"/>
        <v>2</v>
      </c>
      <c r="DB188" s="4">
        <f t="shared" si="213"/>
        <v>12</v>
      </c>
      <c r="DC188" s="4">
        <f t="shared" si="259"/>
        <v>2</v>
      </c>
      <c r="DD188" s="4">
        <f t="shared" si="214"/>
        <v>2</v>
      </c>
      <c r="DE188" s="4">
        <f t="shared" si="215"/>
        <v>2</v>
      </c>
      <c r="DF188" s="4">
        <f t="shared" si="216"/>
        <v>10</v>
      </c>
      <c r="DG188" s="4">
        <f t="shared" si="217"/>
        <v>2</v>
      </c>
      <c r="DH188" s="4">
        <f t="shared" si="218"/>
        <v>17</v>
      </c>
      <c r="DI188" s="4">
        <f t="shared" si="219"/>
        <v>6</v>
      </c>
      <c r="DJ188" s="4">
        <f t="shared" si="220"/>
        <v>15</v>
      </c>
      <c r="DK188" s="4">
        <f t="shared" si="221"/>
        <v>19</v>
      </c>
      <c r="DL188" s="4">
        <f t="shared" si="222"/>
        <v>2</v>
      </c>
      <c r="DM188" s="4">
        <f t="shared" si="223"/>
        <v>22</v>
      </c>
      <c r="DN188" s="4">
        <f t="shared" si="224"/>
        <v>23</v>
      </c>
      <c r="DO188" s="3"/>
    </row>
    <row r="189" spans="1:119" x14ac:dyDescent="0.35">
      <c r="A189" s="3" t="str">
        <f t="shared" si="225"/>
        <v/>
      </c>
      <c r="B189" s="6"/>
      <c r="C189" s="3" t="str">
        <f t="shared" si="175"/>
        <v/>
      </c>
      <c r="D189" s="3" t="e" cm="1">
        <f t="array" ref="D189:F189">INDEX(_xlfn.TEXTSPLIT(B189," ",,TRUE),_xlfn.SEQUENCE(1,3))</f>
        <v>#VALUE!</v>
      </c>
      <c r="E189" s="3" t="e">
        <v>#VALUE!</v>
      </c>
      <c r="F189" s="3" t="e">
        <v>#VALUE!</v>
      </c>
      <c r="G189" s="3" t="e" cm="1">
        <f t="array" ref="G189">_xlfn.XLOOKUP(D189,Data!$D$3:$D$36,Data!$E$3:$G$36)</f>
        <v>#VALUE!</v>
      </c>
      <c r="H189" s="3"/>
      <c r="I189" s="3"/>
      <c r="J189" s="3" t="e">
        <f>_xlfn.XMATCH(E189,Data!$L$3:$L$10)</f>
        <v>#VALUE!</v>
      </c>
      <c r="K189" s="3" t="str">
        <f>IF(M189="",IF(I189,Data!$B$4,_xlfn.XLOOKUP(D189,Data!$D$3:$D$36,Data!$E$3:$E$36)),"")</f>
        <v/>
      </c>
      <c r="L189" s="3" t="str">
        <f>IF(M189="",IF(I189,_xlfn.XLOOKUP(G189,Data!$L$3:$L$10,Data!$M$3:$M$10),IF(H189=0,"",IF(H189=1,E189,_xlfn.XLOOKUP(E189,Data!$L$3:$L$10,Data!$M$3:$M$10)))),"")</f>
        <v/>
      </c>
      <c r="M189" s="3" t="str">
        <f>IF(NOT(ISERROR(F189)),Data!$J$3,IF(ISERROR(G189),Data!$J$4,IF(AND(H189=0,NOT(ISERROR(E189))),Data!$J$5,IF(AND(H189=2,ISERROR(J189)),Data!$J$7,IF(AND(H189=1,ISERROR(E189)),Data!$J$6,"")))))</f>
        <v>I don't know that verb.</v>
      </c>
      <c r="N189" s="3" t="e">
        <f>_xlfn.XLOOKUP(K189,Data!$D$3:$D$36,Data!$H$3:$H$36)</f>
        <v>#N/A</v>
      </c>
      <c r="O189" s="3" t="e">
        <f>_xlfn.XLOOKUP(L189,Data!$X$3:$X$29,Data!$W$3:$W$29)</f>
        <v>#N/A</v>
      </c>
      <c r="P189" s="3" t="b">
        <f>OR(_xlfn.XLOOKUP(CK188,Data!$O$3:$O$25,Data!$U$3:$U$25),AND(CL188,OR(DC188=CK188,DC188=1)))</f>
        <v>1</v>
      </c>
      <c r="Q189" s="3" t="e" cm="1">
        <f t="array" ref="Q189">INDEX(CO188:DN188,1,O189)</f>
        <v>#N/A</v>
      </c>
      <c r="R189" s="3" t="e">
        <f t="shared" si="177"/>
        <v>#N/A</v>
      </c>
      <c r="S189" s="3" t="e">
        <f t="shared" si="226"/>
        <v>#N/A</v>
      </c>
      <c r="T189" s="3" t="str">
        <f t="shared" si="227"/>
        <v/>
      </c>
      <c r="U189" s="3" t="str">
        <f>IF(M189&lt;&gt;"",M189,IF(L189="","",IFERROR(IF(T189=0,IF(S189=FALSE,Data!$J$11,Data!$J$8),""),IF(K189=Data!$B$4,"",Data!$J$8))))</f>
        <v>I don't know that verb.</v>
      </c>
      <c r="V189" s="3" t="e" cm="1">
        <f t="array" ref="V189">INDEX(Data!$Q$3:$T$25,CK188,L189)</f>
        <v>#VALUE!</v>
      </c>
      <c r="W189" s="3" t="e">
        <f t="shared" si="178"/>
        <v>#VALUE!</v>
      </c>
      <c r="X189" s="3">
        <f t="shared" si="228"/>
        <v>0</v>
      </c>
      <c r="Y189" s="3" t="str">
        <f>IF(K189&lt;&gt;"Go","",IF(ISNUMBER(V189),IF(V189&gt;0,W189,Data!$J$9),Play!V189))</f>
        <v/>
      </c>
      <c r="Z189" s="3" t="b">
        <f t="shared" si="229"/>
        <v>0</v>
      </c>
      <c r="AA189" s="3" t="str">
        <f t="shared" si="230"/>
        <v/>
      </c>
      <c r="AB189" s="3">
        <f t="shared" si="179"/>
        <v>0</v>
      </c>
      <c r="AE189" s="5" t="str">
        <f t="shared" si="180"/>
        <v/>
      </c>
      <c r="AF189" s="5" t="str">
        <f>IF(AE189&lt;&gt;"",OR(_xlfn.XLOOKUP(AE189,Data!$O$3:$O$25,Data!$U$3:$U$25),AND(CL188,OR(DC188=1,DC188=CK188))),"")</f>
        <v/>
      </c>
      <c r="AG189" s="5" t="e" cm="1">
        <f t="array" ref="AG189">"Exits: " &amp; _xlfn.TEXTJOIN(", ", TRUE, IF(INDEX(Data!$Q$3:$T$25,AE189,0)&gt;0,Data!$Q$2:$T$2,""))&amp;"."</f>
        <v>#VALUE!</v>
      </c>
      <c r="AH189" s="5" t="str" cm="1">
        <f t="array" ref="AH189">_xlfn.TEXTJOIN(", ", TRUE, IF(CO188:DN188=AE189,_xlfn.XLOOKUP($CO$3:$DN$3,Data!$W$3:$W$28,Data!$X$3:$X$28),""))</f>
        <v/>
      </c>
      <c r="AI189" s="5" t="str">
        <f>IF(AF189="","",IF(AF189,_xlfn.XLOOKUP(AE189,Data!$O$3:$O$25,Data!$P$3:$P$25)&amp;" "&amp;AG189&amp;IF(AH189&lt;&gt;""," You see: " &amp;AH189&amp;".",""),Data!$J$10))</f>
        <v/>
      </c>
      <c r="AJ189" s="5" t="str">
        <f t="shared" si="231"/>
        <v/>
      </c>
      <c r="AK189" s="5" t="str">
        <f>IF(AND(K189="Talk",U189=""),_xlfn.XLOOKUP(T189,Data!$W$3:$W$28,Data!$AC$3:$AC$28),"")</f>
        <v/>
      </c>
      <c r="AL189" s="5" t="str">
        <f t="shared" si="232"/>
        <v/>
      </c>
      <c r="AM189" s="5" t="b">
        <f t="shared" si="233"/>
        <v>0</v>
      </c>
      <c r="AN189" s="5" t="str">
        <f>IF(AM189,IF(_xlfn.XLOOKUP(T189,Data!$W$3:$W$28,Data!$AA$3:$AA$28)=FALSE,"You can't take that.",IF(Q189=1,"You already have that.",IF(OR(CK188=CT188,CK188=CY188),"The unholy fiend prevents you!",""))),"")</f>
        <v/>
      </c>
      <c r="AO189" s="5" t="str">
        <f t="shared" si="234"/>
        <v/>
      </c>
      <c r="AP189" s="5" t="str">
        <f t="shared" si="235"/>
        <v/>
      </c>
      <c r="AQ189" s="5" t="b">
        <f t="shared" si="236"/>
        <v>0</v>
      </c>
      <c r="AR189" s="5" t="str">
        <f t="shared" si="237"/>
        <v/>
      </c>
      <c r="AS189" s="5" t="str">
        <f t="shared" si="238"/>
        <v/>
      </c>
      <c r="AT189" s="5" t="str">
        <f t="shared" si="176"/>
        <v/>
      </c>
      <c r="AU189" s="5" t="str">
        <f>IF(AND(K189="Examine",U189=""),_xlfn.XLOOKUP(T189,Data!$W$3:$W$28,Data!$Z$3:$Z$28)&amp;IF(T189=15,IF(CL188,IF(CM188&gt;=14,"burning brightly.",IF(CM188&gt;=9,"burning steadily.",IF(CM188&gt;=4,"burning weakly.","guttering."))),"unlit."),""),"")</f>
        <v/>
      </c>
      <c r="AV189" s="5" t="str" cm="1">
        <f t="array" ref="AV189">_xlfn.TEXTJOIN(", ", TRUE, IF(CO188:DN188=1,CO$1:DN$1,""))</f>
        <v/>
      </c>
      <c r="AW189" s="5" t="str">
        <f t="shared" si="239"/>
        <v/>
      </c>
      <c r="AX189" s="5" t="b">
        <f t="shared" si="240"/>
        <v>0</v>
      </c>
      <c r="AY189" s="5" t="str">
        <f>IF(AX189,IF(NOT(ISBLANK(_xlfn.XLOOKUP(T189,Data!$W$3:$W$28,Data!$AD$3:$AD$28))),IF(CK188=12,"","There's nowhere to pour it away here."),"You can't empty that!"),"")</f>
        <v/>
      </c>
      <c r="AZ189" s="5" t="str">
        <f t="shared" si="241"/>
        <v/>
      </c>
      <c r="BA189" s="5" t="b">
        <f t="shared" si="242"/>
        <v>0</v>
      </c>
      <c r="BB189" s="5" t="e">
        <f>_xlfn.XLOOKUP(T189,Data!$W$3:$W$28,Data!$AD$3:$AD$28)</f>
        <v>#N/A</v>
      </c>
      <c r="BC189" s="5" t="str">
        <f t="shared" si="243"/>
        <v/>
      </c>
      <c r="BD189" s="5" t="str">
        <f t="shared" si="244"/>
        <v/>
      </c>
      <c r="BE189" s="5" t="b">
        <f t="shared" si="245"/>
        <v>0</v>
      </c>
      <c r="BF189" s="5" t="str">
        <f t="shared" si="181"/>
        <v/>
      </c>
      <c r="BG189" s="5" t="str">
        <f t="shared" si="246"/>
        <v/>
      </c>
      <c r="BH189" s="5" t="b">
        <f t="shared" si="247"/>
        <v>0</v>
      </c>
      <c r="BI189" s="5" t="str">
        <f t="shared" si="248"/>
        <v/>
      </c>
      <c r="BJ189" s="5" t="str">
        <f t="shared" si="182"/>
        <v/>
      </c>
      <c r="BK189" s="5" t="str">
        <f>IF(BH189,IF(BI189="","You ring the bell. "&amp;IF(BJ189=0,"Nothing else happens.","The "&amp;_xlfn.XLOOKUP(BJ189,Data!$W$3:$W$28,Data!$X$3:$X$28)&amp;" is transformed!"),BI189),"")</f>
        <v/>
      </c>
      <c r="BL189" s="5" t="b">
        <f t="shared" si="249"/>
        <v>0</v>
      </c>
      <c r="BM189" s="5" t="b">
        <f t="shared" si="250"/>
        <v>0</v>
      </c>
      <c r="BN189" s="5" t="str">
        <f t="shared" si="183"/>
        <v/>
      </c>
      <c r="BO189" s="5" t="str">
        <f t="shared" si="184"/>
        <v/>
      </c>
      <c r="BP189" s="5" t="b">
        <f t="shared" si="251"/>
        <v>0</v>
      </c>
      <c r="BQ189" s="5" t="str">
        <f>IF(BP189,IF(_xlfn.XLOOKUP(T189,Data!$W$3:$W$28,Data!$AB$3:$AB$28),"That's much too precious to give away!",IF(OR(AND(T189=17,CK188=CQ188),AND(T189=21,CK188=CV188)),"","No-one here seems to want that.")),"")</f>
        <v/>
      </c>
      <c r="BR189" s="5" t="str">
        <f>IF(BP189,IF(BQ189&lt;&gt;"",BQ189,IF(T189=21,Data!$B$5,"The priest takes the water and it is transformed by heavenly radiance!")),"")</f>
        <v/>
      </c>
      <c r="BS189" s="5" t="b">
        <f t="shared" si="252"/>
        <v>0</v>
      </c>
      <c r="BT189" s="5" t="str">
        <f t="shared" si="185"/>
        <v/>
      </c>
      <c r="BU189" s="5" t="str">
        <f t="shared" si="253"/>
        <v/>
      </c>
      <c r="BV189" s="5" t="b">
        <f t="shared" si="254"/>
        <v>0</v>
      </c>
      <c r="BW189" s="5" t="str">
        <f t="shared" si="186"/>
        <v/>
      </c>
      <c r="BX189" s="5" t="str">
        <f t="shared" si="255"/>
        <v/>
      </c>
      <c r="BY189" s="5" t="b">
        <f t="shared" si="256"/>
        <v>0</v>
      </c>
      <c r="BZ189" s="5">
        <f t="shared" si="257"/>
        <v>0</v>
      </c>
      <c r="CA189" s="5" t="str">
        <f t="shared" si="187"/>
        <v/>
      </c>
      <c r="CB189" s="5" t="b">
        <f t="shared" si="188"/>
        <v>0</v>
      </c>
      <c r="CC189" s="5" t="str">
        <f t="shared" si="189"/>
        <v/>
      </c>
      <c r="CD189" s="5" t="b">
        <f t="shared" si="190"/>
        <v>0</v>
      </c>
      <c r="CE189" s="5" t="b">
        <f t="shared" si="191"/>
        <v>0</v>
      </c>
      <c r="CF189" s="5" t="b">
        <f t="shared" si="192"/>
        <v>0</v>
      </c>
      <c r="CG189" s="5" t="b">
        <f t="shared" si="193"/>
        <v>0</v>
      </c>
      <c r="CH189" s="5" t="b">
        <f t="shared" si="194"/>
        <v>0</v>
      </c>
      <c r="CI189" s="5">
        <f t="shared" si="195"/>
        <v>0</v>
      </c>
      <c r="CJ189" s="5" t="str">
        <f t="shared" si="196"/>
        <v>I don't know that verb.</v>
      </c>
      <c r="CK189" s="4">
        <f t="shared" si="197"/>
        <v>3</v>
      </c>
      <c r="CL189" s="4" t="b">
        <f t="shared" si="198"/>
        <v>0</v>
      </c>
      <c r="CM189" s="4">
        <f t="shared" si="258"/>
        <v>20</v>
      </c>
      <c r="CN189" s="4" t="b">
        <f t="shared" si="199"/>
        <v>0</v>
      </c>
      <c r="CO189" s="4">
        <f t="shared" si="200"/>
        <v>12</v>
      </c>
      <c r="CP189" s="4">
        <f t="shared" si="201"/>
        <v>10</v>
      </c>
      <c r="CQ189" s="4">
        <f t="shared" si="202"/>
        <v>2</v>
      </c>
      <c r="CR189" s="4">
        <f t="shared" si="203"/>
        <v>20</v>
      </c>
      <c r="CS189" s="4">
        <f t="shared" si="204"/>
        <v>2</v>
      </c>
      <c r="CT189" s="4">
        <f t="shared" si="205"/>
        <v>15</v>
      </c>
      <c r="CU189" s="4">
        <f t="shared" si="206"/>
        <v>16</v>
      </c>
      <c r="CV189" s="4">
        <f t="shared" si="207"/>
        <v>8</v>
      </c>
      <c r="CW189" s="4">
        <f t="shared" si="208"/>
        <v>8</v>
      </c>
      <c r="CX189" s="4">
        <f t="shared" si="209"/>
        <v>14</v>
      </c>
      <c r="CY189" s="4">
        <f t="shared" si="210"/>
        <v>19</v>
      </c>
      <c r="CZ189" s="4">
        <f t="shared" si="211"/>
        <v>9</v>
      </c>
      <c r="DA189" s="4">
        <f t="shared" si="212"/>
        <v>2</v>
      </c>
      <c r="DB189" s="4">
        <f t="shared" si="213"/>
        <v>12</v>
      </c>
      <c r="DC189" s="4">
        <f t="shared" si="259"/>
        <v>2</v>
      </c>
      <c r="DD189" s="4">
        <f t="shared" si="214"/>
        <v>2</v>
      </c>
      <c r="DE189" s="4">
        <f t="shared" si="215"/>
        <v>2</v>
      </c>
      <c r="DF189" s="4">
        <f t="shared" si="216"/>
        <v>10</v>
      </c>
      <c r="DG189" s="4">
        <f t="shared" si="217"/>
        <v>2</v>
      </c>
      <c r="DH189" s="4">
        <f t="shared" si="218"/>
        <v>17</v>
      </c>
      <c r="DI189" s="4">
        <f t="shared" si="219"/>
        <v>6</v>
      </c>
      <c r="DJ189" s="4">
        <f t="shared" si="220"/>
        <v>15</v>
      </c>
      <c r="DK189" s="4">
        <f t="shared" si="221"/>
        <v>19</v>
      </c>
      <c r="DL189" s="4">
        <f t="shared" si="222"/>
        <v>2</v>
      </c>
      <c r="DM189" s="4">
        <f t="shared" si="223"/>
        <v>22</v>
      </c>
      <c r="DN189" s="4">
        <f t="shared" si="224"/>
        <v>23</v>
      </c>
      <c r="DO189" s="3"/>
    </row>
    <row r="190" spans="1:119" x14ac:dyDescent="0.35">
      <c r="A190" s="3" t="str">
        <f t="shared" si="225"/>
        <v/>
      </c>
      <c r="B190" s="6"/>
      <c r="C190" s="3" t="str">
        <f t="shared" si="175"/>
        <v/>
      </c>
      <c r="D190" s="3" t="e" cm="1">
        <f t="array" ref="D190:F190">INDEX(_xlfn.TEXTSPLIT(B190," ",,TRUE),_xlfn.SEQUENCE(1,3))</f>
        <v>#VALUE!</v>
      </c>
      <c r="E190" s="3" t="e">
        <v>#VALUE!</v>
      </c>
      <c r="F190" s="3" t="e">
        <v>#VALUE!</v>
      </c>
      <c r="G190" s="3" t="e" cm="1">
        <f t="array" ref="G190">_xlfn.XLOOKUP(D190,Data!$D$3:$D$36,Data!$E$3:$G$36)</f>
        <v>#VALUE!</v>
      </c>
      <c r="H190" s="3"/>
      <c r="I190" s="3"/>
      <c r="J190" s="3" t="e">
        <f>_xlfn.XMATCH(E190,Data!$L$3:$L$10)</f>
        <v>#VALUE!</v>
      </c>
      <c r="K190" s="3" t="str">
        <f>IF(M190="",IF(I190,Data!$B$4,_xlfn.XLOOKUP(D190,Data!$D$3:$D$36,Data!$E$3:$E$36)),"")</f>
        <v/>
      </c>
      <c r="L190" s="3" t="str">
        <f>IF(M190="",IF(I190,_xlfn.XLOOKUP(G190,Data!$L$3:$L$10,Data!$M$3:$M$10),IF(H190=0,"",IF(H190=1,E190,_xlfn.XLOOKUP(E190,Data!$L$3:$L$10,Data!$M$3:$M$10)))),"")</f>
        <v/>
      </c>
      <c r="M190" s="3" t="str">
        <f>IF(NOT(ISERROR(F190)),Data!$J$3,IF(ISERROR(G190),Data!$J$4,IF(AND(H190=0,NOT(ISERROR(E190))),Data!$J$5,IF(AND(H190=2,ISERROR(J190)),Data!$J$7,IF(AND(H190=1,ISERROR(E190)),Data!$J$6,"")))))</f>
        <v>I don't know that verb.</v>
      </c>
      <c r="N190" s="3" t="e">
        <f>_xlfn.XLOOKUP(K190,Data!$D$3:$D$36,Data!$H$3:$H$36)</f>
        <v>#N/A</v>
      </c>
      <c r="O190" s="3" t="e">
        <f>_xlfn.XLOOKUP(L190,Data!$X$3:$X$29,Data!$W$3:$W$29)</f>
        <v>#N/A</v>
      </c>
      <c r="P190" s="3" t="b">
        <f>OR(_xlfn.XLOOKUP(CK189,Data!$O$3:$O$25,Data!$U$3:$U$25),AND(CL189,OR(DC189=CK189,DC189=1)))</f>
        <v>1</v>
      </c>
      <c r="Q190" s="3" t="e" cm="1">
        <f t="array" ref="Q190">INDEX(CO189:DN189,1,O190)</f>
        <v>#N/A</v>
      </c>
      <c r="R190" s="3" t="e">
        <f t="shared" si="177"/>
        <v>#N/A</v>
      </c>
      <c r="S190" s="3" t="e">
        <f t="shared" si="226"/>
        <v>#N/A</v>
      </c>
      <c r="T190" s="3" t="str">
        <f t="shared" si="227"/>
        <v/>
      </c>
      <c r="U190" s="3" t="str">
        <f>IF(M190&lt;&gt;"",M190,IF(L190="","",IFERROR(IF(T190=0,IF(S190=FALSE,Data!$J$11,Data!$J$8),""),IF(K190=Data!$B$4,"",Data!$J$8))))</f>
        <v>I don't know that verb.</v>
      </c>
      <c r="V190" s="3" t="e" cm="1">
        <f t="array" ref="V190">INDEX(Data!$Q$3:$T$25,CK189,L190)</f>
        <v>#VALUE!</v>
      </c>
      <c r="W190" s="3" t="e">
        <f t="shared" si="178"/>
        <v>#VALUE!</v>
      </c>
      <c r="X190" s="3">
        <f t="shared" si="228"/>
        <v>0</v>
      </c>
      <c r="Y190" s="3" t="str">
        <f>IF(K190&lt;&gt;"Go","",IF(ISNUMBER(V190),IF(V190&gt;0,W190,Data!$J$9),Play!V190))</f>
        <v/>
      </c>
      <c r="Z190" s="3" t="b">
        <f t="shared" si="229"/>
        <v>0</v>
      </c>
      <c r="AA190" s="3" t="str">
        <f t="shared" si="230"/>
        <v/>
      </c>
      <c r="AB190" s="3">
        <f t="shared" si="179"/>
        <v>0</v>
      </c>
      <c r="AE190" s="5" t="str">
        <f t="shared" si="180"/>
        <v/>
      </c>
      <c r="AF190" s="5" t="str">
        <f>IF(AE190&lt;&gt;"",OR(_xlfn.XLOOKUP(AE190,Data!$O$3:$O$25,Data!$U$3:$U$25),AND(CL189,OR(DC189=1,DC189=CK189))),"")</f>
        <v/>
      </c>
      <c r="AG190" s="5" t="e" cm="1">
        <f t="array" ref="AG190">"Exits: " &amp; _xlfn.TEXTJOIN(", ", TRUE, IF(INDEX(Data!$Q$3:$T$25,AE190,0)&gt;0,Data!$Q$2:$T$2,""))&amp;"."</f>
        <v>#VALUE!</v>
      </c>
      <c r="AH190" s="5" t="str" cm="1">
        <f t="array" ref="AH190">_xlfn.TEXTJOIN(", ", TRUE, IF(CO189:DN189=AE190,_xlfn.XLOOKUP($CO$3:$DN$3,Data!$W$3:$W$28,Data!$X$3:$X$28),""))</f>
        <v/>
      </c>
      <c r="AI190" s="5" t="str">
        <f>IF(AF190="","",IF(AF190,_xlfn.XLOOKUP(AE190,Data!$O$3:$O$25,Data!$P$3:$P$25)&amp;" "&amp;AG190&amp;IF(AH190&lt;&gt;""," You see: " &amp;AH190&amp;".",""),Data!$J$10))</f>
        <v/>
      </c>
      <c r="AJ190" s="5" t="str">
        <f t="shared" si="231"/>
        <v/>
      </c>
      <c r="AK190" s="5" t="str">
        <f>IF(AND(K190="Talk",U190=""),_xlfn.XLOOKUP(T190,Data!$W$3:$W$28,Data!$AC$3:$AC$28),"")</f>
        <v/>
      </c>
      <c r="AL190" s="5" t="str">
        <f t="shared" si="232"/>
        <v/>
      </c>
      <c r="AM190" s="5" t="b">
        <f t="shared" si="233"/>
        <v>0</v>
      </c>
      <c r="AN190" s="5" t="str">
        <f>IF(AM190,IF(_xlfn.XLOOKUP(T190,Data!$W$3:$W$28,Data!$AA$3:$AA$28)=FALSE,"You can't take that.",IF(Q190=1,"You already have that.",IF(OR(CK189=CT189,CK189=CY189),"The unholy fiend prevents you!",""))),"")</f>
        <v/>
      </c>
      <c r="AO190" s="5" t="str">
        <f t="shared" si="234"/>
        <v/>
      </c>
      <c r="AP190" s="5" t="str">
        <f t="shared" si="235"/>
        <v/>
      </c>
      <c r="AQ190" s="5" t="b">
        <f t="shared" si="236"/>
        <v>0</v>
      </c>
      <c r="AR190" s="5" t="str">
        <f t="shared" si="237"/>
        <v/>
      </c>
      <c r="AS190" s="5" t="str">
        <f t="shared" si="238"/>
        <v/>
      </c>
      <c r="AT190" s="5" t="str">
        <f t="shared" si="176"/>
        <v/>
      </c>
      <c r="AU190" s="5" t="str">
        <f>IF(AND(K190="Examine",U190=""),_xlfn.XLOOKUP(T190,Data!$W$3:$W$28,Data!$Z$3:$Z$28)&amp;IF(T190=15,IF(CL189,IF(CM189&gt;=14,"burning brightly.",IF(CM189&gt;=9,"burning steadily.",IF(CM189&gt;=4,"burning weakly.","guttering."))),"unlit."),""),"")</f>
        <v/>
      </c>
      <c r="AV190" s="5" t="str" cm="1">
        <f t="array" ref="AV190">_xlfn.TEXTJOIN(", ", TRUE, IF(CO189:DN189=1,CO$1:DN$1,""))</f>
        <v/>
      </c>
      <c r="AW190" s="5" t="str">
        <f t="shared" si="239"/>
        <v/>
      </c>
      <c r="AX190" s="5" t="b">
        <f t="shared" si="240"/>
        <v>0</v>
      </c>
      <c r="AY190" s="5" t="str">
        <f>IF(AX190,IF(NOT(ISBLANK(_xlfn.XLOOKUP(T190,Data!$W$3:$W$28,Data!$AD$3:$AD$28))),IF(CK189=12,"","There's nowhere to pour it away here."),"You can't empty that!"),"")</f>
        <v/>
      </c>
      <c r="AZ190" s="5" t="str">
        <f t="shared" si="241"/>
        <v/>
      </c>
      <c r="BA190" s="5" t="b">
        <f t="shared" si="242"/>
        <v>0</v>
      </c>
      <c r="BB190" s="5" t="e">
        <f>_xlfn.XLOOKUP(T190,Data!$W$3:$W$28,Data!$AD$3:$AD$28)</f>
        <v>#N/A</v>
      </c>
      <c r="BC190" s="5" t="str">
        <f t="shared" si="243"/>
        <v/>
      </c>
      <c r="BD190" s="5" t="str">
        <f t="shared" si="244"/>
        <v/>
      </c>
      <c r="BE190" s="5" t="b">
        <f t="shared" si="245"/>
        <v>0</v>
      </c>
      <c r="BF190" s="5" t="str">
        <f t="shared" si="181"/>
        <v/>
      </c>
      <c r="BG190" s="5" t="str">
        <f t="shared" si="246"/>
        <v/>
      </c>
      <c r="BH190" s="5" t="b">
        <f t="shared" si="247"/>
        <v>0</v>
      </c>
      <c r="BI190" s="5" t="str">
        <f t="shared" si="248"/>
        <v/>
      </c>
      <c r="BJ190" s="5" t="str">
        <f t="shared" si="182"/>
        <v/>
      </c>
      <c r="BK190" s="5" t="str">
        <f>IF(BH190,IF(BI190="","You ring the bell. "&amp;IF(BJ190=0,"Nothing else happens.","The "&amp;_xlfn.XLOOKUP(BJ190,Data!$W$3:$W$28,Data!$X$3:$X$28)&amp;" is transformed!"),BI190),"")</f>
        <v/>
      </c>
      <c r="BL190" s="5" t="b">
        <f t="shared" si="249"/>
        <v>0</v>
      </c>
      <c r="BM190" s="5" t="b">
        <f t="shared" si="250"/>
        <v>0</v>
      </c>
      <c r="BN190" s="5" t="str">
        <f t="shared" si="183"/>
        <v/>
      </c>
      <c r="BO190" s="5" t="str">
        <f t="shared" si="184"/>
        <v/>
      </c>
      <c r="BP190" s="5" t="b">
        <f t="shared" si="251"/>
        <v>0</v>
      </c>
      <c r="BQ190" s="5" t="str">
        <f>IF(BP190,IF(_xlfn.XLOOKUP(T190,Data!$W$3:$W$28,Data!$AB$3:$AB$28),"That's much too precious to give away!",IF(OR(AND(T190=17,CK189=CQ189),AND(T190=21,CK189=CV189)),"","No-one here seems to want that.")),"")</f>
        <v/>
      </c>
      <c r="BR190" s="5" t="str">
        <f>IF(BP190,IF(BQ190&lt;&gt;"",BQ190,IF(T190=21,Data!$B$5,"The priest takes the water and it is transformed by heavenly radiance!")),"")</f>
        <v/>
      </c>
      <c r="BS190" s="5" t="b">
        <f t="shared" si="252"/>
        <v>0</v>
      </c>
      <c r="BT190" s="5" t="str">
        <f t="shared" si="185"/>
        <v/>
      </c>
      <c r="BU190" s="5" t="str">
        <f t="shared" si="253"/>
        <v/>
      </c>
      <c r="BV190" s="5" t="b">
        <f t="shared" si="254"/>
        <v>0</v>
      </c>
      <c r="BW190" s="5" t="str">
        <f t="shared" si="186"/>
        <v/>
      </c>
      <c r="BX190" s="5" t="str">
        <f t="shared" si="255"/>
        <v/>
      </c>
      <c r="BY190" s="5" t="b">
        <f t="shared" si="256"/>
        <v>0</v>
      </c>
      <c r="BZ190" s="5">
        <f t="shared" si="257"/>
        <v>0</v>
      </c>
      <c r="CA190" s="5" t="str">
        <f t="shared" si="187"/>
        <v/>
      </c>
      <c r="CB190" s="5" t="b">
        <f t="shared" si="188"/>
        <v>0</v>
      </c>
      <c r="CC190" s="5" t="str">
        <f t="shared" si="189"/>
        <v/>
      </c>
      <c r="CD190" s="5" t="b">
        <f t="shared" si="190"/>
        <v>0</v>
      </c>
      <c r="CE190" s="5" t="b">
        <f t="shared" si="191"/>
        <v>0</v>
      </c>
      <c r="CF190" s="5" t="b">
        <f t="shared" si="192"/>
        <v>0</v>
      </c>
      <c r="CG190" s="5" t="b">
        <f t="shared" si="193"/>
        <v>0</v>
      </c>
      <c r="CH190" s="5" t="b">
        <f t="shared" si="194"/>
        <v>0</v>
      </c>
      <c r="CI190" s="5">
        <f t="shared" si="195"/>
        <v>0</v>
      </c>
      <c r="CJ190" s="5" t="str">
        <f t="shared" si="196"/>
        <v>I don't know that verb.</v>
      </c>
      <c r="CK190" s="4">
        <f t="shared" si="197"/>
        <v>3</v>
      </c>
      <c r="CL190" s="4" t="b">
        <f t="shared" si="198"/>
        <v>0</v>
      </c>
      <c r="CM190" s="4">
        <f t="shared" si="258"/>
        <v>20</v>
      </c>
      <c r="CN190" s="4" t="b">
        <f t="shared" si="199"/>
        <v>0</v>
      </c>
      <c r="CO190" s="4">
        <f t="shared" si="200"/>
        <v>12</v>
      </c>
      <c r="CP190" s="4">
        <f t="shared" si="201"/>
        <v>10</v>
      </c>
      <c r="CQ190" s="4">
        <f t="shared" si="202"/>
        <v>2</v>
      </c>
      <c r="CR190" s="4">
        <f t="shared" si="203"/>
        <v>20</v>
      </c>
      <c r="CS190" s="4">
        <f t="shared" si="204"/>
        <v>2</v>
      </c>
      <c r="CT190" s="4">
        <f t="shared" si="205"/>
        <v>15</v>
      </c>
      <c r="CU190" s="4">
        <f t="shared" si="206"/>
        <v>16</v>
      </c>
      <c r="CV190" s="4">
        <f t="shared" si="207"/>
        <v>8</v>
      </c>
      <c r="CW190" s="4">
        <f t="shared" si="208"/>
        <v>8</v>
      </c>
      <c r="CX190" s="4">
        <f t="shared" si="209"/>
        <v>14</v>
      </c>
      <c r="CY190" s="4">
        <f t="shared" si="210"/>
        <v>19</v>
      </c>
      <c r="CZ190" s="4">
        <f t="shared" si="211"/>
        <v>9</v>
      </c>
      <c r="DA190" s="4">
        <f t="shared" si="212"/>
        <v>2</v>
      </c>
      <c r="DB190" s="4">
        <f t="shared" si="213"/>
        <v>12</v>
      </c>
      <c r="DC190" s="4">
        <f t="shared" si="259"/>
        <v>2</v>
      </c>
      <c r="DD190" s="4">
        <f t="shared" si="214"/>
        <v>2</v>
      </c>
      <c r="DE190" s="4">
        <f t="shared" si="215"/>
        <v>2</v>
      </c>
      <c r="DF190" s="4">
        <f t="shared" si="216"/>
        <v>10</v>
      </c>
      <c r="DG190" s="4">
        <f t="shared" si="217"/>
        <v>2</v>
      </c>
      <c r="DH190" s="4">
        <f t="shared" si="218"/>
        <v>17</v>
      </c>
      <c r="DI190" s="4">
        <f t="shared" si="219"/>
        <v>6</v>
      </c>
      <c r="DJ190" s="4">
        <f t="shared" si="220"/>
        <v>15</v>
      </c>
      <c r="DK190" s="4">
        <f t="shared" si="221"/>
        <v>19</v>
      </c>
      <c r="DL190" s="4">
        <f t="shared" si="222"/>
        <v>2</v>
      </c>
      <c r="DM190" s="4">
        <f t="shared" si="223"/>
        <v>22</v>
      </c>
      <c r="DN190" s="4">
        <f t="shared" si="224"/>
        <v>23</v>
      </c>
      <c r="DO190" s="3"/>
    </row>
    <row r="191" spans="1:119" x14ac:dyDescent="0.35">
      <c r="A191" s="3" t="str">
        <f t="shared" si="225"/>
        <v/>
      </c>
      <c r="B191" s="6"/>
      <c r="C191" s="3" t="str">
        <f t="shared" si="175"/>
        <v/>
      </c>
      <c r="D191" s="3" t="e" cm="1">
        <f t="array" ref="D191:F191">INDEX(_xlfn.TEXTSPLIT(B191," ",,TRUE),_xlfn.SEQUENCE(1,3))</f>
        <v>#VALUE!</v>
      </c>
      <c r="E191" s="3" t="e">
        <v>#VALUE!</v>
      </c>
      <c r="F191" s="3" t="e">
        <v>#VALUE!</v>
      </c>
      <c r="G191" s="3" t="e" cm="1">
        <f t="array" ref="G191">_xlfn.XLOOKUP(D191,Data!$D$3:$D$36,Data!$E$3:$G$36)</f>
        <v>#VALUE!</v>
      </c>
      <c r="H191" s="3"/>
      <c r="I191" s="3"/>
      <c r="J191" s="3" t="e">
        <f>_xlfn.XMATCH(E191,Data!$L$3:$L$10)</f>
        <v>#VALUE!</v>
      </c>
      <c r="K191" s="3" t="str">
        <f>IF(M191="",IF(I191,Data!$B$4,_xlfn.XLOOKUP(D191,Data!$D$3:$D$36,Data!$E$3:$E$36)),"")</f>
        <v/>
      </c>
      <c r="L191" s="3" t="str">
        <f>IF(M191="",IF(I191,_xlfn.XLOOKUP(G191,Data!$L$3:$L$10,Data!$M$3:$M$10),IF(H191=0,"",IF(H191=1,E191,_xlfn.XLOOKUP(E191,Data!$L$3:$L$10,Data!$M$3:$M$10)))),"")</f>
        <v/>
      </c>
      <c r="M191" s="3" t="str">
        <f>IF(NOT(ISERROR(F191)),Data!$J$3,IF(ISERROR(G191),Data!$J$4,IF(AND(H191=0,NOT(ISERROR(E191))),Data!$J$5,IF(AND(H191=2,ISERROR(J191)),Data!$J$7,IF(AND(H191=1,ISERROR(E191)),Data!$J$6,"")))))</f>
        <v>I don't know that verb.</v>
      </c>
      <c r="N191" s="3" t="e">
        <f>_xlfn.XLOOKUP(K191,Data!$D$3:$D$36,Data!$H$3:$H$36)</f>
        <v>#N/A</v>
      </c>
      <c r="O191" s="3" t="e">
        <f>_xlfn.XLOOKUP(L191,Data!$X$3:$X$29,Data!$W$3:$W$29)</f>
        <v>#N/A</v>
      </c>
      <c r="P191" s="3" t="b">
        <f>OR(_xlfn.XLOOKUP(CK190,Data!$O$3:$O$25,Data!$U$3:$U$25),AND(CL190,OR(DC190=CK190,DC190=1)))</f>
        <v>1</v>
      </c>
      <c r="Q191" s="3" t="e" cm="1">
        <f t="array" ref="Q191">INDEX(CO190:DN190,1,O191)</f>
        <v>#N/A</v>
      </c>
      <c r="R191" s="3" t="e">
        <f t="shared" si="177"/>
        <v>#N/A</v>
      </c>
      <c r="S191" s="3" t="e">
        <f t="shared" si="226"/>
        <v>#N/A</v>
      </c>
      <c r="T191" s="3" t="str">
        <f t="shared" si="227"/>
        <v/>
      </c>
      <c r="U191" s="3" t="str">
        <f>IF(M191&lt;&gt;"",M191,IF(L191="","",IFERROR(IF(T191=0,IF(S191=FALSE,Data!$J$11,Data!$J$8),""),IF(K191=Data!$B$4,"",Data!$J$8))))</f>
        <v>I don't know that verb.</v>
      </c>
      <c r="V191" s="3" t="e" cm="1">
        <f t="array" ref="V191">INDEX(Data!$Q$3:$T$25,CK190,L191)</f>
        <v>#VALUE!</v>
      </c>
      <c r="W191" s="3" t="e">
        <f t="shared" si="178"/>
        <v>#VALUE!</v>
      </c>
      <c r="X191" s="3">
        <f t="shared" si="228"/>
        <v>0</v>
      </c>
      <c r="Y191" s="3" t="str">
        <f>IF(K191&lt;&gt;"Go","",IF(ISNUMBER(V191),IF(V191&gt;0,W191,Data!$J$9),Play!V191))</f>
        <v/>
      </c>
      <c r="Z191" s="3" t="b">
        <f t="shared" si="229"/>
        <v>0</v>
      </c>
      <c r="AA191" s="3" t="str">
        <f t="shared" si="230"/>
        <v/>
      </c>
      <c r="AB191" s="3">
        <f t="shared" si="179"/>
        <v>0</v>
      </c>
      <c r="AE191" s="5" t="str">
        <f t="shared" si="180"/>
        <v/>
      </c>
      <c r="AF191" s="5" t="str">
        <f>IF(AE191&lt;&gt;"",OR(_xlfn.XLOOKUP(AE191,Data!$O$3:$O$25,Data!$U$3:$U$25),AND(CL190,OR(DC190=1,DC190=CK190))),"")</f>
        <v/>
      </c>
      <c r="AG191" s="5" t="e" cm="1">
        <f t="array" ref="AG191">"Exits: " &amp; _xlfn.TEXTJOIN(", ", TRUE, IF(INDEX(Data!$Q$3:$T$25,AE191,0)&gt;0,Data!$Q$2:$T$2,""))&amp;"."</f>
        <v>#VALUE!</v>
      </c>
      <c r="AH191" s="5" t="str" cm="1">
        <f t="array" ref="AH191">_xlfn.TEXTJOIN(", ", TRUE, IF(CO190:DN190=AE191,_xlfn.XLOOKUP($CO$3:$DN$3,Data!$W$3:$W$28,Data!$X$3:$X$28),""))</f>
        <v/>
      </c>
      <c r="AI191" s="5" t="str">
        <f>IF(AF191="","",IF(AF191,_xlfn.XLOOKUP(AE191,Data!$O$3:$O$25,Data!$P$3:$P$25)&amp;" "&amp;AG191&amp;IF(AH191&lt;&gt;""," You see: " &amp;AH191&amp;".",""),Data!$J$10))</f>
        <v/>
      </c>
      <c r="AJ191" s="5" t="str">
        <f t="shared" si="231"/>
        <v/>
      </c>
      <c r="AK191" s="5" t="str">
        <f>IF(AND(K191="Talk",U191=""),_xlfn.XLOOKUP(T191,Data!$W$3:$W$28,Data!$AC$3:$AC$28),"")</f>
        <v/>
      </c>
      <c r="AL191" s="5" t="str">
        <f t="shared" si="232"/>
        <v/>
      </c>
      <c r="AM191" s="5" t="b">
        <f t="shared" si="233"/>
        <v>0</v>
      </c>
      <c r="AN191" s="5" t="str">
        <f>IF(AM191,IF(_xlfn.XLOOKUP(T191,Data!$W$3:$W$28,Data!$AA$3:$AA$28)=FALSE,"You can't take that.",IF(Q191=1,"You already have that.",IF(OR(CK190=CT190,CK190=CY190),"The unholy fiend prevents you!",""))),"")</f>
        <v/>
      </c>
      <c r="AO191" s="5" t="str">
        <f t="shared" si="234"/>
        <v/>
      </c>
      <c r="AP191" s="5" t="str">
        <f t="shared" si="235"/>
        <v/>
      </c>
      <c r="AQ191" s="5" t="b">
        <f t="shared" si="236"/>
        <v>0</v>
      </c>
      <c r="AR191" s="5" t="str">
        <f t="shared" si="237"/>
        <v/>
      </c>
      <c r="AS191" s="5" t="str">
        <f t="shared" si="238"/>
        <v/>
      </c>
      <c r="AT191" s="5" t="str">
        <f t="shared" si="176"/>
        <v/>
      </c>
      <c r="AU191" s="5" t="str">
        <f>IF(AND(K191="Examine",U191=""),_xlfn.XLOOKUP(T191,Data!$W$3:$W$28,Data!$Z$3:$Z$28)&amp;IF(T191=15,IF(CL190,IF(CM190&gt;=14,"burning brightly.",IF(CM190&gt;=9,"burning steadily.",IF(CM190&gt;=4,"burning weakly.","guttering."))),"unlit."),""),"")</f>
        <v/>
      </c>
      <c r="AV191" s="5" t="str" cm="1">
        <f t="array" ref="AV191">_xlfn.TEXTJOIN(", ", TRUE, IF(CO190:DN190=1,CO$1:DN$1,""))</f>
        <v/>
      </c>
      <c r="AW191" s="5" t="str">
        <f t="shared" si="239"/>
        <v/>
      </c>
      <c r="AX191" s="5" t="b">
        <f t="shared" si="240"/>
        <v>0</v>
      </c>
      <c r="AY191" s="5" t="str">
        <f>IF(AX191,IF(NOT(ISBLANK(_xlfn.XLOOKUP(T191,Data!$W$3:$W$28,Data!$AD$3:$AD$28))),IF(CK190=12,"","There's nowhere to pour it away here."),"You can't empty that!"),"")</f>
        <v/>
      </c>
      <c r="AZ191" s="5" t="str">
        <f t="shared" si="241"/>
        <v/>
      </c>
      <c r="BA191" s="5" t="b">
        <f t="shared" si="242"/>
        <v>0</v>
      </c>
      <c r="BB191" s="5" t="e">
        <f>_xlfn.XLOOKUP(T191,Data!$W$3:$W$28,Data!$AD$3:$AD$28)</f>
        <v>#N/A</v>
      </c>
      <c r="BC191" s="5" t="str">
        <f t="shared" si="243"/>
        <v/>
      </c>
      <c r="BD191" s="5" t="str">
        <f t="shared" si="244"/>
        <v/>
      </c>
      <c r="BE191" s="5" t="b">
        <f t="shared" si="245"/>
        <v>0</v>
      </c>
      <c r="BF191" s="5" t="str">
        <f t="shared" si="181"/>
        <v/>
      </c>
      <c r="BG191" s="5" t="str">
        <f t="shared" si="246"/>
        <v/>
      </c>
      <c r="BH191" s="5" t="b">
        <f t="shared" si="247"/>
        <v>0</v>
      </c>
      <c r="BI191" s="5" t="str">
        <f t="shared" si="248"/>
        <v/>
      </c>
      <c r="BJ191" s="5" t="str">
        <f t="shared" si="182"/>
        <v/>
      </c>
      <c r="BK191" s="5" t="str">
        <f>IF(BH191,IF(BI191="","You ring the bell. "&amp;IF(BJ191=0,"Nothing else happens.","The "&amp;_xlfn.XLOOKUP(BJ191,Data!$W$3:$W$28,Data!$X$3:$X$28)&amp;" is transformed!"),BI191),"")</f>
        <v/>
      </c>
      <c r="BL191" s="5" t="b">
        <f t="shared" si="249"/>
        <v>0</v>
      </c>
      <c r="BM191" s="5" t="b">
        <f t="shared" si="250"/>
        <v>0</v>
      </c>
      <c r="BN191" s="5" t="str">
        <f t="shared" si="183"/>
        <v/>
      </c>
      <c r="BO191" s="5" t="str">
        <f t="shared" si="184"/>
        <v/>
      </c>
      <c r="BP191" s="5" t="b">
        <f t="shared" si="251"/>
        <v>0</v>
      </c>
      <c r="BQ191" s="5" t="str">
        <f>IF(BP191,IF(_xlfn.XLOOKUP(T191,Data!$W$3:$W$28,Data!$AB$3:$AB$28),"That's much too precious to give away!",IF(OR(AND(T191=17,CK190=CQ190),AND(T191=21,CK190=CV190)),"","No-one here seems to want that.")),"")</f>
        <v/>
      </c>
      <c r="BR191" s="5" t="str">
        <f>IF(BP191,IF(BQ191&lt;&gt;"",BQ191,IF(T191=21,Data!$B$5,"The priest takes the water and it is transformed by heavenly radiance!")),"")</f>
        <v/>
      </c>
      <c r="BS191" s="5" t="b">
        <f t="shared" si="252"/>
        <v>0</v>
      </c>
      <c r="BT191" s="5" t="str">
        <f t="shared" si="185"/>
        <v/>
      </c>
      <c r="BU191" s="5" t="str">
        <f t="shared" si="253"/>
        <v/>
      </c>
      <c r="BV191" s="5" t="b">
        <f t="shared" si="254"/>
        <v>0</v>
      </c>
      <c r="BW191" s="5" t="str">
        <f t="shared" si="186"/>
        <v/>
      </c>
      <c r="BX191" s="5" t="str">
        <f t="shared" si="255"/>
        <v/>
      </c>
      <c r="BY191" s="5" t="b">
        <f t="shared" si="256"/>
        <v>0</v>
      </c>
      <c r="BZ191" s="5">
        <f t="shared" si="257"/>
        <v>0</v>
      </c>
      <c r="CA191" s="5" t="str">
        <f t="shared" si="187"/>
        <v/>
      </c>
      <c r="CB191" s="5" t="b">
        <f t="shared" si="188"/>
        <v>0</v>
      </c>
      <c r="CC191" s="5" t="str">
        <f t="shared" si="189"/>
        <v/>
      </c>
      <c r="CD191" s="5" t="b">
        <f t="shared" si="190"/>
        <v>0</v>
      </c>
      <c r="CE191" s="5" t="b">
        <f t="shared" si="191"/>
        <v>0</v>
      </c>
      <c r="CF191" s="5" t="b">
        <f t="shared" si="192"/>
        <v>0</v>
      </c>
      <c r="CG191" s="5" t="b">
        <f t="shared" si="193"/>
        <v>0</v>
      </c>
      <c r="CH191" s="5" t="b">
        <f t="shared" si="194"/>
        <v>0</v>
      </c>
      <c r="CI191" s="5">
        <f t="shared" si="195"/>
        <v>0</v>
      </c>
      <c r="CJ191" s="5" t="str">
        <f t="shared" si="196"/>
        <v>I don't know that verb.</v>
      </c>
      <c r="CK191" s="4">
        <f t="shared" si="197"/>
        <v>3</v>
      </c>
      <c r="CL191" s="4" t="b">
        <f t="shared" si="198"/>
        <v>0</v>
      </c>
      <c r="CM191" s="4">
        <f t="shared" si="258"/>
        <v>20</v>
      </c>
      <c r="CN191" s="4" t="b">
        <f t="shared" si="199"/>
        <v>0</v>
      </c>
      <c r="CO191" s="4">
        <f t="shared" si="200"/>
        <v>12</v>
      </c>
      <c r="CP191" s="4">
        <f t="shared" si="201"/>
        <v>10</v>
      </c>
      <c r="CQ191" s="4">
        <f t="shared" si="202"/>
        <v>2</v>
      </c>
      <c r="CR191" s="4">
        <f t="shared" si="203"/>
        <v>20</v>
      </c>
      <c r="CS191" s="4">
        <f t="shared" si="204"/>
        <v>2</v>
      </c>
      <c r="CT191" s="4">
        <f t="shared" si="205"/>
        <v>15</v>
      </c>
      <c r="CU191" s="4">
        <f t="shared" si="206"/>
        <v>16</v>
      </c>
      <c r="CV191" s="4">
        <f t="shared" si="207"/>
        <v>8</v>
      </c>
      <c r="CW191" s="4">
        <f t="shared" si="208"/>
        <v>8</v>
      </c>
      <c r="CX191" s="4">
        <f t="shared" si="209"/>
        <v>14</v>
      </c>
      <c r="CY191" s="4">
        <f t="shared" si="210"/>
        <v>19</v>
      </c>
      <c r="CZ191" s="4">
        <f t="shared" si="211"/>
        <v>9</v>
      </c>
      <c r="DA191" s="4">
        <f t="shared" si="212"/>
        <v>2</v>
      </c>
      <c r="DB191" s="4">
        <f t="shared" si="213"/>
        <v>12</v>
      </c>
      <c r="DC191" s="4">
        <f t="shared" si="259"/>
        <v>2</v>
      </c>
      <c r="DD191" s="4">
        <f t="shared" si="214"/>
        <v>2</v>
      </c>
      <c r="DE191" s="4">
        <f t="shared" si="215"/>
        <v>2</v>
      </c>
      <c r="DF191" s="4">
        <f t="shared" si="216"/>
        <v>10</v>
      </c>
      <c r="DG191" s="4">
        <f t="shared" si="217"/>
        <v>2</v>
      </c>
      <c r="DH191" s="4">
        <f t="shared" si="218"/>
        <v>17</v>
      </c>
      <c r="DI191" s="4">
        <f t="shared" si="219"/>
        <v>6</v>
      </c>
      <c r="DJ191" s="4">
        <f t="shared" si="220"/>
        <v>15</v>
      </c>
      <c r="DK191" s="4">
        <f t="shared" si="221"/>
        <v>19</v>
      </c>
      <c r="DL191" s="4">
        <f t="shared" si="222"/>
        <v>2</v>
      </c>
      <c r="DM191" s="4">
        <f t="shared" si="223"/>
        <v>22</v>
      </c>
      <c r="DN191" s="4">
        <f t="shared" si="224"/>
        <v>23</v>
      </c>
      <c r="DO191" s="3"/>
    </row>
    <row r="192" spans="1:119" x14ac:dyDescent="0.35">
      <c r="A192" s="3" t="str">
        <f t="shared" si="225"/>
        <v/>
      </c>
      <c r="B192" s="6"/>
      <c r="C192" s="3" t="str">
        <f t="shared" si="175"/>
        <v/>
      </c>
      <c r="D192" s="3" t="e" cm="1">
        <f t="array" ref="D192:F192">INDEX(_xlfn.TEXTSPLIT(B192," ",,TRUE),_xlfn.SEQUENCE(1,3))</f>
        <v>#VALUE!</v>
      </c>
      <c r="E192" s="3" t="e">
        <v>#VALUE!</v>
      </c>
      <c r="F192" s="3" t="e">
        <v>#VALUE!</v>
      </c>
      <c r="G192" s="3" t="e" cm="1">
        <f t="array" ref="G192">_xlfn.XLOOKUP(D192,Data!$D$3:$D$36,Data!$E$3:$G$36)</f>
        <v>#VALUE!</v>
      </c>
      <c r="H192" s="3"/>
      <c r="I192" s="3"/>
      <c r="J192" s="3" t="e">
        <f>_xlfn.XMATCH(E192,Data!$L$3:$L$10)</f>
        <v>#VALUE!</v>
      </c>
      <c r="K192" s="3" t="str">
        <f>IF(M192="",IF(I192,Data!$B$4,_xlfn.XLOOKUP(D192,Data!$D$3:$D$36,Data!$E$3:$E$36)),"")</f>
        <v/>
      </c>
      <c r="L192" s="3" t="str">
        <f>IF(M192="",IF(I192,_xlfn.XLOOKUP(G192,Data!$L$3:$L$10,Data!$M$3:$M$10),IF(H192=0,"",IF(H192=1,E192,_xlfn.XLOOKUP(E192,Data!$L$3:$L$10,Data!$M$3:$M$10)))),"")</f>
        <v/>
      </c>
      <c r="M192" s="3" t="str">
        <f>IF(NOT(ISERROR(F192)),Data!$J$3,IF(ISERROR(G192),Data!$J$4,IF(AND(H192=0,NOT(ISERROR(E192))),Data!$J$5,IF(AND(H192=2,ISERROR(J192)),Data!$J$7,IF(AND(H192=1,ISERROR(E192)),Data!$J$6,"")))))</f>
        <v>I don't know that verb.</v>
      </c>
      <c r="N192" s="3" t="e">
        <f>_xlfn.XLOOKUP(K192,Data!$D$3:$D$36,Data!$H$3:$H$36)</f>
        <v>#N/A</v>
      </c>
      <c r="O192" s="3" t="e">
        <f>_xlfn.XLOOKUP(L192,Data!$X$3:$X$29,Data!$W$3:$W$29)</f>
        <v>#N/A</v>
      </c>
      <c r="P192" s="3" t="b">
        <f>OR(_xlfn.XLOOKUP(CK191,Data!$O$3:$O$25,Data!$U$3:$U$25),AND(CL191,OR(DC191=CK191,DC191=1)))</f>
        <v>1</v>
      </c>
      <c r="Q192" s="3" t="e" cm="1">
        <f t="array" ref="Q192">INDEX(CO191:DN191,1,O192)</f>
        <v>#N/A</v>
      </c>
      <c r="R192" s="3" t="e">
        <f t="shared" si="177"/>
        <v>#N/A</v>
      </c>
      <c r="S192" s="3" t="e">
        <f t="shared" si="226"/>
        <v>#N/A</v>
      </c>
      <c r="T192" s="3" t="str">
        <f t="shared" si="227"/>
        <v/>
      </c>
      <c r="U192" s="3" t="str">
        <f>IF(M192&lt;&gt;"",M192,IF(L192="","",IFERROR(IF(T192=0,IF(S192=FALSE,Data!$J$11,Data!$J$8),""),IF(K192=Data!$B$4,"",Data!$J$8))))</f>
        <v>I don't know that verb.</v>
      </c>
      <c r="V192" s="3" t="e" cm="1">
        <f t="array" ref="V192">INDEX(Data!$Q$3:$T$25,CK191,L192)</f>
        <v>#VALUE!</v>
      </c>
      <c r="W192" s="3" t="e">
        <f t="shared" si="178"/>
        <v>#VALUE!</v>
      </c>
      <c r="X192" s="3">
        <f t="shared" si="228"/>
        <v>0</v>
      </c>
      <c r="Y192" s="3" t="str">
        <f>IF(K192&lt;&gt;"Go","",IF(ISNUMBER(V192),IF(V192&gt;0,W192,Data!$J$9),Play!V192))</f>
        <v/>
      </c>
      <c r="Z192" s="3" t="b">
        <f t="shared" si="229"/>
        <v>0</v>
      </c>
      <c r="AA192" s="3" t="str">
        <f t="shared" si="230"/>
        <v/>
      </c>
      <c r="AB192" s="3">
        <f t="shared" si="179"/>
        <v>0</v>
      </c>
      <c r="AE192" s="5" t="str">
        <f t="shared" si="180"/>
        <v/>
      </c>
      <c r="AF192" s="5" t="str">
        <f>IF(AE192&lt;&gt;"",OR(_xlfn.XLOOKUP(AE192,Data!$O$3:$O$25,Data!$U$3:$U$25),AND(CL191,OR(DC191=1,DC191=CK191))),"")</f>
        <v/>
      </c>
      <c r="AG192" s="5" t="e" cm="1">
        <f t="array" ref="AG192">"Exits: " &amp; _xlfn.TEXTJOIN(", ", TRUE, IF(INDEX(Data!$Q$3:$T$25,AE192,0)&gt;0,Data!$Q$2:$T$2,""))&amp;"."</f>
        <v>#VALUE!</v>
      </c>
      <c r="AH192" s="5" t="str" cm="1">
        <f t="array" ref="AH192">_xlfn.TEXTJOIN(", ", TRUE, IF(CO191:DN191=AE192,_xlfn.XLOOKUP($CO$3:$DN$3,Data!$W$3:$W$28,Data!$X$3:$X$28),""))</f>
        <v/>
      </c>
      <c r="AI192" s="5" t="str">
        <f>IF(AF192="","",IF(AF192,_xlfn.XLOOKUP(AE192,Data!$O$3:$O$25,Data!$P$3:$P$25)&amp;" "&amp;AG192&amp;IF(AH192&lt;&gt;""," You see: " &amp;AH192&amp;".",""),Data!$J$10))</f>
        <v/>
      </c>
      <c r="AJ192" s="5" t="str">
        <f t="shared" si="231"/>
        <v/>
      </c>
      <c r="AK192" s="5" t="str">
        <f>IF(AND(K192="Talk",U192=""),_xlfn.XLOOKUP(T192,Data!$W$3:$W$28,Data!$AC$3:$AC$28),"")</f>
        <v/>
      </c>
      <c r="AL192" s="5" t="str">
        <f t="shared" si="232"/>
        <v/>
      </c>
      <c r="AM192" s="5" t="b">
        <f t="shared" si="233"/>
        <v>0</v>
      </c>
      <c r="AN192" s="5" t="str">
        <f>IF(AM192,IF(_xlfn.XLOOKUP(T192,Data!$W$3:$W$28,Data!$AA$3:$AA$28)=FALSE,"You can't take that.",IF(Q192=1,"You already have that.",IF(OR(CK191=CT191,CK191=CY191),"The unholy fiend prevents you!",""))),"")</f>
        <v/>
      </c>
      <c r="AO192" s="5" t="str">
        <f t="shared" si="234"/>
        <v/>
      </c>
      <c r="AP192" s="5" t="str">
        <f t="shared" si="235"/>
        <v/>
      </c>
      <c r="AQ192" s="5" t="b">
        <f t="shared" si="236"/>
        <v>0</v>
      </c>
      <c r="AR192" s="5" t="str">
        <f t="shared" si="237"/>
        <v/>
      </c>
      <c r="AS192" s="5" t="str">
        <f t="shared" si="238"/>
        <v/>
      </c>
      <c r="AT192" s="5" t="str">
        <f t="shared" si="176"/>
        <v/>
      </c>
      <c r="AU192" s="5" t="str">
        <f>IF(AND(K192="Examine",U192=""),_xlfn.XLOOKUP(T192,Data!$W$3:$W$28,Data!$Z$3:$Z$28)&amp;IF(T192=15,IF(CL191,IF(CM191&gt;=14,"burning brightly.",IF(CM191&gt;=9,"burning steadily.",IF(CM191&gt;=4,"burning weakly.","guttering."))),"unlit."),""),"")</f>
        <v/>
      </c>
      <c r="AV192" s="5" t="str" cm="1">
        <f t="array" ref="AV192">_xlfn.TEXTJOIN(", ", TRUE, IF(CO191:DN191=1,CO$1:DN$1,""))</f>
        <v/>
      </c>
      <c r="AW192" s="5" t="str">
        <f t="shared" si="239"/>
        <v/>
      </c>
      <c r="AX192" s="5" t="b">
        <f t="shared" si="240"/>
        <v>0</v>
      </c>
      <c r="AY192" s="5" t="str">
        <f>IF(AX192,IF(NOT(ISBLANK(_xlfn.XLOOKUP(T192,Data!$W$3:$W$28,Data!$AD$3:$AD$28))),IF(CK191=12,"","There's nowhere to pour it away here."),"You can't empty that!"),"")</f>
        <v/>
      </c>
      <c r="AZ192" s="5" t="str">
        <f t="shared" si="241"/>
        <v/>
      </c>
      <c r="BA192" s="5" t="b">
        <f t="shared" si="242"/>
        <v>0</v>
      </c>
      <c r="BB192" s="5" t="e">
        <f>_xlfn.XLOOKUP(T192,Data!$W$3:$W$28,Data!$AD$3:$AD$28)</f>
        <v>#N/A</v>
      </c>
      <c r="BC192" s="5" t="str">
        <f t="shared" si="243"/>
        <v/>
      </c>
      <c r="BD192" s="5" t="str">
        <f t="shared" si="244"/>
        <v/>
      </c>
      <c r="BE192" s="5" t="b">
        <f t="shared" si="245"/>
        <v>0</v>
      </c>
      <c r="BF192" s="5" t="str">
        <f t="shared" si="181"/>
        <v/>
      </c>
      <c r="BG192" s="5" t="str">
        <f t="shared" si="246"/>
        <v/>
      </c>
      <c r="BH192" s="5" t="b">
        <f t="shared" si="247"/>
        <v>0</v>
      </c>
      <c r="BI192" s="5" t="str">
        <f t="shared" si="248"/>
        <v/>
      </c>
      <c r="BJ192" s="5" t="str">
        <f t="shared" si="182"/>
        <v/>
      </c>
      <c r="BK192" s="5" t="str">
        <f>IF(BH192,IF(BI192="","You ring the bell. "&amp;IF(BJ192=0,"Nothing else happens.","The "&amp;_xlfn.XLOOKUP(BJ192,Data!$W$3:$W$28,Data!$X$3:$X$28)&amp;" is transformed!"),BI192),"")</f>
        <v/>
      </c>
      <c r="BL192" s="5" t="b">
        <f t="shared" si="249"/>
        <v>0</v>
      </c>
      <c r="BM192" s="5" t="b">
        <f t="shared" si="250"/>
        <v>0</v>
      </c>
      <c r="BN192" s="5" t="str">
        <f t="shared" si="183"/>
        <v/>
      </c>
      <c r="BO192" s="5" t="str">
        <f t="shared" si="184"/>
        <v/>
      </c>
      <c r="BP192" s="5" t="b">
        <f t="shared" si="251"/>
        <v>0</v>
      </c>
      <c r="BQ192" s="5" t="str">
        <f>IF(BP192,IF(_xlfn.XLOOKUP(T192,Data!$W$3:$W$28,Data!$AB$3:$AB$28),"That's much too precious to give away!",IF(OR(AND(T192=17,CK191=CQ191),AND(T192=21,CK191=CV191)),"","No-one here seems to want that.")),"")</f>
        <v/>
      </c>
      <c r="BR192" s="5" t="str">
        <f>IF(BP192,IF(BQ192&lt;&gt;"",BQ192,IF(T192=21,Data!$B$5,"The priest takes the water and it is transformed by heavenly radiance!")),"")</f>
        <v/>
      </c>
      <c r="BS192" s="5" t="b">
        <f t="shared" si="252"/>
        <v>0</v>
      </c>
      <c r="BT192" s="5" t="str">
        <f t="shared" si="185"/>
        <v/>
      </c>
      <c r="BU192" s="5" t="str">
        <f t="shared" si="253"/>
        <v/>
      </c>
      <c r="BV192" s="5" t="b">
        <f t="shared" si="254"/>
        <v>0</v>
      </c>
      <c r="BW192" s="5" t="str">
        <f t="shared" si="186"/>
        <v/>
      </c>
      <c r="BX192" s="5" t="str">
        <f t="shared" si="255"/>
        <v/>
      </c>
      <c r="BY192" s="5" t="b">
        <f t="shared" si="256"/>
        <v>0</v>
      </c>
      <c r="BZ192" s="5">
        <f t="shared" si="257"/>
        <v>0</v>
      </c>
      <c r="CA192" s="5" t="str">
        <f t="shared" si="187"/>
        <v/>
      </c>
      <c r="CB192" s="5" t="b">
        <f t="shared" si="188"/>
        <v>0</v>
      </c>
      <c r="CC192" s="5" t="str">
        <f t="shared" si="189"/>
        <v/>
      </c>
      <c r="CD192" s="5" t="b">
        <f t="shared" si="190"/>
        <v>0</v>
      </c>
      <c r="CE192" s="5" t="b">
        <f t="shared" si="191"/>
        <v>0</v>
      </c>
      <c r="CF192" s="5" t="b">
        <f t="shared" si="192"/>
        <v>0</v>
      </c>
      <c r="CG192" s="5" t="b">
        <f t="shared" si="193"/>
        <v>0</v>
      </c>
      <c r="CH192" s="5" t="b">
        <f t="shared" si="194"/>
        <v>0</v>
      </c>
      <c r="CI192" s="5">
        <f t="shared" si="195"/>
        <v>0</v>
      </c>
      <c r="CJ192" s="5" t="str">
        <f t="shared" si="196"/>
        <v>I don't know that verb.</v>
      </c>
      <c r="CK192" s="4">
        <f t="shared" si="197"/>
        <v>3</v>
      </c>
      <c r="CL192" s="4" t="b">
        <f t="shared" si="198"/>
        <v>0</v>
      </c>
      <c r="CM192" s="4">
        <f t="shared" si="258"/>
        <v>20</v>
      </c>
      <c r="CN192" s="4" t="b">
        <f t="shared" si="199"/>
        <v>0</v>
      </c>
      <c r="CO192" s="4">
        <f t="shared" si="200"/>
        <v>12</v>
      </c>
      <c r="CP192" s="4">
        <f t="shared" si="201"/>
        <v>10</v>
      </c>
      <c r="CQ192" s="4">
        <f t="shared" si="202"/>
        <v>2</v>
      </c>
      <c r="CR192" s="4">
        <f t="shared" si="203"/>
        <v>20</v>
      </c>
      <c r="CS192" s="4">
        <f t="shared" si="204"/>
        <v>2</v>
      </c>
      <c r="CT192" s="4">
        <f t="shared" si="205"/>
        <v>15</v>
      </c>
      <c r="CU192" s="4">
        <f t="shared" si="206"/>
        <v>16</v>
      </c>
      <c r="CV192" s="4">
        <f t="shared" si="207"/>
        <v>8</v>
      </c>
      <c r="CW192" s="4">
        <f t="shared" si="208"/>
        <v>8</v>
      </c>
      <c r="CX192" s="4">
        <f t="shared" si="209"/>
        <v>14</v>
      </c>
      <c r="CY192" s="4">
        <f t="shared" si="210"/>
        <v>19</v>
      </c>
      <c r="CZ192" s="4">
        <f t="shared" si="211"/>
        <v>9</v>
      </c>
      <c r="DA192" s="4">
        <f t="shared" si="212"/>
        <v>2</v>
      </c>
      <c r="DB192" s="4">
        <f t="shared" si="213"/>
        <v>12</v>
      </c>
      <c r="DC192" s="4">
        <f t="shared" si="259"/>
        <v>2</v>
      </c>
      <c r="DD192" s="4">
        <f t="shared" si="214"/>
        <v>2</v>
      </c>
      <c r="DE192" s="4">
        <f t="shared" si="215"/>
        <v>2</v>
      </c>
      <c r="DF192" s="4">
        <f t="shared" si="216"/>
        <v>10</v>
      </c>
      <c r="DG192" s="4">
        <f t="shared" si="217"/>
        <v>2</v>
      </c>
      <c r="DH192" s="4">
        <f t="shared" si="218"/>
        <v>17</v>
      </c>
      <c r="DI192" s="4">
        <f t="shared" si="219"/>
        <v>6</v>
      </c>
      <c r="DJ192" s="4">
        <f t="shared" si="220"/>
        <v>15</v>
      </c>
      <c r="DK192" s="4">
        <f t="shared" si="221"/>
        <v>19</v>
      </c>
      <c r="DL192" s="4">
        <f t="shared" si="222"/>
        <v>2</v>
      </c>
      <c r="DM192" s="4">
        <f t="shared" si="223"/>
        <v>22</v>
      </c>
      <c r="DN192" s="4">
        <f t="shared" si="224"/>
        <v>23</v>
      </c>
      <c r="DO192" s="3"/>
    </row>
    <row r="193" spans="1:119" x14ac:dyDescent="0.35">
      <c r="A193" s="3" t="str">
        <f t="shared" si="225"/>
        <v/>
      </c>
      <c r="B193" s="6"/>
      <c r="C193" s="3" t="str">
        <f t="shared" si="175"/>
        <v/>
      </c>
      <c r="D193" s="3" t="e" cm="1">
        <f t="array" ref="D193:F193">INDEX(_xlfn.TEXTSPLIT(B193," ",,TRUE),_xlfn.SEQUENCE(1,3))</f>
        <v>#VALUE!</v>
      </c>
      <c r="E193" s="3" t="e">
        <v>#VALUE!</v>
      </c>
      <c r="F193" s="3" t="e">
        <v>#VALUE!</v>
      </c>
      <c r="G193" s="3" t="e" cm="1">
        <f t="array" ref="G193">_xlfn.XLOOKUP(D193,Data!$D$3:$D$36,Data!$E$3:$G$36)</f>
        <v>#VALUE!</v>
      </c>
      <c r="H193" s="3"/>
      <c r="I193" s="3"/>
      <c r="J193" s="3" t="e">
        <f>_xlfn.XMATCH(E193,Data!$L$3:$L$10)</f>
        <v>#VALUE!</v>
      </c>
      <c r="K193" s="3" t="str">
        <f>IF(M193="",IF(I193,Data!$B$4,_xlfn.XLOOKUP(D193,Data!$D$3:$D$36,Data!$E$3:$E$36)),"")</f>
        <v/>
      </c>
      <c r="L193" s="3" t="str">
        <f>IF(M193="",IF(I193,_xlfn.XLOOKUP(G193,Data!$L$3:$L$10,Data!$M$3:$M$10),IF(H193=0,"",IF(H193=1,E193,_xlfn.XLOOKUP(E193,Data!$L$3:$L$10,Data!$M$3:$M$10)))),"")</f>
        <v/>
      </c>
      <c r="M193" s="3" t="str">
        <f>IF(NOT(ISERROR(F193)),Data!$J$3,IF(ISERROR(G193),Data!$J$4,IF(AND(H193=0,NOT(ISERROR(E193))),Data!$J$5,IF(AND(H193=2,ISERROR(J193)),Data!$J$7,IF(AND(H193=1,ISERROR(E193)),Data!$J$6,"")))))</f>
        <v>I don't know that verb.</v>
      </c>
      <c r="N193" s="3" t="e">
        <f>_xlfn.XLOOKUP(K193,Data!$D$3:$D$36,Data!$H$3:$H$36)</f>
        <v>#N/A</v>
      </c>
      <c r="O193" s="3" t="e">
        <f>_xlfn.XLOOKUP(L193,Data!$X$3:$X$29,Data!$W$3:$W$29)</f>
        <v>#N/A</v>
      </c>
      <c r="P193" s="3" t="b">
        <f>OR(_xlfn.XLOOKUP(CK192,Data!$O$3:$O$25,Data!$U$3:$U$25),AND(CL192,OR(DC192=CK192,DC192=1)))</f>
        <v>1</v>
      </c>
      <c r="Q193" s="3" t="e" cm="1">
        <f t="array" ref="Q193">INDEX(CO192:DN192,1,O193)</f>
        <v>#N/A</v>
      </c>
      <c r="R193" s="3" t="e">
        <f t="shared" si="177"/>
        <v>#N/A</v>
      </c>
      <c r="S193" s="3" t="e">
        <f t="shared" si="226"/>
        <v>#N/A</v>
      </c>
      <c r="T193" s="3" t="str">
        <f t="shared" si="227"/>
        <v/>
      </c>
      <c r="U193" s="3" t="str">
        <f>IF(M193&lt;&gt;"",M193,IF(L193="","",IFERROR(IF(T193=0,IF(S193=FALSE,Data!$J$11,Data!$J$8),""),IF(K193=Data!$B$4,"",Data!$J$8))))</f>
        <v>I don't know that verb.</v>
      </c>
      <c r="V193" s="3" t="e" cm="1">
        <f t="array" ref="V193">INDEX(Data!$Q$3:$T$25,CK192,L193)</f>
        <v>#VALUE!</v>
      </c>
      <c r="W193" s="3" t="e">
        <f t="shared" si="178"/>
        <v>#VALUE!</v>
      </c>
      <c r="X193" s="3">
        <f t="shared" si="228"/>
        <v>0</v>
      </c>
      <c r="Y193" s="3" t="str">
        <f>IF(K193&lt;&gt;"Go","",IF(ISNUMBER(V193),IF(V193&gt;0,W193,Data!$J$9),Play!V193))</f>
        <v/>
      </c>
      <c r="Z193" s="3" t="b">
        <f t="shared" si="229"/>
        <v>0</v>
      </c>
      <c r="AA193" s="3" t="str">
        <f t="shared" si="230"/>
        <v/>
      </c>
      <c r="AB193" s="3">
        <f t="shared" si="179"/>
        <v>0</v>
      </c>
      <c r="AE193" s="5" t="str">
        <f t="shared" si="180"/>
        <v/>
      </c>
      <c r="AF193" s="5" t="str">
        <f>IF(AE193&lt;&gt;"",OR(_xlfn.XLOOKUP(AE193,Data!$O$3:$O$25,Data!$U$3:$U$25),AND(CL192,OR(DC192=1,DC192=CK192))),"")</f>
        <v/>
      </c>
      <c r="AG193" s="5" t="e" cm="1">
        <f t="array" ref="AG193">"Exits: " &amp; _xlfn.TEXTJOIN(", ", TRUE, IF(INDEX(Data!$Q$3:$T$25,AE193,0)&gt;0,Data!$Q$2:$T$2,""))&amp;"."</f>
        <v>#VALUE!</v>
      </c>
      <c r="AH193" s="5" t="str" cm="1">
        <f t="array" ref="AH193">_xlfn.TEXTJOIN(", ", TRUE, IF(CO192:DN192=AE193,_xlfn.XLOOKUP($CO$3:$DN$3,Data!$W$3:$W$28,Data!$X$3:$X$28),""))</f>
        <v/>
      </c>
      <c r="AI193" s="5" t="str">
        <f>IF(AF193="","",IF(AF193,_xlfn.XLOOKUP(AE193,Data!$O$3:$O$25,Data!$P$3:$P$25)&amp;" "&amp;AG193&amp;IF(AH193&lt;&gt;""," You see: " &amp;AH193&amp;".",""),Data!$J$10))</f>
        <v/>
      </c>
      <c r="AJ193" s="5" t="str">
        <f t="shared" si="231"/>
        <v/>
      </c>
      <c r="AK193" s="5" t="str">
        <f>IF(AND(K193="Talk",U193=""),_xlfn.XLOOKUP(T193,Data!$W$3:$W$28,Data!$AC$3:$AC$28),"")</f>
        <v/>
      </c>
      <c r="AL193" s="5" t="str">
        <f t="shared" si="232"/>
        <v/>
      </c>
      <c r="AM193" s="5" t="b">
        <f t="shared" si="233"/>
        <v>0</v>
      </c>
      <c r="AN193" s="5" t="str">
        <f>IF(AM193,IF(_xlfn.XLOOKUP(T193,Data!$W$3:$W$28,Data!$AA$3:$AA$28)=FALSE,"You can't take that.",IF(Q193=1,"You already have that.",IF(OR(CK192=CT192,CK192=CY192),"The unholy fiend prevents you!",""))),"")</f>
        <v/>
      </c>
      <c r="AO193" s="5" t="str">
        <f t="shared" si="234"/>
        <v/>
      </c>
      <c r="AP193" s="5" t="str">
        <f t="shared" si="235"/>
        <v/>
      </c>
      <c r="AQ193" s="5" t="b">
        <f t="shared" si="236"/>
        <v>0</v>
      </c>
      <c r="AR193" s="5" t="str">
        <f t="shared" si="237"/>
        <v/>
      </c>
      <c r="AS193" s="5" t="str">
        <f t="shared" si="238"/>
        <v/>
      </c>
      <c r="AT193" s="5" t="str">
        <f t="shared" si="176"/>
        <v/>
      </c>
      <c r="AU193" s="5" t="str">
        <f>IF(AND(K193="Examine",U193=""),_xlfn.XLOOKUP(T193,Data!$W$3:$W$28,Data!$Z$3:$Z$28)&amp;IF(T193=15,IF(CL192,IF(CM192&gt;=14,"burning brightly.",IF(CM192&gt;=9,"burning steadily.",IF(CM192&gt;=4,"burning weakly.","guttering."))),"unlit."),""),"")</f>
        <v/>
      </c>
      <c r="AV193" s="5" t="str" cm="1">
        <f t="array" ref="AV193">_xlfn.TEXTJOIN(", ", TRUE, IF(CO192:DN192=1,CO$1:DN$1,""))</f>
        <v/>
      </c>
      <c r="AW193" s="5" t="str">
        <f t="shared" si="239"/>
        <v/>
      </c>
      <c r="AX193" s="5" t="b">
        <f t="shared" si="240"/>
        <v>0</v>
      </c>
      <c r="AY193" s="5" t="str">
        <f>IF(AX193,IF(NOT(ISBLANK(_xlfn.XLOOKUP(T193,Data!$W$3:$W$28,Data!$AD$3:$AD$28))),IF(CK192=12,"","There's nowhere to pour it away here."),"You can't empty that!"),"")</f>
        <v/>
      </c>
      <c r="AZ193" s="5" t="str">
        <f t="shared" si="241"/>
        <v/>
      </c>
      <c r="BA193" s="5" t="b">
        <f t="shared" si="242"/>
        <v>0</v>
      </c>
      <c r="BB193" s="5" t="e">
        <f>_xlfn.XLOOKUP(T193,Data!$W$3:$W$28,Data!$AD$3:$AD$28)</f>
        <v>#N/A</v>
      </c>
      <c r="BC193" s="5" t="str">
        <f t="shared" si="243"/>
        <v/>
      </c>
      <c r="BD193" s="5" t="str">
        <f t="shared" si="244"/>
        <v/>
      </c>
      <c r="BE193" s="5" t="b">
        <f t="shared" si="245"/>
        <v>0</v>
      </c>
      <c r="BF193" s="5" t="str">
        <f t="shared" si="181"/>
        <v/>
      </c>
      <c r="BG193" s="5" t="str">
        <f t="shared" si="246"/>
        <v/>
      </c>
      <c r="BH193" s="5" t="b">
        <f t="shared" si="247"/>
        <v>0</v>
      </c>
      <c r="BI193" s="5" t="str">
        <f t="shared" si="248"/>
        <v/>
      </c>
      <c r="BJ193" s="5" t="str">
        <f t="shared" si="182"/>
        <v/>
      </c>
      <c r="BK193" s="5" t="str">
        <f>IF(BH193,IF(BI193="","You ring the bell. "&amp;IF(BJ193=0,"Nothing else happens.","The "&amp;_xlfn.XLOOKUP(BJ193,Data!$W$3:$W$28,Data!$X$3:$X$28)&amp;" is transformed!"),BI193),"")</f>
        <v/>
      </c>
      <c r="BL193" s="5" t="b">
        <f t="shared" si="249"/>
        <v>0</v>
      </c>
      <c r="BM193" s="5" t="b">
        <f t="shared" si="250"/>
        <v>0</v>
      </c>
      <c r="BN193" s="5" t="str">
        <f t="shared" si="183"/>
        <v/>
      </c>
      <c r="BO193" s="5" t="str">
        <f t="shared" si="184"/>
        <v/>
      </c>
      <c r="BP193" s="5" t="b">
        <f t="shared" si="251"/>
        <v>0</v>
      </c>
      <c r="BQ193" s="5" t="str">
        <f>IF(BP193,IF(_xlfn.XLOOKUP(T193,Data!$W$3:$W$28,Data!$AB$3:$AB$28),"That's much too precious to give away!",IF(OR(AND(T193=17,CK192=CQ192),AND(T193=21,CK192=CV192)),"","No-one here seems to want that.")),"")</f>
        <v/>
      </c>
      <c r="BR193" s="5" t="str">
        <f>IF(BP193,IF(BQ193&lt;&gt;"",BQ193,IF(T193=21,Data!$B$5,"The priest takes the water and it is transformed by heavenly radiance!")),"")</f>
        <v/>
      </c>
      <c r="BS193" s="5" t="b">
        <f t="shared" si="252"/>
        <v>0</v>
      </c>
      <c r="BT193" s="5" t="str">
        <f t="shared" si="185"/>
        <v/>
      </c>
      <c r="BU193" s="5" t="str">
        <f t="shared" si="253"/>
        <v/>
      </c>
      <c r="BV193" s="5" t="b">
        <f t="shared" si="254"/>
        <v>0</v>
      </c>
      <c r="BW193" s="5" t="str">
        <f t="shared" si="186"/>
        <v/>
      </c>
      <c r="BX193" s="5" t="str">
        <f t="shared" si="255"/>
        <v/>
      </c>
      <c r="BY193" s="5" t="b">
        <f t="shared" si="256"/>
        <v>0</v>
      </c>
      <c r="BZ193" s="5">
        <f t="shared" si="257"/>
        <v>0</v>
      </c>
      <c r="CA193" s="5" t="str">
        <f t="shared" si="187"/>
        <v/>
      </c>
      <c r="CB193" s="5" t="b">
        <f t="shared" si="188"/>
        <v>0</v>
      </c>
      <c r="CC193" s="5" t="str">
        <f t="shared" si="189"/>
        <v/>
      </c>
      <c r="CD193" s="5" t="b">
        <f t="shared" si="190"/>
        <v>0</v>
      </c>
      <c r="CE193" s="5" t="b">
        <f t="shared" si="191"/>
        <v>0</v>
      </c>
      <c r="CF193" s="5" t="b">
        <f t="shared" si="192"/>
        <v>0</v>
      </c>
      <c r="CG193" s="5" t="b">
        <f t="shared" si="193"/>
        <v>0</v>
      </c>
      <c r="CH193" s="5" t="b">
        <f t="shared" si="194"/>
        <v>0</v>
      </c>
      <c r="CI193" s="5">
        <f t="shared" si="195"/>
        <v>0</v>
      </c>
      <c r="CJ193" s="5" t="str">
        <f t="shared" si="196"/>
        <v>I don't know that verb.</v>
      </c>
      <c r="CK193" s="4">
        <f t="shared" si="197"/>
        <v>3</v>
      </c>
      <c r="CL193" s="4" t="b">
        <f t="shared" si="198"/>
        <v>0</v>
      </c>
      <c r="CM193" s="4">
        <f t="shared" si="258"/>
        <v>20</v>
      </c>
      <c r="CN193" s="4" t="b">
        <f t="shared" si="199"/>
        <v>0</v>
      </c>
      <c r="CO193" s="4">
        <f t="shared" si="200"/>
        <v>12</v>
      </c>
      <c r="CP193" s="4">
        <f t="shared" si="201"/>
        <v>10</v>
      </c>
      <c r="CQ193" s="4">
        <f t="shared" si="202"/>
        <v>2</v>
      </c>
      <c r="CR193" s="4">
        <f t="shared" si="203"/>
        <v>20</v>
      </c>
      <c r="CS193" s="4">
        <f t="shared" si="204"/>
        <v>2</v>
      </c>
      <c r="CT193" s="4">
        <f t="shared" si="205"/>
        <v>15</v>
      </c>
      <c r="CU193" s="4">
        <f t="shared" si="206"/>
        <v>16</v>
      </c>
      <c r="CV193" s="4">
        <f t="shared" si="207"/>
        <v>8</v>
      </c>
      <c r="CW193" s="4">
        <f t="shared" si="208"/>
        <v>8</v>
      </c>
      <c r="CX193" s="4">
        <f t="shared" si="209"/>
        <v>14</v>
      </c>
      <c r="CY193" s="4">
        <f t="shared" si="210"/>
        <v>19</v>
      </c>
      <c r="CZ193" s="4">
        <f t="shared" si="211"/>
        <v>9</v>
      </c>
      <c r="DA193" s="4">
        <f t="shared" si="212"/>
        <v>2</v>
      </c>
      <c r="DB193" s="4">
        <f t="shared" si="213"/>
        <v>12</v>
      </c>
      <c r="DC193" s="4">
        <f t="shared" si="259"/>
        <v>2</v>
      </c>
      <c r="DD193" s="4">
        <f t="shared" si="214"/>
        <v>2</v>
      </c>
      <c r="DE193" s="4">
        <f t="shared" si="215"/>
        <v>2</v>
      </c>
      <c r="DF193" s="4">
        <f t="shared" si="216"/>
        <v>10</v>
      </c>
      <c r="DG193" s="4">
        <f t="shared" si="217"/>
        <v>2</v>
      </c>
      <c r="DH193" s="4">
        <f t="shared" si="218"/>
        <v>17</v>
      </c>
      <c r="DI193" s="4">
        <f t="shared" si="219"/>
        <v>6</v>
      </c>
      <c r="DJ193" s="4">
        <f t="shared" si="220"/>
        <v>15</v>
      </c>
      <c r="DK193" s="4">
        <f t="shared" si="221"/>
        <v>19</v>
      </c>
      <c r="DL193" s="4">
        <f t="shared" si="222"/>
        <v>2</v>
      </c>
      <c r="DM193" s="4">
        <f t="shared" si="223"/>
        <v>22</v>
      </c>
      <c r="DN193" s="4">
        <f t="shared" si="224"/>
        <v>23</v>
      </c>
      <c r="DO193" s="3"/>
    </row>
    <row r="194" spans="1:119" x14ac:dyDescent="0.35">
      <c r="A194" s="3" t="str">
        <f t="shared" si="225"/>
        <v/>
      </c>
      <c r="B194" s="6"/>
      <c r="C194" s="3" t="str">
        <f t="shared" si="175"/>
        <v/>
      </c>
      <c r="D194" s="3" t="e" cm="1">
        <f t="array" ref="D194:F194">INDEX(_xlfn.TEXTSPLIT(B194," ",,TRUE),_xlfn.SEQUENCE(1,3))</f>
        <v>#VALUE!</v>
      </c>
      <c r="E194" s="3" t="e">
        <v>#VALUE!</v>
      </c>
      <c r="F194" s="3" t="e">
        <v>#VALUE!</v>
      </c>
      <c r="G194" s="3" t="e" cm="1">
        <f t="array" ref="G194">_xlfn.XLOOKUP(D194,Data!$D$3:$D$36,Data!$E$3:$G$36)</f>
        <v>#VALUE!</v>
      </c>
      <c r="H194" s="3"/>
      <c r="I194" s="3"/>
      <c r="J194" s="3" t="e">
        <f>_xlfn.XMATCH(E194,Data!$L$3:$L$10)</f>
        <v>#VALUE!</v>
      </c>
      <c r="K194" s="3" t="str">
        <f>IF(M194="",IF(I194,Data!$B$4,_xlfn.XLOOKUP(D194,Data!$D$3:$D$36,Data!$E$3:$E$36)),"")</f>
        <v/>
      </c>
      <c r="L194" s="3" t="str">
        <f>IF(M194="",IF(I194,_xlfn.XLOOKUP(G194,Data!$L$3:$L$10,Data!$M$3:$M$10),IF(H194=0,"",IF(H194=1,E194,_xlfn.XLOOKUP(E194,Data!$L$3:$L$10,Data!$M$3:$M$10)))),"")</f>
        <v/>
      </c>
      <c r="M194" s="3" t="str">
        <f>IF(NOT(ISERROR(F194)),Data!$J$3,IF(ISERROR(G194),Data!$J$4,IF(AND(H194=0,NOT(ISERROR(E194))),Data!$J$5,IF(AND(H194=2,ISERROR(J194)),Data!$J$7,IF(AND(H194=1,ISERROR(E194)),Data!$J$6,"")))))</f>
        <v>I don't know that verb.</v>
      </c>
      <c r="N194" s="3" t="e">
        <f>_xlfn.XLOOKUP(K194,Data!$D$3:$D$36,Data!$H$3:$H$36)</f>
        <v>#N/A</v>
      </c>
      <c r="O194" s="3" t="e">
        <f>_xlfn.XLOOKUP(L194,Data!$X$3:$X$29,Data!$W$3:$W$29)</f>
        <v>#N/A</v>
      </c>
      <c r="P194" s="3" t="b">
        <f>OR(_xlfn.XLOOKUP(CK193,Data!$O$3:$O$25,Data!$U$3:$U$25),AND(CL193,OR(DC193=CK193,DC193=1)))</f>
        <v>1</v>
      </c>
      <c r="Q194" s="3" t="e" cm="1">
        <f t="array" ref="Q194">INDEX(CO193:DN193,1,O194)</f>
        <v>#N/A</v>
      </c>
      <c r="R194" s="3" t="e">
        <f t="shared" si="177"/>
        <v>#N/A</v>
      </c>
      <c r="S194" s="3" t="e">
        <f t="shared" si="226"/>
        <v>#N/A</v>
      </c>
      <c r="T194" s="3" t="str">
        <f t="shared" si="227"/>
        <v/>
      </c>
      <c r="U194" s="3" t="str">
        <f>IF(M194&lt;&gt;"",M194,IF(L194="","",IFERROR(IF(T194=0,IF(S194=FALSE,Data!$J$11,Data!$J$8),""),IF(K194=Data!$B$4,"",Data!$J$8))))</f>
        <v>I don't know that verb.</v>
      </c>
      <c r="V194" s="3" t="e" cm="1">
        <f t="array" ref="V194">INDEX(Data!$Q$3:$T$25,CK193,L194)</f>
        <v>#VALUE!</v>
      </c>
      <c r="W194" s="3" t="e">
        <f t="shared" si="178"/>
        <v>#VALUE!</v>
      </c>
      <c r="X194" s="3">
        <f t="shared" si="228"/>
        <v>0</v>
      </c>
      <c r="Y194" s="3" t="str">
        <f>IF(K194&lt;&gt;"Go","",IF(ISNUMBER(V194),IF(V194&gt;0,W194,Data!$J$9),Play!V194))</f>
        <v/>
      </c>
      <c r="Z194" s="3" t="b">
        <f t="shared" si="229"/>
        <v>0</v>
      </c>
      <c r="AA194" s="3" t="str">
        <f t="shared" si="230"/>
        <v/>
      </c>
      <c r="AB194" s="3">
        <f t="shared" si="179"/>
        <v>0</v>
      </c>
      <c r="AE194" s="5" t="str">
        <f t="shared" si="180"/>
        <v/>
      </c>
      <c r="AF194" s="5" t="str">
        <f>IF(AE194&lt;&gt;"",OR(_xlfn.XLOOKUP(AE194,Data!$O$3:$O$25,Data!$U$3:$U$25),AND(CL193,OR(DC193=1,DC193=CK193))),"")</f>
        <v/>
      </c>
      <c r="AG194" s="5" t="e" cm="1">
        <f t="array" ref="AG194">"Exits: " &amp; _xlfn.TEXTJOIN(", ", TRUE, IF(INDEX(Data!$Q$3:$T$25,AE194,0)&gt;0,Data!$Q$2:$T$2,""))&amp;"."</f>
        <v>#VALUE!</v>
      </c>
      <c r="AH194" s="5" t="str" cm="1">
        <f t="array" ref="AH194">_xlfn.TEXTJOIN(", ", TRUE, IF(CO193:DN193=AE194,_xlfn.XLOOKUP($CO$3:$DN$3,Data!$W$3:$W$28,Data!$X$3:$X$28),""))</f>
        <v/>
      </c>
      <c r="AI194" s="5" t="str">
        <f>IF(AF194="","",IF(AF194,_xlfn.XLOOKUP(AE194,Data!$O$3:$O$25,Data!$P$3:$P$25)&amp;" "&amp;AG194&amp;IF(AH194&lt;&gt;""," You see: " &amp;AH194&amp;".",""),Data!$J$10))</f>
        <v/>
      </c>
      <c r="AJ194" s="5" t="str">
        <f t="shared" si="231"/>
        <v/>
      </c>
      <c r="AK194" s="5" t="str">
        <f>IF(AND(K194="Talk",U194=""),_xlfn.XLOOKUP(T194,Data!$W$3:$W$28,Data!$AC$3:$AC$28),"")</f>
        <v/>
      </c>
      <c r="AL194" s="5" t="str">
        <f t="shared" si="232"/>
        <v/>
      </c>
      <c r="AM194" s="5" t="b">
        <f t="shared" si="233"/>
        <v>0</v>
      </c>
      <c r="AN194" s="5" t="str">
        <f>IF(AM194,IF(_xlfn.XLOOKUP(T194,Data!$W$3:$W$28,Data!$AA$3:$AA$28)=FALSE,"You can't take that.",IF(Q194=1,"You already have that.",IF(OR(CK193=CT193,CK193=CY193),"The unholy fiend prevents you!",""))),"")</f>
        <v/>
      </c>
      <c r="AO194" s="5" t="str">
        <f t="shared" si="234"/>
        <v/>
      </c>
      <c r="AP194" s="5" t="str">
        <f t="shared" si="235"/>
        <v/>
      </c>
      <c r="AQ194" s="5" t="b">
        <f t="shared" si="236"/>
        <v>0</v>
      </c>
      <c r="AR194" s="5" t="str">
        <f t="shared" si="237"/>
        <v/>
      </c>
      <c r="AS194" s="5" t="str">
        <f t="shared" si="238"/>
        <v/>
      </c>
      <c r="AT194" s="5" t="str">
        <f t="shared" si="176"/>
        <v/>
      </c>
      <c r="AU194" s="5" t="str">
        <f>IF(AND(K194="Examine",U194=""),_xlfn.XLOOKUP(T194,Data!$W$3:$W$28,Data!$Z$3:$Z$28)&amp;IF(T194=15,IF(CL193,IF(CM193&gt;=14,"burning brightly.",IF(CM193&gt;=9,"burning steadily.",IF(CM193&gt;=4,"burning weakly.","guttering."))),"unlit."),""),"")</f>
        <v/>
      </c>
      <c r="AV194" s="5" t="str" cm="1">
        <f t="array" ref="AV194">_xlfn.TEXTJOIN(", ", TRUE, IF(CO193:DN193=1,CO$1:DN$1,""))</f>
        <v/>
      </c>
      <c r="AW194" s="5" t="str">
        <f t="shared" si="239"/>
        <v/>
      </c>
      <c r="AX194" s="5" t="b">
        <f t="shared" si="240"/>
        <v>0</v>
      </c>
      <c r="AY194" s="5" t="str">
        <f>IF(AX194,IF(NOT(ISBLANK(_xlfn.XLOOKUP(T194,Data!$W$3:$W$28,Data!$AD$3:$AD$28))),IF(CK193=12,"","There's nowhere to pour it away here."),"You can't empty that!"),"")</f>
        <v/>
      </c>
      <c r="AZ194" s="5" t="str">
        <f t="shared" si="241"/>
        <v/>
      </c>
      <c r="BA194" s="5" t="b">
        <f t="shared" si="242"/>
        <v>0</v>
      </c>
      <c r="BB194" s="5" t="e">
        <f>_xlfn.XLOOKUP(T194,Data!$W$3:$W$28,Data!$AD$3:$AD$28)</f>
        <v>#N/A</v>
      </c>
      <c r="BC194" s="5" t="str">
        <f t="shared" si="243"/>
        <v/>
      </c>
      <c r="BD194" s="5" t="str">
        <f t="shared" si="244"/>
        <v/>
      </c>
      <c r="BE194" s="5" t="b">
        <f t="shared" si="245"/>
        <v>0</v>
      </c>
      <c r="BF194" s="5" t="str">
        <f t="shared" si="181"/>
        <v/>
      </c>
      <c r="BG194" s="5" t="str">
        <f t="shared" si="246"/>
        <v/>
      </c>
      <c r="BH194" s="5" t="b">
        <f t="shared" si="247"/>
        <v>0</v>
      </c>
      <c r="BI194" s="5" t="str">
        <f t="shared" si="248"/>
        <v/>
      </c>
      <c r="BJ194" s="5" t="str">
        <f t="shared" si="182"/>
        <v/>
      </c>
      <c r="BK194" s="5" t="str">
        <f>IF(BH194,IF(BI194="","You ring the bell. "&amp;IF(BJ194=0,"Nothing else happens.","The "&amp;_xlfn.XLOOKUP(BJ194,Data!$W$3:$W$28,Data!$X$3:$X$28)&amp;" is transformed!"),BI194),"")</f>
        <v/>
      </c>
      <c r="BL194" s="5" t="b">
        <f t="shared" si="249"/>
        <v>0</v>
      </c>
      <c r="BM194" s="5" t="b">
        <f t="shared" si="250"/>
        <v>0</v>
      </c>
      <c r="BN194" s="5" t="str">
        <f t="shared" si="183"/>
        <v/>
      </c>
      <c r="BO194" s="5" t="str">
        <f t="shared" si="184"/>
        <v/>
      </c>
      <c r="BP194" s="5" t="b">
        <f t="shared" si="251"/>
        <v>0</v>
      </c>
      <c r="BQ194" s="5" t="str">
        <f>IF(BP194,IF(_xlfn.XLOOKUP(T194,Data!$W$3:$W$28,Data!$AB$3:$AB$28),"That's much too precious to give away!",IF(OR(AND(T194=17,CK193=CQ193),AND(T194=21,CK193=CV193)),"","No-one here seems to want that.")),"")</f>
        <v/>
      </c>
      <c r="BR194" s="5" t="str">
        <f>IF(BP194,IF(BQ194&lt;&gt;"",BQ194,IF(T194=21,Data!$B$5,"The priest takes the water and it is transformed by heavenly radiance!")),"")</f>
        <v/>
      </c>
      <c r="BS194" s="5" t="b">
        <f t="shared" si="252"/>
        <v>0</v>
      </c>
      <c r="BT194" s="5" t="str">
        <f t="shared" si="185"/>
        <v/>
      </c>
      <c r="BU194" s="5" t="str">
        <f t="shared" si="253"/>
        <v/>
      </c>
      <c r="BV194" s="5" t="b">
        <f t="shared" si="254"/>
        <v>0</v>
      </c>
      <c r="BW194" s="5" t="str">
        <f t="shared" si="186"/>
        <v/>
      </c>
      <c r="BX194" s="5" t="str">
        <f t="shared" si="255"/>
        <v/>
      </c>
      <c r="BY194" s="5" t="b">
        <f t="shared" si="256"/>
        <v>0</v>
      </c>
      <c r="BZ194" s="5">
        <f t="shared" si="257"/>
        <v>0</v>
      </c>
      <c r="CA194" s="5" t="str">
        <f t="shared" si="187"/>
        <v/>
      </c>
      <c r="CB194" s="5" t="b">
        <f t="shared" si="188"/>
        <v>0</v>
      </c>
      <c r="CC194" s="5" t="str">
        <f t="shared" si="189"/>
        <v/>
      </c>
      <c r="CD194" s="5" t="b">
        <f t="shared" si="190"/>
        <v>0</v>
      </c>
      <c r="CE194" s="5" t="b">
        <f t="shared" si="191"/>
        <v>0</v>
      </c>
      <c r="CF194" s="5" t="b">
        <f t="shared" si="192"/>
        <v>0</v>
      </c>
      <c r="CG194" s="5" t="b">
        <f t="shared" si="193"/>
        <v>0</v>
      </c>
      <c r="CH194" s="5" t="b">
        <f t="shared" si="194"/>
        <v>0</v>
      </c>
      <c r="CI194" s="5">
        <f t="shared" si="195"/>
        <v>0</v>
      </c>
      <c r="CJ194" s="5" t="str">
        <f t="shared" si="196"/>
        <v>I don't know that verb.</v>
      </c>
      <c r="CK194" s="4">
        <f t="shared" si="197"/>
        <v>3</v>
      </c>
      <c r="CL194" s="4" t="b">
        <f t="shared" si="198"/>
        <v>0</v>
      </c>
      <c r="CM194" s="4">
        <f t="shared" si="258"/>
        <v>20</v>
      </c>
      <c r="CN194" s="4" t="b">
        <f t="shared" si="199"/>
        <v>0</v>
      </c>
      <c r="CO194" s="4">
        <f t="shared" si="200"/>
        <v>12</v>
      </c>
      <c r="CP194" s="4">
        <f t="shared" si="201"/>
        <v>10</v>
      </c>
      <c r="CQ194" s="4">
        <f t="shared" si="202"/>
        <v>2</v>
      </c>
      <c r="CR194" s="4">
        <f t="shared" si="203"/>
        <v>20</v>
      </c>
      <c r="CS194" s="4">
        <f t="shared" si="204"/>
        <v>2</v>
      </c>
      <c r="CT194" s="4">
        <f t="shared" si="205"/>
        <v>15</v>
      </c>
      <c r="CU194" s="4">
        <f t="shared" si="206"/>
        <v>16</v>
      </c>
      <c r="CV194" s="4">
        <f t="shared" si="207"/>
        <v>8</v>
      </c>
      <c r="CW194" s="4">
        <f t="shared" si="208"/>
        <v>8</v>
      </c>
      <c r="CX194" s="4">
        <f t="shared" si="209"/>
        <v>14</v>
      </c>
      <c r="CY194" s="4">
        <f t="shared" si="210"/>
        <v>19</v>
      </c>
      <c r="CZ194" s="4">
        <f t="shared" si="211"/>
        <v>9</v>
      </c>
      <c r="DA194" s="4">
        <f t="shared" si="212"/>
        <v>2</v>
      </c>
      <c r="DB194" s="4">
        <f t="shared" si="213"/>
        <v>12</v>
      </c>
      <c r="DC194" s="4">
        <f t="shared" si="259"/>
        <v>2</v>
      </c>
      <c r="DD194" s="4">
        <f t="shared" si="214"/>
        <v>2</v>
      </c>
      <c r="DE194" s="4">
        <f t="shared" si="215"/>
        <v>2</v>
      </c>
      <c r="DF194" s="4">
        <f t="shared" si="216"/>
        <v>10</v>
      </c>
      <c r="DG194" s="4">
        <f t="shared" si="217"/>
        <v>2</v>
      </c>
      <c r="DH194" s="4">
        <f t="shared" si="218"/>
        <v>17</v>
      </c>
      <c r="DI194" s="4">
        <f t="shared" si="219"/>
        <v>6</v>
      </c>
      <c r="DJ194" s="4">
        <f t="shared" si="220"/>
        <v>15</v>
      </c>
      <c r="DK194" s="4">
        <f t="shared" si="221"/>
        <v>19</v>
      </c>
      <c r="DL194" s="4">
        <f t="shared" si="222"/>
        <v>2</v>
      </c>
      <c r="DM194" s="4">
        <f t="shared" si="223"/>
        <v>22</v>
      </c>
      <c r="DN194" s="4">
        <f t="shared" si="224"/>
        <v>23</v>
      </c>
      <c r="DO194" s="3"/>
    </row>
    <row r="195" spans="1:119" x14ac:dyDescent="0.35">
      <c r="A195" s="3" t="str">
        <f t="shared" si="225"/>
        <v/>
      </c>
      <c r="B195" s="6"/>
      <c r="C195" s="3" t="str">
        <f t="shared" si="175"/>
        <v/>
      </c>
      <c r="D195" s="3" t="e" cm="1">
        <f t="array" ref="D195:F195">INDEX(_xlfn.TEXTSPLIT(B195," ",,TRUE),_xlfn.SEQUENCE(1,3))</f>
        <v>#VALUE!</v>
      </c>
      <c r="E195" s="3" t="e">
        <v>#VALUE!</v>
      </c>
      <c r="F195" s="3" t="e">
        <v>#VALUE!</v>
      </c>
      <c r="G195" s="3" t="e" cm="1">
        <f t="array" ref="G195">_xlfn.XLOOKUP(D195,Data!$D$3:$D$36,Data!$E$3:$G$36)</f>
        <v>#VALUE!</v>
      </c>
      <c r="H195" s="3"/>
      <c r="I195" s="3"/>
      <c r="J195" s="3" t="e">
        <f>_xlfn.XMATCH(E195,Data!$L$3:$L$10)</f>
        <v>#VALUE!</v>
      </c>
      <c r="K195" s="3" t="str">
        <f>IF(M195="",IF(I195,Data!$B$4,_xlfn.XLOOKUP(D195,Data!$D$3:$D$36,Data!$E$3:$E$36)),"")</f>
        <v/>
      </c>
      <c r="L195" s="3" t="str">
        <f>IF(M195="",IF(I195,_xlfn.XLOOKUP(G195,Data!$L$3:$L$10,Data!$M$3:$M$10),IF(H195=0,"",IF(H195=1,E195,_xlfn.XLOOKUP(E195,Data!$L$3:$L$10,Data!$M$3:$M$10)))),"")</f>
        <v/>
      </c>
      <c r="M195" s="3" t="str">
        <f>IF(NOT(ISERROR(F195)),Data!$J$3,IF(ISERROR(G195),Data!$J$4,IF(AND(H195=0,NOT(ISERROR(E195))),Data!$J$5,IF(AND(H195=2,ISERROR(J195)),Data!$J$7,IF(AND(H195=1,ISERROR(E195)),Data!$J$6,"")))))</f>
        <v>I don't know that verb.</v>
      </c>
      <c r="N195" s="3" t="e">
        <f>_xlfn.XLOOKUP(K195,Data!$D$3:$D$36,Data!$H$3:$H$36)</f>
        <v>#N/A</v>
      </c>
      <c r="O195" s="3" t="e">
        <f>_xlfn.XLOOKUP(L195,Data!$X$3:$X$29,Data!$W$3:$W$29)</f>
        <v>#N/A</v>
      </c>
      <c r="P195" s="3" t="b">
        <f>OR(_xlfn.XLOOKUP(CK194,Data!$O$3:$O$25,Data!$U$3:$U$25),AND(CL194,OR(DC194=CK194,DC194=1)))</f>
        <v>1</v>
      </c>
      <c r="Q195" s="3" t="e" cm="1">
        <f t="array" ref="Q195">INDEX(CO194:DN194,1,O195)</f>
        <v>#N/A</v>
      </c>
      <c r="R195" s="3" t="e">
        <f t="shared" si="177"/>
        <v>#N/A</v>
      </c>
      <c r="S195" s="3" t="e">
        <f t="shared" si="226"/>
        <v>#N/A</v>
      </c>
      <c r="T195" s="3" t="str">
        <f t="shared" si="227"/>
        <v/>
      </c>
      <c r="U195" s="3" t="str">
        <f>IF(M195&lt;&gt;"",M195,IF(L195="","",IFERROR(IF(T195=0,IF(S195=FALSE,Data!$J$11,Data!$J$8),""),IF(K195=Data!$B$4,"",Data!$J$8))))</f>
        <v>I don't know that verb.</v>
      </c>
      <c r="V195" s="3" t="e" cm="1">
        <f t="array" ref="V195">INDEX(Data!$Q$3:$T$25,CK194,L195)</f>
        <v>#VALUE!</v>
      </c>
      <c r="W195" s="3" t="e">
        <f t="shared" si="178"/>
        <v>#VALUE!</v>
      </c>
      <c r="X195" s="3">
        <f t="shared" si="228"/>
        <v>0</v>
      </c>
      <c r="Y195" s="3" t="str">
        <f>IF(K195&lt;&gt;"Go","",IF(ISNUMBER(V195),IF(V195&gt;0,W195,Data!$J$9),Play!V195))</f>
        <v/>
      </c>
      <c r="Z195" s="3" t="b">
        <f t="shared" si="229"/>
        <v>0</v>
      </c>
      <c r="AA195" s="3" t="str">
        <f t="shared" si="230"/>
        <v/>
      </c>
      <c r="AB195" s="3">
        <f t="shared" si="179"/>
        <v>0</v>
      </c>
      <c r="AE195" s="5" t="str">
        <f t="shared" si="180"/>
        <v/>
      </c>
      <c r="AF195" s="5" t="str">
        <f>IF(AE195&lt;&gt;"",OR(_xlfn.XLOOKUP(AE195,Data!$O$3:$O$25,Data!$U$3:$U$25),AND(CL194,OR(DC194=1,DC194=CK194))),"")</f>
        <v/>
      </c>
      <c r="AG195" s="5" t="e" cm="1">
        <f t="array" ref="AG195">"Exits: " &amp; _xlfn.TEXTJOIN(", ", TRUE, IF(INDEX(Data!$Q$3:$T$25,AE195,0)&gt;0,Data!$Q$2:$T$2,""))&amp;"."</f>
        <v>#VALUE!</v>
      </c>
      <c r="AH195" s="5" t="str" cm="1">
        <f t="array" ref="AH195">_xlfn.TEXTJOIN(", ", TRUE, IF(CO194:DN194=AE195,_xlfn.XLOOKUP($CO$3:$DN$3,Data!$W$3:$W$28,Data!$X$3:$X$28),""))</f>
        <v/>
      </c>
      <c r="AI195" s="5" t="str">
        <f>IF(AF195="","",IF(AF195,_xlfn.XLOOKUP(AE195,Data!$O$3:$O$25,Data!$P$3:$P$25)&amp;" "&amp;AG195&amp;IF(AH195&lt;&gt;""," You see: " &amp;AH195&amp;".",""),Data!$J$10))</f>
        <v/>
      </c>
      <c r="AJ195" s="5" t="str">
        <f t="shared" si="231"/>
        <v/>
      </c>
      <c r="AK195" s="5" t="str">
        <f>IF(AND(K195="Talk",U195=""),_xlfn.XLOOKUP(T195,Data!$W$3:$W$28,Data!$AC$3:$AC$28),"")</f>
        <v/>
      </c>
      <c r="AL195" s="5" t="str">
        <f t="shared" si="232"/>
        <v/>
      </c>
      <c r="AM195" s="5" t="b">
        <f t="shared" si="233"/>
        <v>0</v>
      </c>
      <c r="AN195" s="5" t="str">
        <f>IF(AM195,IF(_xlfn.XLOOKUP(T195,Data!$W$3:$W$28,Data!$AA$3:$AA$28)=FALSE,"You can't take that.",IF(Q195=1,"You already have that.",IF(OR(CK194=CT194,CK194=CY194),"The unholy fiend prevents you!",""))),"")</f>
        <v/>
      </c>
      <c r="AO195" s="5" t="str">
        <f t="shared" si="234"/>
        <v/>
      </c>
      <c r="AP195" s="5" t="str">
        <f t="shared" si="235"/>
        <v/>
      </c>
      <c r="AQ195" s="5" t="b">
        <f t="shared" si="236"/>
        <v>0</v>
      </c>
      <c r="AR195" s="5" t="str">
        <f t="shared" si="237"/>
        <v/>
      </c>
      <c r="AS195" s="5" t="str">
        <f t="shared" si="238"/>
        <v/>
      </c>
      <c r="AT195" s="5" t="str">
        <f t="shared" si="176"/>
        <v/>
      </c>
      <c r="AU195" s="5" t="str">
        <f>IF(AND(K195="Examine",U195=""),_xlfn.XLOOKUP(T195,Data!$W$3:$W$28,Data!$Z$3:$Z$28)&amp;IF(T195=15,IF(CL194,IF(CM194&gt;=14,"burning brightly.",IF(CM194&gt;=9,"burning steadily.",IF(CM194&gt;=4,"burning weakly.","guttering."))),"unlit."),""),"")</f>
        <v/>
      </c>
      <c r="AV195" s="5" t="str" cm="1">
        <f t="array" ref="AV195">_xlfn.TEXTJOIN(", ", TRUE, IF(CO194:DN194=1,CO$1:DN$1,""))</f>
        <v/>
      </c>
      <c r="AW195" s="5" t="str">
        <f t="shared" si="239"/>
        <v/>
      </c>
      <c r="AX195" s="5" t="b">
        <f t="shared" si="240"/>
        <v>0</v>
      </c>
      <c r="AY195" s="5" t="str">
        <f>IF(AX195,IF(NOT(ISBLANK(_xlfn.XLOOKUP(T195,Data!$W$3:$W$28,Data!$AD$3:$AD$28))),IF(CK194=12,"","There's nowhere to pour it away here."),"You can't empty that!"),"")</f>
        <v/>
      </c>
      <c r="AZ195" s="5" t="str">
        <f t="shared" si="241"/>
        <v/>
      </c>
      <c r="BA195" s="5" t="b">
        <f t="shared" si="242"/>
        <v>0</v>
      </c>
      <c r="BB195" s="5" t="e">
        <f>_xlfn.XLOOKUP(T195,Data!$W$3:$W$28,Data!$AD$3:$AD$28)</f>
        <v>#N/A</v>
      </c>
      <c r="BC195" s="5" t="str">
        <f t="shared" si="243"/>
        <v/>
      </c>
      <c r="BD195" s="5" t="str">
        <f t="shared" si="244"/>
        <v/>
      </c>
      <c r="BE195" s="5" t="b">
        <f t="shared" si="245"/>
        <v>0</v>
      </c>
      <c r="BF195" s="5" t="str">
        <f t="shared" si="181"/>
        <v/>
      </c>
      <c r="BG195" s="5" t="str">
        <f t="shared" si="246"/>
        <v/>
      </c>
      <c r="BH195" s="5" t="b">
        <f t="shared" si="247"/>
        <v>0</v>
      </c>
      <c r="BI195" s="5" t="str">
        <f t="shared" si="248"/>
        <v/>
      </c>
      <c r="BJ195" s="5" t="str">
        <f t="shared" si="182"/>
        <v/>
      </c>
      <c r="BK195" s="5" t="str">
        <f>IF(BH195,IF(BI195="","You ring the bell. "&amp;IF(BJ195=0,"Nothing else happens.","The "&amp;_xlfn.XLOOKUP(BJ195,Data!$W$3:$W$28,Data!$X$3:$X$28)&amp;" is transformed!"),BI195),"")</f>
        <v/>
      </c>
      <c r="BL195" s="5" t="b">
        <f t="shared" si="249"/>
        <v>0</v>
      </c>
      <c r="BM195" s="5" t="b">
        <f t="shared" si="250"/>
        <v>0</v>
      </c>
      <c r="BN195" s="5" t="str">
        <f t="shared" si="183"/>
        <v/>
      </c>
      <c r="BO195" s="5" t="str">
        <f t="shared" si="184"/>
        <v/>
      </c>
      <c r="BP195" s="5" t="b">
        <f t="shared" si="251"/>
        <v>0</v>
      </c>
      <c r="BQ195" s="5" t="str">
        <f>IF(BP195,IF(_xlfn.XLOOKUP(T195,Data!$W$3:$W$28,Data!$AB$3:$AB$28),"That's much too precious to give away!",IF(OR(AND(T195=17,CK194=CQ194),AND(T195=21,CK194=CV194)),"","No-one here seems to want that.")),"")</f>
        <v/>
      </c>
      <c r="BR195" s="5" t="str">
        <f>IF(BP195,IF(BQ195&lt;&gt;"",BQ195,IF(T195=21,Data!$B$5,"The priest takes the water and it is transformed by heavenly radiance!")),"")</f>
        <v/>
      </c>
      <c r="BS195" s="5" t="b">
        <f t="shared" si="252"/>
        <v>0</v>
      </c>
      <c r="BT195" s="5" t="str">
        <f t="shared" si="185"/>
        <v/>
      </c>
      <c r="BU195" s="5" t="str">
        <f t="shared" si="253"/>
        <v/>
      </c>
      <c r="BV195" s="5" t="b">
        <f t="shared" si="254"/>
        <v>0</v>
      </c>
      <c r="BW195" s="5" t="str">
        <f t="shared" si="186"/>
        <v/>
      </c>
      <c r="BX195" s="5" t="str">
        <f t="shared" si="255"/>
        <v/>
      </c>
      <c r="BY195" s="5" t="b">
        <f t="shared" si="256"/>
        <v>0</v>
      </c>
      <c r="BZ195" s="5">
        <f t="shared" si="257"/>
        <v>0</v>
      </c>
      <c r="CA195" s="5" t="str">
        <f t="shared" si="187"/>
        <v/>
      </c>
      <c r="CB195" s="5" t="b">
        <f t="shared" si="188"/>
        <v>0</v>
      </c>
      <c r="CC195" s="5" t="str">
        <f t="shared" si="189"/>
        <v/>
      </c>
      <c r="CD195" s="5" t="b">
        <f t="shared" si="190"/>
        <v>0</v>
      </c>
      <c r="CE195" s="5" t="b">
        <f t="shared" si="191"/>
        <v>0</v>
      </c>
      <c r="CF195" s="5" t="b">
        <f t="shared" si="192"/>
        <v>0</v>
      </c>
      <c r="CG195" s="5" t="b">
        <f t="shared" si="193"/>
        <v>0</v>
      </c>
      <c r="CH195" s="5" t="b">
        <f t="shared" si="194"/>
        <v>0</v>
      </c>
      <c r="CI195" s="5">
        <f t="shared" si="195"/>
        <v>0</v>
      </c>
      <c r="CJ195" s="5" t="str">
        <f t="shared" si="196"/>
        <v>I don't know that verb.</v>
      </c>
      <c r="CK195" s="4">
        <f t="shared" si="197"/>
        <v>3</v>
      </c>
      <c r="CL195" s="4" t="b">
        <f t="shared" si="198"/>
        <v>0</v>
      </c>
      <c r="CM195" s="4">
        <f t="shared" si="258"/>
        <v>20</v>
      </c>
      <c r="CN195" s="4" t="b">
        <f t="shared" si="199"/>
        <v>0</v>
      </c>
      <c r="CO195" s="4">
        <f t="shared" si="200"/>
        <v>12</v>
      </c>
      <c r="CP195" s="4">
        <f t="shared" si="201"/>
        <v>10</v>
      </c>
      <c r="CQ195" s="4">
        <f t="shared" si="202"/>
        <v>2</v>
      </c>
      <c r="CR195" s="4">
        <f t="shared" si="203"/>
        <v>20</v>
      </c>
      <c r="CS195" s="4">
        <f t="shared" si="204"/>
        <v>2</v>
      </c>
      <c r="CT195" s="4">
        <f t="shared" si="205"/>
        <v>15</v>
      </c>
      <c r="CU195" s="4">
        <f t="shared" si="206"/>
        <v>16</v>
      </c>
      <c r="CV195" s="4">
        <f t="shared" si="207"/>
        <v>8</v>
      </c>
      <c r="CW195" s="4">
        <f t="shared" si="208"/>
        <v>8</v>
      </c>
      <c r="CX195" s="4">
        <f t="shared" si="209"/>
        <v>14</v>
      </c>
      <c r="CY195" s="4">
        <f t="shared" si="210"/>
        <v>19</v>
      </c>
      <c r="CZ195" s="4">
        <f t="shared" si="211"/>
        <v>9</v>
      </c>
      <c r="DA195" s="4">
        <f t="shared" si="212"/>
        <v>2</v>
      </c>
      <c r="DB195" s="4">
        <f t="shared" si="213"/>
        <v>12</v>
      </c>
      <c r="DC195" s="4">
        <f t="shared" si="259"/>
        <v>2</v>
      </c>
      <c r="DD195" s="4">
        <f t="shared" si="214"/>
        <v>2</v>
      </c>
      <c r="DE195" s="4">
        <f t="shared" si="215"/>
        <v>2</v>
      </c>
      <c r="DF195" s="4">
        <f t="shared" si="216"/>
        <v>10</v>
      </c>
      <c r="DG195" s="4">
        <f t="shared" si="217"/>
        <v>2</v>
      </c>
      <c r="DH195" s="4">
        <f t="shared" si="218"/>
        <v>17</v>
      </c>
      <c r="DI195" s="4">
        <f t="shared" si="219"/>
        <v>6</v>
      </c>
      <c r="DJ195" s="4">
        <f t="shared" si="220"/>
        <v>15</v>
      </c>
      <c r="DK195" s="4">
        <f t="shared" si="221"/>
        <v>19</v>
      </c>
      <c r="DL195" s="4">
        <f t="shared" si="222"/>
        <v>2</v>
      </c>
      <c r="DM195" s="4">
        <f t="shared" si="223"/>
        <v>22</v>
      </c>
      <c r="DN195" s="4">
        <f t="shared" si="224"/>
        <v>23</v>
      </c>
      <c r="DO195" s="3"/>
    </row>
    <row r="196" spans="1:119" x14ac:dyDescent="0.35">
      <c r="A196" s="3" t="str">
        <f t="shared" si="225"/>
        <v/>
      </c>
      <c r="B196" s="6"/>
      <c r="C196" s="3" t="str">
        <f t="shared" si="175"/>
        <v/>
      </c>
      <c r="D196" s="3" t="e" cm="1">
        <f t="array" ref="D196:F196">INDEX(_xlfn.TEXTSPLIT(B196," ",,TRUE),_xlfn.SEQUENCE(1,3))</f>
        <v>#VALUE!</v>
      </c>
      <c r="E196" s="3" t="e">
        <v>#VALUE!</v>
      </c>
      <c r="F196" s="3" t="e">
        <v>#VALUE!</v>
      </c>
      <c r="G196" s="3" t="e" cm="1">
        <f t="array" ref="G196">_xlfn.XLOOKUP(D196,Data!$D$3:$D$36,Data!$E$3:$G$36)</f>
        <v>#VALUE!</v>
      </c>
      <c r="H196" s="3"/>
      <c r="I196" s="3"/>
      <c r="J196" s="3" t="e">
        <f>_xlfn.XMATCH(E196,Data!$L$3:$L$10)</f>
        <v>#VALUE!</v>
      </c>
      <c r="K196" s="3" t="str">
        <f>IF(M196="",IF(I196,Data!$B$4,_xlfn.XLOOKUP(D196,Data!$D$3:$D$36,Data!$E$3:$E$36)),"")</f>
        <v/>
      </c>
      <c r="L196" s="3" t="str">
        <f>IF(M196="",IF(I196,_xlfn.XLOOKUP(G196,Data!$L$3:$L$10,Data!$M$3:$M$10),IF(H196=0,"",IF(H196=1,E196,_xlfn.XLOOKUP(E196,Data!$L$3:$L$10,Data!$M$3:$M$10)))),"")</f>
        <v/>
      </c>
      <c r="M196" s="3" t="str">
        <f>IF(NOT(ISERROR(F196)),Data!$J$3,IF(ISERROR(G196),Data!$J$4,IF(AND(H196=0,NOT(ISERROR(E196))),Data!$J$5,IF(AND(H196=2,ISERROR(J196)),Data!$J$7,IF(AND(H196=1,ISERROR(E196)),Data!$J$6,"")))))</f>
        <v>I don't know that verb.</v>
      </c>
      <c r="N196" s="3" t="e">
        <f>_xlfn.XLOOKUP(K196,Data!$D$3:$D$36,Data!$H$3:$H$36)</f>
        <v>#N/A</v>
      </c>
      <c r="O196" s="3" t="e">
        <f>_xlfn.XLOOKUP(L196,Data!$X$3:$X$29,Data!$W$3:$W$29)</f>
        <v>#N/A</v>
      </c>
      <c r="P196" s="3" t="b">
        <f>OR(_xlfn.XLOOKUP(CK195,Data!$O$3:$O$25,Data!$U$3:$U$25),AND(CL195,OR(DC195=CK195,DC195=1)))</f>
        <v>1</v>
      </c>
      <c r="Q196" s="3" t="e" cm="1">
        <f t="array" ref="Q196">INDEX(CO195:DN195,1,O196)</f>
        <v>#N/A</v>
      </c>
      <c r="R196" s="3" t="e">
        <f t="shared" si="177"/>
        <v>#N/A</v>
      </c>
      <c r="S196" s="3" t="e">
        <f t="shared" si="226"/>
        <v>#N/A</v>
      </c>
      <c r="T196" s="3" t="str">
        <f t="shared" si="227"/>
        <v/>
      </c>
      <c r="U196" s="3" t="str">
        <f>IF(M196&lt;&gt;"",M196,IF(L196="","",IFERROR(IF(T196=0,IF(S196=FALSE,Data!$J$11,Data!$J$8),""),IF(K196=Data!$B$4,"",Data!$J$8))))</f>
        <v>I don't know that verb.</v>
      </c>
      <c r="V196" s="3" t="e" cm="1">
        <f t="array" ref="V196">INDEX(Data!$Q$3:$T$25,CK195,L196)</f>
        <v>#VALUE!</v>
      </c>
      <c r="W196" s="3" t="e">
        <f t="shared" si="178"/>
        <v>#VALUE!</v>
      </c>
      <c r="X196" s="3">
        <f t="shared" si="228"/>
        <v>0</v>
      </c>
      <c r="Y196" s="3" t="str">
        <f>IF(K196&lt;&gt;"Go","",IF(ISNUMBER(V196),IF(V196&gt;0,W196,Data!$J$9),Play!V196))</f>
        <v/>
      </c>
      <c r="Z196" s="3" t="b">
        <f t="shared" si="229"/>
        <v>0</v>
      </c>
      <c r="AA196" s="3" t="str">
        <f t="shared" si="230"/>
        <v/>
      </c>
      <c r="AB196" s="3">
        <f t="shared" si="179"/>
        <v>0</v>
      </c>
      <c r="AE196" s="5" t="str">
        <f t="shared" si="180"/>
        <v/>
      </c>
      <c r="AF196" s="5" t="str">
        <f>IF(AE196&lt;&gt;"",OR(_xlfn.XLOOKUP(AE196,Data!$O$3:$O$25,Data!$U$3:$U$25),AND(CL195,OR(DC195=1,DC195=CK195))),"")</f>
        <v/>
      </c>
      <c r="AG196" s="5" t="e" cm="1">
        <f t="array" ref="AG196">"Exits: " &amp; _xlfn.TEXTJOIN(", ", TRUE, IF(INDEX(Data!$Q$3:$T$25,AE196,0)&gt;0,Data!$Q$2:$T$2,""))&amp;"."</f>
        <v>#VALUE!</v>
      </c>
      <c r="AH196" s="5" t="str" cm="1">
        <f t="array" ref="AH196">_xlfn.TEXTJOIN(", ", TRUE, IF(CO195:DN195=AE196,_xlfn.XLOOKUP($CO$3:$DN$3,Data!$W$3:$W$28,Data!$X$3:$X$28),""))</f>
        <v/>
      </c>
      <c r="AI196" s="5" t="str">
        <f>IF(AF196="","",IF(AF196,_xlfn.XLOOKUP(AE196,Data!$O$3:$O$25,Data!$P$3:$P$25)&amp;" "&amp;AG196&amp;IF(AH196&lt;&gt;""," You see: " &amp;AH196&amp;".",""),Data!$J$10))</f>
        <v/>
      </c>
      <c r="AJ196" s="5" t="str">
        <f t="shared" si="231"/>
        <v/>
      </c>
      <c r="AK196" s="5" t="str">
        <f>IF(AND(K196="Talk",U196=""),_xlfn.XLOOKUP(T196,Data!$W$3:$W$28,Data!$AC$3:$AC$28),"")</f>
        <v/>
      </c>
      <c r="AL196" s="5" t="str">
        <f t="shared" si="232"/>
        <v/>
      </c>
      <c r="AM196" s="5" t="b">
        <f t="shared" si="233"/>
        <v>0</v>
      </c>
      <c r="AN196" s="5" t="str">
        <f>IF(AM196,IF(_xlfn.XLOOKUP(T196,Data!$W$3:$W$28,Data!$AA$3:$AA$28)=FALSE,"You can't take that.",IF(Q196=1,"You already have that.",IF(OR(CK195=CT195,CK195=CY195),"The unholy fiend prevents you!",""))),"")</f>
        <v/>
      </c>
      <c r="AO196" s="5" t="str">
        <f t="shared" si="234"/>
        <v/>
      </c>
      <c r="AP196" s="5" t="str">
        <f t="shared" si="235"/>
        <v/>
      </c>
      <c r="AQ196" s="5" t="b">
        <f t="shared" si="236"/>
        <v>0</v>
      </c>
      <c r="AR196" s="5" t="str">
        <f t="shared" si="237"/>
        <v/>
      </c>
      <c r="AS196" s="5" t="str">
        <f t="shared" si="238"/>
        <v/>
      </c>
      <c r="AT196" s="5" t="str">
        <f t="shared" si="176"/>
        <v/>
      </c>
      <c r="AU196" s="5" t="str">
        <f>IF(AND(K196="Examine",U196=""),_xlfn.XLOOKUP(T196,Data!$W$3:$W$28,Data!$Z$3:$Z$28)&amp;IF(T196=15,IF(CL195,IF(CM195&gt;=14,"burning brightly.",IF(CM195&gt;=9,"burning steadily.",IF(CM195&gt;=4,"burning weakly.","guttering."))),"unlit."),""),"")</f>
        <v/>
      </c>
      <c r="AV196" s="5" t="str" cm="1">
        <f t="array" ref="AV196">_xlfn.TEXTJOIN(", ", TRUE, IF(CO195:DN195=1,CO$1:DN$1,""))</f>
        <v/>
      </c>
      <c r="AW196" s="5" t="str">
        <f t="shared" si="239"/>
        <v/>
      </c>
      <c r="AX196" s="5" t="b">
        <f t="shared" si="240"/>
        <v>0</v>
      </c>
      <c r="AY196" s="5" t="str">
        <f>IF(AX196,IF(NOT(ISBLANK(_xlfn.XLOOKUP(T196,Data!$W$3:$W$28,Data!$AD$3:$AD$28))),IF(CK195=12,"","There's nowhere to pour it away here."),"You can't empty that!"),"")</f>
        <v/>
      </c>
      <c r="AZ196" s="5" t="str">
        <f t="shared" si="241"/>
        <v/>
      </c>
      <c r="BA196" s="5" t="b">
        <f t="shared" si="242"/>
        <v>0</v>
      </c>
      <c r="BB196" s="5" t="e">
        <f>_xlfn.XLOOKUP(T196,Data!$W$3:$W$28,Data!$AD$3:$AD$28)</f>
        <v>#N/A</v>
      </c>
      <c r="BC196" s="5" t="str">
        <f t="shared" si="243"/>
        <v/>
      </c>
      <c r="BD196" s="5" t="str">
        <f t="shared" si="244"/>
        <v/>
      </c>
      <c r="BE196" s="5" t="b">
        <f t="shared" si="245"/>
        <v>0</v>
      </c>
      <c r="BF196" s="5" t="str">
        <f t="shared" si="181"/>
        <v/>
      </c>
      <c r="BG196" s="5" t="str">
        <f t="shared" si="246"/>
        <v/>
      </c>
      <c r="BH196" s="5" t="b">
        <f t="shared" si="247"/>
        <v>0</v>
      </c>
      <c r="BI196" s="5" t="str">
        <f t="shared" si="248"/>
        <v/>
      </c>
      <c r="BJ196" s="5" t="str">
        <f t="shared" si="182"/>
        <v/>
      </c>
      <c r="BK196" s="5" t="str">
        <f>IF(BH196,IF(BI196="","You ring the bell. "&amp;IF(BJ196=0,"Nothing else happens.","The "&amp;_xlfn.XLOOKUP(BJ196,Data!$W$3:$W$28,Data!$X$3:$X$28)&amp;" is transformed!"),BI196),"")</f>
        <v/>
      </c>
      <c r="BL196" s="5" t="b">
        <f t="shared" si="249"/>
        <v>0</v>
      </c>
      <c r="BM196" s="5" t="b">
        <f t="shared" si="250"/>
        <v>0</v>
      </c>
      <c r="BN196" s="5" t="str">
        <f t="shared" si="183"/>
        <v/>
      </c>
      <c r="BO196" s="5" t="str">
        <f t="shared" si="184"/>
        <v/>
      </c>
      <c r="BP196" s="5" t="b">
        <f t="shared" si="251"/>
        <v>0</v>
      </c>
      <c r="BQ196" s="5" t="str">
        <f>IF(BP196,IF(_xlfn.XLOOKUP(T196,Data!$W$3:$W$28,Data!$AB$3:$AB$28),"That's much too precious to give away!",IF(OR(AND(T196=17,CK195=CQ195),AND(T196=21,CK195=CV195)),"","No-one here seems to want that.")),"")</f>
        <v/>
      </c>
      <c r="BR196" s="5" t="str">
        <f>IF(BP196,IF(BQ196&lt;&gt;"",BQ196,IF(T196=21,Data!$B$5,"The priest takes the water and it is transformed by heavenly radiance!")),"")</f>
        <v/>
      </c>
      <c r="BS196" s="5" t="b">
        <f t="shared" si="252"/>
        <v>0</v>
      </c>
      <c r="BT196" s="5" t="str">
        <f t="shared" si="185"/>
        <v/>
      </c>
      <c r="BU196" s="5" t="str">
        <f t="shared" si="253"/>
        <v/>
      </c>
      <c r="BV196" s="5" t="b">
        <f t="shared" si="254"/>
        <v>0</v>
      </c>
      <c r="BW196" s="5" t="str">
        <f t="shared" si="186"/>
        <v/>
      </c>
      <c r="BX196" s="5" t="str">
        <f t="shared" si="255"/>
        <v/>
      </c>
      <c r="BY196" s="5" t="b">
        <f t="shared" si="256"/>
        <v>0</v>
      </c>
      <c r="BZ196" s="5">
        <f t="shared" si="257"/>
        <v>0</v>
      </c>
      <c r="CA196" s="5" t="str">
        <f t="shared" si="187"/>
        <v/>
      </c>
      <c r="CB196" s="5" t="b">
        <f t="shared" si="188"/>
        <v>0</v>
      </c>
      <c r="CC196" s="5" t="str">
        <f t="shared" si="189"/>
        <v/>
      </c>
      <c r="CD196" s="5" t="b">
        <f t="shared" si="190"/>
        <v>0</v>
      </c>
      <c r="CE196" s="5" t="b">
        <f t="shared" si="191"/>
        <v>0</v>
      </c>
      <c r="CF196" s="5" t="b">
        <f t="shared" si="192"/>
        <v>0</v>
      </c>
      <c r="CG196" s="5" t="b">
        <f t="shared" si="193"/>
        <v>0</v>
      </c>
      <c r="CH196" s="5" t="b">
        <f t="shared" si="194"/>
        <v>0</v>
      </c>
      <c r="CI196" s="5">
        <f t="shared" si="195"/>
        <v>0</v>
      </c>
      <c r="CJ196" s="5" t="str">
        <f t="shared" si="196"/>
        <v>I don't know that verb.</v>
      </c>
      <c r="CK196" s="4">
        <f t="shared" si="197"/>
        <v>3</v>
      </c>
      <c r="CL196" s="4" t="b">
        <f t="shared" si="198"/>
        <v>0</v>
      </c>
      <c r="CM196" s="4">
        <f t="shared" si="258"/>
        <v>20</v>
      </c>
      <c r="CN196" s="4" t="b">
        <f t="shared" si="199"/>
        <v>0</v>
      </c>
      <c r="CO196" s="4">
        <f t="shared" si="200"/>
        <v>12</v>
      </c>
      <c r="CP196" s="4">
        <f t="shared" si="201"/>
        <v>10</v>
      </c>
      <c r="CQ196" s="4">
        <f t="shared" si="202"/>
        <v>2</v>
      </c>
      <c r="CR196" s="4">
        <f t="shared" si="203"/>
        <v>20</v>
      </c>
      <c r="CS196" s="4">
        <f t="shared" si="204"/>
        <v>2</v>
      </c>
      <c r="CT196" s="4">
        <f t="shared" si="205"/>
        <v>15</v>
      </c>
      <c r="CU196" s="4">
        <f t="shared" si="206"/>
        <v>16</v>
      </c>
      <c r="CV196" s="4">
        <f t="shared" si="207"/>
        <v>8</v>
      </c>
      <c r="CW196" s="4">
        <f t="shared" si="208"/>
        <v>8</v>
      </c>
      <c r="CX196" s="4">
        <f t="shared" si="209"/>
        <v>14</v>
      </c>
      <c r="CY196" s="4">
        <f t="shared" si="210"/>
        <v>19</v>
      </c>
      <c r="CZ196" s="4">
        <f t="shared" si="211"/>
        <v>9</v>
      </c>
      <c r="DA196" s="4">
        <f t="shared" si="212"/>
        <v>2</v>
      </c>
      <c r="DB196" s="4">
        <f t="shared" si="213"/>
        <v>12</v>
      </c>
      <c r="DC196" s="4">
        <f t="shared" si="259"/>
        <v>2</v>
      </c>
      <c r="DD196" s="4">
        <f t="shared" si="214"/>
        <v>2</v>
      </c>
      <c r="DE196" s="4">
        <f t="shared" si="215"/>
        <v>2</v>
      </c>
      <c r="DF196" s="4">
        <f t="shared" si="216"/>
        <v>10</v>
      </c>
      <c r="DG196" s="4">
        <f t="shared" si="217"/>
        <v>2</v>
      </c>
      <c r="DH196" s="4">
        <f t="shared" si="218"/>
        <v>17</v>
      </c>
      <c r="DI196" s="4">
        <f t="shared" si="219"/>
        <v>6</v>
      </c>
      <c r="DJ196" s="4">
        <f t="shared" si="220"/>
        <v>15</v>
      </c>
      <c r="DK196" s="4">
        <f t="shared" si="221"/>
        <v>19</v>
      </c>
      <c r="DL196" s="4">
        <f t="shared" si="222"/>
        <v>2</v>
      </c>
      <c r="DM196" s="4">
        <f t="shared" si="223"/>
        <v>22</v>
      </c>
      <c r="DN196" s="4">
        <f t="shared" si="224"/>
        <v>23</v>
      </c>
      <c r="DO196" s="3"/>
    </row>
    <row r="197" spans="1:119" x14ac:dyDescent="0.35">
      <c r="A197" s="3" t="str">
        <f t="shared" si="225"/>
        <v/>
      </c>
      <c r="B197" s="6"/>
      <c r="C197" s="3" t="str">
        <f t="shared" si="175"/>
        <v/>
      </c>
      <c r="D197" s="3" t="e" cm="1">
        <f t="array" ref="D197:F197">INDEX(_xlfn.TEXTSPLIT(B197," ",,TRUE),_xlfn.SEQUENCE(1,3))</f>
        <v>#VALUE!</v>
      </c>
      <c r="E197" s="3" t="e">
        <v>#VALUE!</v>
      </c>
      <c r="F197" s="3" t="e">
        <v>#VALUE!</v>
      </c>
      <c r="G197" s="3" t="e" cm="1">
        <f t="array" ref="G197">_xlfn.XLOOKUP(D197,Data!$D$3:$D$36,Data!$E$3:$G$36)</f>
        <v>#VALUE!</v>
      </c>
      <c r="H197" s="3"/>
      <c r="I197" s="3"/>
      <c r="J197" s="3" t="e">
        <f>_xlfn.XMATCH(E197,Data!$L$3:$L$10)</f>
        <v>#VALUE!</v>
      </c>
      <c r="K197" s="3" t="str">
        <f>IF(M197="",IF(I197,Data!$B$4,_xlfn.XLOOKUP(D197,Data!$D$3:$D$36,Data!$E$3:$E$36)),"")</f>
        <v/>
      </c>
      <c r="L197" s="3" t="str">
        <f>IF(M197="",IF(I197,_xlfn.XLOOKUP(G197,Data!$L$3:$L$10,Data!$M$3:$M$10),IF(H197=0,"",IF(H197=1,E197,_xlfn.XLOOKUP(E197,Data!$L$3:$L$10,Data!$M$3:$M$10)))),"")</f>
        <v/>
      </c>
      <c r="M197" s="3" t="str">
        <f>IF(NOT(ISERROR(F197)),Data!$J$3,IF(ISERROR(G197),Data!$J$4,IF(AND(H197=0,NOT(ISERROR(E197))),Data!$J$5,IF(AND(H197=2,ISERROR(J197)),Data!$J$7,IF(AND(H197=1,ISERROR(E197)),Data!$J$6,"")))))</f>
        <v>I don't know that verb.</v>
      </c>
      <c r="N197" s="3" t="e">
        <f>_xlfn.XLOOKUP(K197,Data!$D$3:$D$36,Data!$H$3:$H$36)</f>
        <v>#N/A</v>
      </c>
      <c r="O197" s="3" t="e">
        <f>_xlfn.XLOOKUP(L197,Data!$X$3:$X$29,Data!$W$3:$W$29)</f>
        <v>#N/A</v>
      </c>
      <c r="P197" s="3" t="b">
        <f>OR(_xlfn.XLOOKUP(CK196,Data!$O$3:$O$25,Data!$U$3:$U$25),AND(CL196,OR(DC196=CK196,DC196=1)))</f>
        <v>1</v>
      </c>
      <c r="Q197" s="3" t="e" cm="1">
        <f t="array" ref="Q197">INDEX(CO196:DN196,1,O197)</f>
        <v>#N/A</v>
      </c>
      <c r="R197" s="3" t="e">
        <f t="shared" si="177"/>
        <v>#N/A</v>
      </c>
      <c r="S197" s="3" t="e">
        <f t="shared" si="226"/>
        <v>#N/A</v>
      </c>
      <c r="T197" s="3" t="str">
        <f t="shared" si="227"/>
        <v/>
      </c>
      <c r="U197" s="3" t="str">
        <f>IF(M197&lt;&gt;"",M197,IF(L197="","",IFERROR(IF(T197=0,IF(S197=FALSE,Data!$J$11,Data!$J$8),""),IF(K197=Data!$B$4,"",Data!$J$8))))</f>
        <v>I don't know that verb.</v>
      </c>
      <c r="V197" s="3" t="e" cm="1">
        <f t="array" ref="V197">INDEX(Data!$Q$3:$T$25,CK196,L197)</f>
        <v>#VALUE!</v>
      </c>
      <c r="W197" s="3" t="e">
        <f t="shared" si="178"/>
        <v>#VALUE!</v>
      </c>
      <c r="X197" s="3">
        <f t="shared" si="228"/>
        <v>0</v>
      </c>
      <c r="Y197" s="3" t="str">
        <f>IF(K197&lt;&gt;"Go","",IF(ISNUMBER(V197),IF(V197&gt;0,W197,Data!$J$9),Play!V197))</f>
        <v/>
      </c>
      <c r="Z197" s="3" t="b">
        <f t="shared" si="229"/>
        <v>0</v>
      </c>
      <c r="AA197" s="3" t="str">
        <f t="shared" si="230"/>
        <v/>
      </c>
      <c r="AB197" s="3">
        <f t="shared" si="179"/>
        <v>0</v>
      </c>
      <c r="AE197" s="5" t="str">
        <f t="shared" si="180"/>
        <v/>
      </c>
      <c r="AF197" s="5" t="str">
        <f>IF(AE197&lt;&gt;"",OR(_xlfn.XLOOKUP(AE197,Data!$O$3:$O$25,Data!$U$3:$U$25),AND(CL196,OR(DC196=1,DC196=CK196))),"")</f>
        <v/>
      </c>
      <c r="AG197" s="5" t="e" cm="1">
        <f t="array" ref="AG197">"Exits: " &amp; _xlfn.TEXTJOIN(", ", TRUE, IF(INDEX(Data!$Q$3:$T$25,AE197,0)&gt;0,Data!$Q$2:$T$2,""))&amp;"."</f>
        <v>#VALUE!</v>
      </c>
      <c r="AH197" s="5" t="str" cm="1">
        <f t="array" ref="AH197">_xlfn.TEXTJOIN(", ", TRUE, IF(CO196:DN196=AE197,_xlfn.XLOOKUP($CO$3:$DN$3,Data!$W$3:$W$28,Data!$X$3:$X$28),""))</f>
        <v/>
      </c>
      <c r="AI197" s="5" t="str">
        <f>IF(AF197="","",IF(AF197,_xlfn.XLOOKUP(AE197,Data!$O$3:$O$25,Data!$P$3:$P$25)&amp;" "&amp;AG197&amp;IF(AH197&lt;&gt;""," You see: " &amp;AH197&amp;".",""),Data!$J$10))</f>
        <v/>
      </c>
      <c r="AJ197" s="5" t="str">
        <f t="shared" si="231"/>
        <v/>
      </c>
      <c r="AK197" s="5" t="str">
        <f>IF(AND(K197="Talk",U197=""),_xlfn.XLOOKUP(T197,Data!$W$3:$W$28,Data!$AC$3:$AC$28),"")</f>
        <v/>
      </c>
      <c r="AL197" s="5" t="str">
        <f t="shared" si="232"/>
        <v/>
      </c>
      <c r="AM197" s="5" t="b">
        <f t="shared" si="233"/>
        <v>0</v>
      </c>
      <c r="AN197" s="5" t="str">
        <f>IF(AM197,IF(_xlfn.XLOOKUP(T197,Data!$W$3:$W$28,Data!$AA$3:$AA$28)=FALSE,"You can't take that.",IF(Q197=1,"You already have that.",IF(OR(CK196=CT196,CK196=CY196),"The unholy fiend prevents you!",""))),"")</f>
        <v/>
      </c>
      <c r="AO197" s="5" t="str">
        <f t="shared" si="234"/>
        <v/>
      </c>
      <c r="AP197" s="5" t="str">
        <f t="shared" si="235"/>
        <v/>
      </c>
      <c r="AQ197" s="5" t="b">
        <f t="shared" si="236"/>
        <v>0</v>
      </c>
      <c r="AR197" s="5" t="str">
        <f t="shared" si="237"/>
        <v/>
      </c>
      <c r="AS197" s="5" t="str">
        <f t="shared" si="238"/>
        <v/>
      </c>
      <c r="AT197" s="5" t="str">
        <f t="shared" si="176"/>
        <v/>
      </c>
      <c r="AU197" s="5" t="str">
        <f>IF(AND(K197="Examine",U197=""),_xlfn.XLOOKUP(T197,Data!$W$3:$W$28,Data!$Z$3:$Z$28)&amp;IF(T197=15,IF(CL196,IF(CM196&gt;=14,"burning brightly.",IF(CM196&gt;=9,"burning steadily.",IF(CM196&gt;=4,"burning weakly.","guttering."))),"unlit."),""),"")</f>
        <v/>
      </c>
      <c r="AV197" s="5" t="str" cm="1">
        <f t="array" ref="AV197">_xlfn.TEXTJOIN(", ", TRUE, IF(CO196:DN196=1,CO$1:DN$1,""))</f>
        <v/>
      </c>
      <c r="AW197" s="5" t="str">
        <f t="shared" si="239"/>
        <v/>
      </c>
      <c r="AX197" s="5" t="b">
        <f t="shared" si="240"/>
        <v>0</v>
      </c>
      <c r="AY197" s="5" t="str">
        <f>IF(AX197,IF(NOT(ISBLANK(_xlfn.XLOOKUP(T197,Data!$W$3:$W$28,Data!$AD$3:$AD$28))),IF(CK196=12,"","There's nowhere to pour it away here."),"You can't empty that!"),"")</f>
        <v/>
      </c>
      <c r="AZ197" s="5" t="str">
        <f t="shared" si="241"/>
        <v/>
      </c>
      <c r="BA197" s="5" t="b">
        <f t="shared" si="242"/>
        <v>0</v>
      </c>
      <c r="BB197" s="5" t="e">
        <f>_xlfn.XLOOKUP(T197,Data!$W$3:$W$28,Data!$AD$3:$AD$28)</f>
        <v>#N/A</v>
      </c>
      <c r="BC197" s="5" t="str">
        <f t="shared" si="243"/>
        <v/>
      </c>
      <c r="BD197" s="5" t="str">
        <f t="shared" si="244"/>
        <v/>
      </c>
      <c r="BE197" s="5" t="b">
        <f t="shared" si="245"/>
        <v>0</v>
      </c>
      <c r="BF197" s="5" t="str">
        <f t="shared" si="181"/>
        <v/>
      </c>
      <c r="BG197" s="5" t="str">
        <f t="shared" si="246"/>
        <v/>
      </c>
      <c r="BH197" s="5" t="b">
        <f t="shared" si="247"/>
        <v>0</v>
      </c>
      <c r="BI197" s="5" t="str">
        <f t="shared" si="248"/>
        <v/>
      </c>
      <c r="BJ197" s="5" t="str">
        <f t="shared" si="182"/>
        <v/>
      </c>
      <c r="BK197" s="5" t="str">
        <f>IF(BH197,IF(BI197="","You ring the bell. "&amp;IF(BJ197=0,"Nothing else happens.","The "&amp;_xlfn.XLOOKUP(BJ197,Data!$W$3:$W$28,Data!$X$3:$X$28)&amp;" is transformed!"),BI197),"")</f>
        <v/>
      </c>
      <c r="BL197" s="5" t="b">
        <f t="shared" si="249"/>
        <v>0</v>
      </c>
      <c r="BM197" s="5" t="b">
        <f t="shared" si="250"/>
        <v>0</v>
      </c>
      <c r="BN197" s="5" t="str">
        <f t="shared" si="183"/>
        <v/>
      </c>
      <c r="BO197" s="5" t="str">
        <f t="shared" si="184"/>
        <v/>
      </c>
      <c r="BP197" s="5" t="b">
        <f t="shared" si="251"/>
        <v>0</v>
      </c>
      <c r="BQ197" s="5" t="str">
        <f>IF(BP197,IF(_xlfn.XLOOKUP(T197,Data!$W$3:$W$28,Data!$AB$3:$AB$28),"That's much too precious to give away!",IF(OR(AND(T197=17,CK196=CQ196),AND(T197=21,CK196=CV196)),"","No-one here seems to want that.")),"")</f>
        <v/>
      </c>
      <c r="BR197" s="5" t="str">
        <f>IF(BP197,IF(BQ197&lt;&gt;"",BQ197,IF(T197=21,Data!$B$5,"The priest takes the water and it is transformed by heavenly radiance!")),"")</f>
        <v/>
      </c>
      <c r="BS197" s="5" t="b">
        <f t="shared" si="252"/>
        <v>0</v>
      </c>
      <c r="BT197" s="5" t="str">
        <f t="shared" si="185"/>
        <v/>
      </c>
      <c r="BU197" s="5" t="str">
        <f t="shared" si="253"/>
        <v/>
      </c>
      <c r="BV197" s="5" t="b">
        <f t="shared" si="254"/>
        <v>0</v>
      </c>
      <c r="BW197" s="5" t="str">
        <f t="shared" si="186"/>
        <v/>
      </c>
      <c r="BX197" s="5" t="str">
        <f t="shared" si="255"/>
        <v/>
      </c>
      <c r="BY197" s="5" t="b">
        <f t="shared" si="256"/>
        <v>0</v>
      </c>
      <c r="BZ197" s="5">
        <f t="shared" si="257"/>
        <v>0</v>
      </c>
      <c r="CA197" s="5" t="str">
        <f t="shared" si="187"/>
        <v/>
      </c>
      <c r="CB197" s="5" t="b">
        <f t="shared" si="188"/>
        <v>0</v>
      </c>
      <c r="CC197" s="5" t="str">
        <f t="shared" si="189"/>
        <v/>
      </c>
      <c r="CD197" s="5" t="b">
        <f t="shared" si="190"/>
        <v>0</v>
      </c>
      <c r="CE197" s="5" t="b">
        <f t="shared" si="191"/>
        <v>0</v>
      </c>
      <c r="CF197" s="5" t="b">
        <f t="shared" si="192"/>
        <v>0</v>
      </c>
      <c r="CG197" s="5" t="b">
        <f t="shared" si="193"/>
        <v>0</v>
      </c>
      <c r="CH197" s="5" t="b">
        <f t="shared" si="194"/>
        <v>0</v>
      </c>
      <c r="CI197" s="5">
        <f t="shared" si="195"/>
        <v>0</v>
      </c>
      <c r="CJ197" s="5" t="str">
        <f t="shared" si="196"/>
        <v>I don't know that verb.</v>
      </c>
      <c r="CK197" s="4">
        <f t="shared" si="197"/>
        <v>3</v>
      </c>
      <c r="CL197" s="4" t="b">
        <f t="shared" si="198"/>
        <v>0</v>
      </c>
      <c r="CM197" s="4">
        <f t="shared" si="258"/>
        <v>20</v>
      </c>
      <c r="CN197" s="4" t="b">
        <f t="shared" si="199"/>
        <v>0</v>
      </c>
      <c r="CO197" s="4">
        <f t="shared" si="200"/>
        <v>12</v>
      </c>
      <c r="CP197" s="4">
        <f t="shared" si="201"/>
        <v>10</v>
      </c>
      <c r="CQ197" s="4">
        <f t="shared" si="202"/>
        <v>2</v>
      </c>
      <c r="CR197" s="4">
        <f t="shared" si="203"/>
        <v>20</v>
      </c>
      <c r="CS197" s="4">
        <f t="shared" si="204"/>
        <v>2</v>
      </c>
      <c r="CT197" s="4">
        <f t="shared" si="205"/>
        <v>15</v>
      </c>
      <c r="CU197" s="4">
        <f t="shared" si="206"/>
        <v>16</v>
      </c>
      <c r="CV197" s="4">
        <f t="shared" si="207"/>
        <v>8</v>
      </c>
      <c r="CW197" s="4">
        <f t="shared" si="208"/>
        <v>8</v>
      </c>
      <c r="CX197" s="4">
        <f t="shared" si="209"/>
        <v>14</v>
      </c>
      <c r="CY197" s="4">
        <f t="shared" si="210"/>
        <v>19</v>
      </c>
      <c r="CZ197" s="4">
        <f t="shared" si="211"/>
        <v>9</v>
      </c>
      <c r="DA197" s="4">
        <f t="shared" si="212"/>
        <v>2</v>
      </c>
      <c r="DB197" s="4">
        <f t="shared" si="213"/>
        <v>12</v>
      </c>
      <c r="DC197" s="4">
        <f t="shared" si="259"/>
        <v>2</v>
      </c>
      <c r="DD197" s="4">
        <f t="shared" si="214"/>
        <v>2</v>
      </c>
      <c r="DE197" s="4">
        <f t="shared" si="215"/>
        <v>2</v>
      </c>
      <c r="DF197" s="4">
        <f t="shared" si="216"/>
        <v>10</v>
      </c>
      <c r="DG197" s="4">
        <f t="shared" si="217"/>
        <v>2</v>
      </c>
      <c r="DH197" s="4">
        <f t="shared" si="218"/>
        <v>17</v>
      </c>
      <c r="DI197" s="4">
        <f t="shared" si="219"/>
        <v>6</v>
      </c>
      <c r="DJ197" s="4">
        <f t="shared" si="220"/>
        <v>15</v>
      </c>
      <c r="DK197" s="4">
        <f t="shared" si="221"/>
        <v>19</v>
      </c>
      <c r="DL197" s="4">
        <f t="shared" si="222"/>
        <v>2</v>
      </c>
      <c r="DM197" s="4">
        <f t="shared" si="223"/>
        <v>22</v>
      </c>
      <c r="DN197" s="4">
        <f t="shared" si="224"/>
        <v>23</v>
      </c>
      <c r="DO197" s="3"/>
    </row>
    <row r="198" spans="1:119" x14ac:dyDescent="0.35">
      <c r="A198" s="3" t="str">
        <f t="shared" si="225"/>
        <v/>
      </c>
      <c r="B198" s="6"/>
      <c r="C198" s="3" t="str">
        <f t="shared" ref="C198:C261" si="260">IF(B198&lt;&gt;"",UPPER(CJ198),"")</f>
        <v/>
      </c>
      <c r="D198" s="3" t="e" cm="1">
        <f t="array" ref="D198:F198">INDEX(_xlfn.TEXTSPLIT(B198," ",,TRUE),_xlfn.SEQUENCE(1,3))</f>
        <v>#VALUE!</v>
      </c>
      <c r="E198" s="3" t="e">
        <v>#VALUE!</v>
      </c>
      <c r="F198" s="3" t="e">
        <v>#VALUE!</v>
      </c>
      <c r="G198" s="3" t="e" cm="1">
        <f t="array" ref="G198">_xlfn.XLOOKUP(D198,Data!$D$3:$D$36,Data!$E$3:$G$36)</f>
        <v>#VALUE!</v>
      </c>
      <c r="H198" s="3"/>
      <c r="I198" s="3"/>
      <c r="J198" s="3" t="e">
        <f>_xlfn.XMATCH(E198,Data!$L$3:$L$10)</f>
        <v>#VALUE!</v>
      </c>
      <c r="K198" s="3" t="str">
        <f>IF(M198="",IF(I198,Data!$B$4,_xlfn.XLOOKUP(D198,Data!$D$3:$D$36,Data!$E$3:$E$36)),"")</f>
        <v/>
      </c>
      <c r="L198" s="3" t="str">
        <f>IF(M198="",IF(I198,_xlfn.XLOOKUP(G198,Data!$L$3:$L$10,Data!$M$3:$M$10),IF(H198=0,"",IF(H198=1,E198,_xlfn.XLOOKUP(E198,Data!$L$3:$L$10,Data!$M$3:$M$10)))),"")</f>
        <v/>
      </c>
      <c r="M198" s="3" t="str">
        <f>IF(NOT(ISERROR(F198)),Data!$J$3,IF(ISERROR(G198),Data!$J$4,IF(AND(H198=0,NOT(ISERROR(E198))),Data!$J$5,IF(AND(H198=2,ISERROR(J198)),Data!$J$7,IF(AND(H198=1,ISERROR(E198)),Data!$J$6,"")))))</f>
        <v>I don't know that verb.</v>
      </c>
      <c r="N198" s="3" t="e">
        <f>_xlfn.XLOOKUP(K198,Data!$D$3:$D$36,Data!$H$3:$H$36)</f>
        <v>#N/A</v>
      </c>
      <c r="O198" s="3" t="e">
        <f>_xlfn.XLOOKUP(L198,Data!$X$3:$X$29,Data!$W$3:$W$29)</f>
        <v>#N/A</v>
      </c>
      <c r="P198" s="3" t="b">
        <f>OR(_xlfn.XLOOKUP(CK197,Data!$O$3:$O$25,Data!$U$3:$U$25),AND(CL197,OR(DC197=CK197,DC197=1)))</f>
        <v>1</v>
      </c>
      <c r="Q198" s="3" t="e" cm="1">
        <f t="array" ref="Q198">INDEX(CO197:DN197,1,O198)</f>
        <v>#N/A</v>
      </c>
      <c r="R198" s="3" t="e">
        <f t="shared" si="177"/>
        <v>#N/A</v>
      </c>
      <c r="S198" s="3" t="e">
        <f t="shared" si="226"/>
        <v>#N/A</v>
      </c>
      <c r="T198" s="3" t="str">
        <f t="shared" si="227"/>
        <v/>
      </c>
      <c r="U198" s="3" t="str">
        <f>IF(M198&lt;&gt;"",M198,IF(L198="","",IFERROR(IF(T198=0,IF(S198=FALSE,Data!$J$11,Data!$J$8),""),IF(K198=Data!$B$4,"",Data!$J$8))))</f>
        <v>I don't know that verb.</v>
      </c>
      <c r="V198" s="3" t="e" cm="1">
        <f t="array" ref="V198">INDEX(Data!$Q$3:$T$25,CK197,L198)</f>
        <v>#VALUE!</v>
      </c>
      <c r="W198" s="3" t="e">
        <f t="shared" si="178"/>
        <v>#VALUE!</v>
      </c>
      <c r="X198" s="3">
        <f t="shared" si="228"/>
        <v>0</v>
      </c>
      <c r="Y198" s="3" t="str">
        <f>IF(K198&lt;&gt;"Go","",IF(ISNUMBER(V198),IF(V198&gt;0,W198,Data!$J$9),Play!V198))</f>
        <v/>
      </c>
      <c r="Z198" s="3" t="b">
        <f t="shared" si="229"/>
        <v>0</v>
      </c>
      <c r="AA198" s="3" t="str">
        <f t="shared" si="230"/>
        <v/>
      </c>
      <c r="AB198" s="3">
        <f t="shared" si="179"/>
        <v>0</v>
      </c>
      <c r="AE198" s="5" t="str">
        <f t="shared" si="180"/>
        <v/>
      </c>
      <c r="AF198" s="5" t="str">
        <f>IF(AE198&lt;&gt;"",OR(_xlfn.XLOOKUP(AE198,Data!$O$3:$O$25,Data!$U$3:$U$25),AND(CL197,OR(DC197=1,DC197=CK197))),"")</f>
        <v/>
      </c>
      <c r="AG198" s="5" t="e" cm="1">
        <f t="array" ref="AG198">"Exits: " &amp; _xlfn.TEXTJOIN(", ", TRUE, IF(INDEX(Data!$Q$3:$T$25,AE198,0)&gt;0,Data!$Q$2:$T$2,""))&amp;"."</f>
        <v>#VALUE!</v>
      </c>
      <c r="AH198" s="5" t="str" cm="1">
        <f t="array" ref="AH198">_xlfn.TEXTJOIN(", ", TRUE, IF(CO197:DN197=AE198,_xlfn.XLOOKUP($CO$3:$DN$3,Data!$W$3:$W$28,Data!$X$3:$X$28),""))</f>
        <v/>
      </c>
      <c r="AI198" s="5" t="str">
        <f>IF(AF198="","",IF(AF198,_xlfn.XLOOKUP(AE198,Data!$O$3:$O$25,Data!$P$3:$P$25)&amp;" "&amp;AG198&amp;IF(AH198&lt;&gt;""," You see: " &amp;AH198&amp;".",""),Data!$J$10))</f>
        <v/>
      </c>
      <c r="AJ198" s="5" t="str">
        <f t="shared" si="231"/>
        <v/>
      </c>
      <c r="AK198" s="5" t="str">
        <f>IF(AND(K198="Talk",U198=""),_xlfn.XLOOKUP(T198,Data!$W$3:$W$28,Data!$AC$3:$AC$28),"")</f>
        <v/>
      </c>
      <c r="AL198" s="5" t="str">
        <f t="shared" si="232"/>
        <v/>
      </c>
      <c r="AM198" s="5" t="b">
        <f t="shared" si="233"/>
        <v>0</v>
      </c>
      <c r="AN198" s="5" t="str">
        <f>IF(AM198,IF(_xlfn.XLOOKUP(T198,Data!$W$3:$W$28,Data!$AA$3:$AA$28)=FALSE,"You can't take that.",IF(Q198=1,"You already have that.",IF(OR(CK197=CT197,CK197=CY197),"The unholy fiend prevents you!",""))),"")</f>
        <v/>
      </c>
      <c r="AO198" s="5" t="str">
        <f t="shared" si="234"/>
        <v/>
      </c>
      <c r="AP198" s="5" t="str">
        <f t="shared" si="235"/>
        <v/>
      </c>
      <c r="AQ198" s="5" t="b">
        <f t="shared" si="236"/>
        <v>0</v>
      </c>
      <c r="AR198" s="5" t="str">
        <f t="shared" si="237"/>
        <v/>
      </c>
      <c r="AS198" s="5" t="str">
        <f t="shared" si="238"/>
        <v/>
      </c>
      <c r="AT198" s="5" t="str">
        <f t="shared" ref="AT198:AT261" si="261">IF(ISNUMBER(AS198),"Dropped.",AR198)&amp;IFERROR(IF(AND(AQ198,CD198)," Heavenly radiance transforms the water!",""),"")</f>
        <v/>
      </c>
      <c r="AU198" s="5" t="str">
        <f>IF(AND(K198="Examine",U198=""),_xlfn.XLOOKUP(T198,Data!$W$3:$W$28,Data!$Z$3:$Z$28)&amp;IF(T198=15,IF(CL197,IF(CM197&gt;=14,"burning brightly.",IF(CM197&gt;=9,"burning steadily.",IF(CM197&gt;=4,"burning weakly.","guttering."))),"unlit."),""),"")</f>
        <v/>
      </c>
      <c r="AV198" s="5" t="str" cm="1">
        <f t="array" ref="AV198">_xlfn.TEXTJOIN(", ", TRUE, IF(CO197:DN197=1,CO$1:DN$1,""))</f>
        <v/>
      </c>
      <c r="AW198" s="5" t="str">
        <f t="shared" si="239"/>
        <v/>
      </c>
      <c r="AX198" s="5" t="b">
        <f t="shared" si="240"/>
        <v>0</v>
      </c>
      <c r="AY198" s="5" t="str">
        <f>IF(AX198,IF(NOT(ISBLANK(_xlfn.XLOOKUP(T198,Data!$W$3:$W$28,Data!$AD$3:$AD$28))),IF(CK197=12,"","There's nowhere to pour it away here."),"You can't empty that!"),"")</f>
        <v/>
      </c>
      <c r="AZ198" s="5" t="str">
        <f t="shared" si="241"/>
        <v/>
      </c>
      <c r="BA198" s="5" t="b">
        <f t="shared" si="242"/>
        <v>0</v>
      </c>
      <c r="BB198" s="5" t="e">
        <f>_xlfn.XLOOKUP(T198,Data!$W$3:$W$28,Data!$AD$3:$AD$28)</f>
        <v>#N/A</v>
      </c>
      <c r="BC198" s="5" t="str">
        <f t="shared" si="243"/>
        <v/>
      </c>
      <c r="BD198" s="5" t="str">
        <f t="shared" si="244"/>
        <v/>
      </c>
      <c r="BE198" s="5" t="b">
        <f t="shared" si="245"/>
        <v>0</v>
      </c>
      <c r="BF198" s="5" t="str">
        <f t="shared" si="181"/>
        <v/>
      </c>
      <c r="BG198" s="5" t="str">
        <f t="shared" si="246"/>
        <v/>
      </c>
      <c r="BH198" s="5" t="b">
        <f t="shared" si="247"/>
        <v>0</v>
      </c>
      <c r="BI198" s="5" t="str">
        <f t="shared" si="248"/>
        <v/>
      </c>
      <c r="BJ198" s="5" t="str">
        <f t="shared" si="182"/>
        <v/>
      </c>
      <c r="BK198" s="5" t="str">
        <f>IF(BH198,IF(BI198="","You ring the bell. "&amp;IF(BJ198=0,"Nothing else happens.","The "&amp;_xlfn.XLOOKUP(BJ198,Data!$W$3:$W$28,Data!$X$3:$X$28)&amp;" is transformed!"),BI198),"")</f>
        <v/>
      </c>
      <c r="BL198" s="5" t="b">
        <f t="shared" si="249"/>
        <v>0</v>
      </c>
      <c r="BM198" s="5" t="b">
        <f t="shared" si="250"/>
        <v>0</v>
      </c>
      <c r="BN198" s="5" t="str">
        <f t="shared" si="183"/>
        <v/>
      </c>
      <c r="BO198" s="5" t="str">
        <f t="shared" si="184"/>
        <v/>
      </c>
      <c r="BP198" s="5" t="b">
        <f t="shared" si="251"/>
        <v>0</v>
      </c>
      <c r="BQ198" s="5" t="str">
        <f>IF(BP198,IF(_xlfn.XLOOKUP(T198,Data!$W$3:$W$28,Data!$AB$3:$AB$28),"That's much too precious to give away!",IF(OR(AND(T198=17,CK197=CQ197),AND(T198=21,CK197=CV197)),"","No-one here seems to want that.")),"")</f>
        <v/>
      </c>
      <c r="BR198" s="5" t="str">
        <f>IF(BP198,IF(BQ198&lt;&gt;"",BQ198,IF(T198=21,Data!$B$5,"The priest takes the water and it is transformed by heavenly radiance!")),"")</f>
        <v/>
      </c>
      <c r="BS198" s="5" t="b">
        <f t="shared" si="252"/>
        <v>0</v>
      </c>
      <c r="BT198" s="5" t="str">
        <f t="shared" si="185"/>
        <v/>
      </c>
      <c r="BU198" s="5" t="str">
        <f t="shared" si="253"/>
        <v/>
      </c>
      <c r="BV198" s="5" t="b">
        <f t="shared" si="254"/>
        <v>0</v>
      </c>
      <c r="BW198" s="5" t="str">
        <f t="shared" si="186"/>
        <v/>
      </c>
      <c r="BX198" s="5" t="str">
        <f t="shared" si="255"/>
        <v/>
      </c>
      <c r="BY198" s="5" t="b">
        <f t="shared" si="256"/>
        <v>0</v>
      </c>
      <c r="BZ198" s="5">
        <f t="shared" si="257"/>
        <v>0</v>
      </c>
      <c r="CA198" s="5" t="str">
        <f t="shared" si="187"/>
        <v/>
      </c>
      <c r="CB198" s="5" t="b">
        <f t="shared" si="188"/>
        <v>0</v>
      </c>
      <c r="CC198" s="5" t="str">
        <f t="shared" si="189"/>
        <v/>
      </c>
      <c r="CD198" s="5" t="b">
        <f t="shared" si="190"/>
        <v>0</v>
      </c>
      <c r="CE198" s="5" t="b">
        <f t="shared" si="191"/>
        <v>0</v>
      </c>
      <c r="CF198" s="5" t="b">
        <f t="shared" si="192"/>
        <v>0</v>
      </c>
      <c r="CG198" s="5" t="b">
        <f t="shared" si="193"/>
        <v>0</v>
      </c>
      <c r="CH198" s="5" t="b">
        <f t="shared" si="194"/>
        <v>0</v>
      </c>
      <c r="CI198" s="5">
        <f t="shared" si="195"/>
        <v>0</v>
      </c>
      <c r="CJ198" s="5" t="str">
        <f t="shared" si="196"/>
        <v>I don't know that verb.</v>
      </c>
      <c r="CK198" s="4">
        <f t="shared" si="197"/>
        <v>3</v>
      </c>
      <c r="CL198" s="4" t="b">
        <f t="shared" si="198"/>
        <v>0</v>
      </c>
      <c r="CM198" s="4">
        <f t="shared" si="258"/>
        <v>20</v>
      </c>
      <c r="CN198" s="4" t="b">
        <f t="shared" si="199"/>
        <v>0</v>
      </c>
      <c r="CO198" s="4">
        <f t="shared" si="200"/>
        <v>12</v>
      </c>
      <c r="CP198" s="4">
        <f t="shared" si="201"/>
        <v>10</v>
      </c>
      <c r="CQ198" s="4">
        <f t="shared" si="202"/>
        <v>2</v>
      </c>
      <c r="CR198" s="4">
        <f t="shared" si="203"/>
        <v>20</v>
      </c>
      <c r="CS198" s="4">
        <f t="shared" si="204"/>
        <v>2</v>
      </c>
      <c r="CT198" s="4">
        <f t="shared" si="205"/>
        <v>15</v>
      </c>
      <c r="CU198" s="4">
        <f t="shared" si="206"/>
        <v>16</v>
      </c>
      <c r="CV198" s="4">
        <f t="shared" si="207"/>
        <v>8</v>
      </c>
      <c r="CW198" s="4">
        <f t="shared" si="208"/>
        <v>8</v>
      </c>
      <c r="CX198" s="4">
        <f t="shared" si="209"/>
        <v>14</v>
      </c>
      <c r="CY198" s="4">
        <f t="shared" si="210"/>
        <v>19</v>
      </c>
      <c r="CZ198" s="4">
        <f t="shared" si="211"/>
        <v>9</v>
      </c>
      <c r="DA198" s="4">
        <f t="shared" si="212"/>
        <v>2</v>
      </c>
      <c r="DB198" s="4">
        <f t="shared" si="213"/>
        <v>12</v>
      </c>
      <c r="DC198" s="4">
        <f t="shared" si="259"/>
        <v>2</v>
      </c>
      <c r="DD198" s="4">
        <f t="shared" si="214"/>
        <v>2</v>
      </c>
      <c r="DE198" s="4">
        <f t="shared" si="215"/>
        <v>2</v>
      </c>
      <c r="DF198" s="4">
        <f t="shared" si="216"/>
        <v>10</v>
      </c>
      <c r="DG198" s="4">
        <f t="shared" si="217"/>
        <v>2</v>
      </c>
      <c r="DH198" s="4">
        <f t="shared" si="218"/>
        <v>17</v>
      </c>
      <c r="DI198" s="4">
        <f t="shared" si="219"/>
        <v>6</v>
      </c>
      <c r="DJ198" s="4">
        <f t="shared" si="220"/>
        <v>15</v>
      </c>
      <c r="DK198" s="4">
        <f t="shared" si="221"/>
        <v>19</v>
      </c>
      <c r="DL198" s="4">
        <f t="shared" si="222"/>
        <v>2</v>
      </c>
      <c r="DM198" s="4">
        <f t="shared" si="223"/>
        <v>22</v>
      </c>
      <c r="DN198" s="4">
        <f t="shared" si="224"/>
        <v>23</v>
      </c>
      <c r="DO198" s="3"/>
    </row>
    <row r="199" spans="1:119" x14ac:dyDescent="0.35">
      <c r="A199" s="3" t="str">
        <f t="shared" si="225"/>
        <v/>
      </c>
      <c r="B199" s="6"/>
      <c r="C199" s="3" t="str">
        <f t="shared" si="260"/>
        <v/>
      </c>
      <c r="D199" s="3" t="e" cm="1">
        <f t="array" ref="D199:F199">INDEX(_xlfn.TEXTSPLIT(B199," ",,TRUE),_xlfn.SEQUENCE(1,3))</f>
        <v>#VALUE!</v>
      </c>
      <c r="E199" s="3" t="e">
        <v>#VALUE!</v>
      </c>
      <c r="F199" s="3" t="e">
        <v>#VALUE!</v>
      </c>
      <c r="G199" s="3" t="e" cm="1">
        <f t="array" ref="G199">_xlfn.XLOOKUP(D199,Data!$D$3:$D$36,Data!$E$3:$G$36)</f>
        <v>#VALUE!</v>
      </c>
      <c r="H199" s="3"/>
      <c r="I199" s="3"/>
      <c r="J199" s="3" t="e">
        <f>_xlfn.XMATCH(E199,Data!$L$3:$L$10)</f>
        <v>#VALUE!</v>
      </c>
      <c r="K199" s="3" t="str">
        <f>IF(M199="",IF(I199,Data!$B$4,_xlfn.XLOOKUP(D199,Data!$D$3:$D$36,Data!$E$3:$E$36)),"")</f>
        <v/>
      </c>
      <c r="L199" s="3" t="str">
        <f>IF(M199="",IF(I199,_xlfn.XLOOKUP(G199,Data!$L$3:$L$10,Data!$M$3:$M$10),IF(H199=0,"",IF(H199=1,E199,_xlfn.XLOOKUP(E199,Data!$L$3:$L$10,Data!$M$3:$M$10)))),"")</f>
        <v/>
      </c>
      <c r="M199" s="3" t="str">
        <f>IF(NOT(ISERROR(F199)),Data!$J$3,IF(ISERROR(G199),Data!$J$4,IF(AND(H199=0,NOT(ISERROR(E199))),Data!$J$5,IF(AND(H199=2,ISERROR(J199)),Data!$J$7,IF(AND(H199=1,ISERROR(E199)),Data!$J$6,"")))))</f>
        <v>I don't know that verb.</v>
      </c>
      <c r="N199" s="3" t="e">
        <f>_xlfn.XLOOKUP(K199,Data!$D$3:$D$36,Data!$H$3:$H$36)</f>
        <v>#N/A</v>
      </c>
      <c r="O199" s="3" t="e">
        <f>_xlfn.XLOOKUP(L199,Data!$X$3:$X$29,Data!$W$3:$W$29)</f>
        <v>#N/A</v>
      </c>
      <c r="P199" s="3" t="b">
        <f>OR(_xlfn.XLOOKUP(CK198,Data!$O$3:$O$25,Data!$U$3:$U$25),AND(CL198,OR(DC198=CK198,DC198=1)))</f>
        <v>1</v>
      </c>
      <c r="Q199" s="3" t="e" cm="1">
        <f t="array" ref="Q199">INDEX(CO198:DN198,1,O199)</f>
        <v>#N/A</v>
      </c>
      <c r="R199" s="3" t="e">
        <f t="shared" ref="R199:R262" si="262">OR(Q199=1,AND(Q199=CK198,P199))</f>
        <v>#N/A</v>
      </c>
      <c r="S199" s="3" t="e">
        <f t="shared" si="226"/>
        <v>#N/A</v>
      </c>
      <c r="T199" s="3" t="str">
        <f t="shared" si="227"/>
        <v/>
      </c>
      <c r="U199" s="3" t="str">
        <f>IF(M199&lt;&gt;"",M199,IF(L199="","",IFERROR(IF(T199=0,IF(S199=FALSE,Data!$J$11,Data!$J$8),""),IF(K199=Data!$B$4,"",Data!$J$8))))</f>
        <v>I don't know that verb.</v>
      </c>
      <c r="V199" s="3" t="e" cm="1">
        <f t="array" ref="V199">INDEX(Data!$Q$3:$T$25,CK198,L199)</f>
        <v>#VALUE!</v>
      </c>
      <c r="W199" s="3" t="e">
        <f t="shared" ref="W199:W262" si="263">IF(AND(CK198=16,V199=23,CU198=16),"The barricade blocks the way.",IF(AND(CK198=8,V199=13,CW198=8),"The rockfall blocks the way.",""))</f>
        <v>#VALUE!</v>
      </c>
      <c r="X199" s="3">
        <f t="shared" si="228"/>
        <v>0</v>
      </c>
      <c r="Y199" s="3" t="str">
        <f>IF(K199&lt;&gt;"Go","",IF(ISNUMBER(V199),IF(V199&gt;0,W199,Data!$J$9),Play!V199))</f>
        <v/>
      </c>
      <c r="Z199" s="3" t="b">
        <f t="shared" si="229"/>
        <v>0</v>
      </c>
      <c r="AA199" s="3" t="str">
        <f t="shared" si="230"/>
        <v/>
      </c>
      <c r="AB199" s="3">
        <f t="shared" ref="AB199:AB262" si="264">IF(AND(Z199,AA199=""),IF(CK198=20,21,20),0)</f>
        <v>0</v>
      </c>
      <c r="AE199" s="5" t="str">
        <f t="shared" ref="AE199:AE262" si="265">IF(X199&gt;0,X199,IF(AB199&gt;0,AB199,IF(K199="Look",CK198,"")))</f>
        <v/>
      </c>
      <c r="AF199" s="5" t="str">
        <f>IF(AE199&lt;&gt;"",OR(_xlfn.XLOOKUP(AE199,Data!$O$3:$O$25,Data!$U$3:$U$25),AND(CL198,OR(DC198=1,DC198=CK198))),"")</f>
        <v/>
      </c>
      <c r="AG199" s="5" t="e" cm="1">
        <f t="array" ref="AG199">"Exits: " &amp; _xlfn.TEXTJOIN(", ", TRUE, IF(INDEX(Data!$Q$3:$T$25,AE199,0)&gt;0,Data!$Q$2:$T$2,""))&amp;"."</f>
        <v>#VALUE!</v>
      </c>
      <c r="AH199" s="5" t="str" cm="1">
        <f t="array" ref="AH199">_xlfn.TEXTJOIN(", ", TRUE, IF(CO198:DN198=AE199,_xlfn.XLOOKUP($CO$3:$DN$3,Data!$W$3:$W$28,Data!$X$3:$X$28),""))</f>
        <v/>
      </c>
      <c r="AI199" s="5" t="str">
        <f>IF(AF199="","",IF(AF199,_xlfn.XLOOKUP(AE199,Data!$O$3:$O$25,Data!$P$3:$P$25)&amp;" "&amp;AG199&amp;IF(AH199&lt;&gt;""," You see: " &amp;AH199&amp;".",""),Data!$J$10))</f>
        <v/>
      </c>
      <c r="AJ199" s="5" t="str">
        <f t="shared" si="231"/>
        <v/>
      </c>
      <c r="AK199" s="5" t="str">
        <f>IF(AND(K199="Talk",U199=""),_xlfn.XLOOKUP(T199,Data!$W$3:$W$28,Data!$AC$3:$AC$28),"")</f>
        <v/>
      </c>
      <c r="AL199" s="5" t="str">
        <f t="shared" si="232"/>
        <v/>
      </c>
      <c r="AM199" s="5" t="b">
        <f t="shared" si="233"/>
        <v>0</v>
      </c>
      <c r="AN199" s="5" t="str">
        <f>IF(AM199,IF(_xlfn.XLOOKUP(T199,Data!$W$3:$W$28,Data!$AA$3:$AA$28)=FALSE,"You can't take that.",IF(Q199=1,"You already have that.",IF(OR(CK198=CT198,CK198=CY198),"The unholy fiend prevents you!",""))),"")</f>
        <v/>
      </c>
      <c r="AO199" s="5" t="str">
        <f t="shared" si="234"/>
        <v/>
      </c>
      <c r="AP199" s="5" t="str">
        <f t="shared" si="235"/>
        <v/>
      </c>
      <c r="AQ199" s="5" t="b">
        <f t="shared" si="236"/>
        <v>0</v>
      </c>
      <c r="AR199" s="5" t="str">
        <f t="shared" si="237"/>
        <v/>
      </c>
      <c r="AS199" s="5" t="str">
        <f t="shared" si="238"/>
        <v/>
      </c>
      <c r="AT199" s="5" t="str">
        <f t="shared" si="261"/>
        <v/>
      </c>
      <c r="AU199" s="5" t="str">
        <f>IF(AND(K199="Examine",U199=""),_xlfn.XLOOKUP(T199,Data!$W$3:$W$28,Data!$Z$3:$Z$28)&amp;IF(T199=15,IF(CL198,IF(CM198&gt;=14,"burning brightly.",IF(CM198&gt;=9,"burning steadily.",IF(CM198&gt;=4,"burning weakly.","guttering."))),"unlit."),""),"")</f>
        <v/>
      </c>
      <c r="AV199" s="5" t="str" cm="1">
        <f t="array" ref="AV199">_xlfn.TEXTJOIN(", ", TRUE, IF(CO198:DN198=1,CO$1:DN$1,""))</f>
        <v/>
      </c>
      <c r="AW199" s="5" t="str">
        <f t="shared" si="239"/>
        <v/>
      </c>
      <c r="AX199" s="5" t="b">
        <f t="shared" si="240"/>
        <v>0</v>
      </c>
      <c r="AY199" s="5" t="str">
        <f>IF(AX199,IF(NOT(ISBLANK(_xlfn.XLOOKUP(T199,Data!$W$3:$W$28,Data!$AD$3:$AD$28))),IF(CK198=12,"","There's nowhere to pour it away here."),"You can't empty that!"),"")</f>
        <v/>
      </c>
      <c r="AZ199" s="5" t="str">
        <f t="shared" si="241"/>
        <v/>
      </c>
      <c r="BA199" s="5" t="b">
        <f t="shared" si="242"/>
        <v>0</v>
      </c>
      <c r="BB199" s="5" t="e">
        <f>_xlfn.XLOOKUP(T199,Data!$W$3:$W$28,Data!$AD$3:$AD$28)</f>
        <v>#N/A</v>
      </c>
      <c r="BC199" s="5" t="str">
        <f t="shared" si="243"/>
        <v/>
      </c>
      <c r="BD199" s="5" t="str">
        <f t="shared" si="244"/>
        <v/>
      </c>
      <c r="BE199" s="5" t="b">
        <f t="shared" si="245"/>
        <v>0</v>
      </c>
      <c r="BF199" s="5" t="str">
        <f t="shared" ref="BF199:BF262" si="266">IF(BE199,IF(CK198&lt;&gt;12,"There is nothing to fill it from here.",IF(T199&lt;&gt;16,"You can't fill that!","")),"")</f>
        <v/>
      </c>
      <c r="BG199" s="5" t="str">
        <f t="shared" si="246"/>
        <v/>
      </c>
      <c r="BH199" s="5" t="b">
        <f t="shared" si="247"/>
        <v>0</v>
      </c>
      <c r="BI199" s="5" t="str">
        <f t="shared" si="248"/>
        <v/>
      </c>
      <c r="BJ199" s="5" t="str">
        <f t="shared" ref="BJ199:BJ262" si="267">IF(OR(BH199=FALSE,BI199&lt;&gt;""),"",IF(CK198=CP198,2,IF(CK198=CR198,4,IF(CK198=CZ198,12,0))))</f>
        <v/>
      </c>
      <c r="BK199" s="5" t="str">
        <f>IF(BH199,IF(BI199="","You ring the bell. "&amp;IF(BJ199=0,"Nothing else happens.","The "&amp;_xlfn.XLOOKUP(BJ199,Data!$W$3:$W$28,Data!$X$3:$X$28)&amp;" is transformed!"),BI199),"")</f>
        <v/>
      </c>
      <c r="BL199" s="5" t="b">
        <f t="shared" si="249"/>
        <v>0</v>
      </c>
      <c r="BM199" s="5" t="b">
        <f t="shared" si="250"/>
        <v>0</v>
      </c>
      <c r="BN199" s="5" t="str">
        <f t="shared" ref="BN199:BN262" si="268">IF(BL199,IF(T199=14,"You should use it to light something else.",IF(AND(T199&lt;&gt;15,T199&lt;&gt;7),"That is unlikely to catch light.",IF(BM199=FALSE,"You have no source of fire.",IF(AND(T199=15,CL198),"It's already burning.","")))),"")</f>
        <v/>
      </c>
      <c r="BO199" s="5" t="str">
        <f t="shared" ref="BO199:BO262" si="269">IF(BL199,IF(BN199="",IF(T199=7,"The barricade quickly catches light and is burned to ashes!","The candle burns with a bright flame."),BN199),"")</f>
        <v/>
      </c>
      <c r="BP199" s="5" t="b">
        <f t="shared" si="251"/>
        <v>0</v>
      </c>
      <c r="BQ199" s="5" t="str">
        <f>IF(BP199,IF(_xlfn.XLOOKUP(T199,Data!$W$3:$W$28,Data!$AB$3:$AB$28),"That's much too precious to give away!",IF(OR(AND(T199=17,CK198=CQ198),AND(T199=21,CK198=CV198)),"","No-one here seems to want that.")),"")</f>
        <v/>
      </c>
      <c r="BR199" s="5" t="str">
        <f>IF(BP199,IF(BQ199&lt;&gt;"",BQ199,IF(T199=21,Data!$B$5,"The priest takes the water and it is transformed by heavenly radiance!")),"")</f>
        <v/>
      </c>
      <c r="BS199" s="5" t="b">
        <f t="shared" si="252"/>
        <v>0</v>
      </c>
      <c r="BT199" s="5" t="str">
        <f t="shared" ref="BT199:BT262" si="270">IF(BS199,IF(OR(T199&lt;&gt;19,CK198&lt;&gt;CY198),"There's no reason to throw that here.",""),"")</f>
        <v/>
      </c>
      <c r="BU199" s="5" t="str">
        <f t="shared" si="253"/>
        <v/>
      </c>
      <c r="BV199" s="5" t="b">
        <f t="shared" si="254"/>
        <v>0</v>
      </c>
      <c r="BW199" s="5" t="str">
        <f t="shared" ref="BW199:BW262" si="271">IF(BV199,IF(DH198&lt;&gt;1,"You have nothing you can use to do that.",IF(DI198&lt;&gt;1,"The vacuum cleaner has no batteries.",IF(T199&lt;&gt;6,"Trying to vacuum that achieves nothing.",""))),"")</f>
        <v/>
      </c>
      <c r="BX199" s="5" t="str">
        <f t="shared" si="255"/>
        <v/>
      </c>
      <c r="BY199" s="5" t="b">
        <f t="shared" si="256"/>
        <v>0</v>
      </c>
      <c r="BZ199" s="5">
        <f t="shared" si="257"/>
        <v>0</v>
      </c>
      <c r="CA199" s="5" t="str">
        <f t="shared" ref="CA199:CA262" si="272">IF(BY199,IF(AND(BZ199=5,CK198=13),"The curse of the manor has been lifted! *** YOU WIN! ***","No-one answers your prayer."),"")</f>
        <v/>
      </c>
      <c r="CB199" s="5" t="b">
        <f t="shared" ref="CB199:CB262" si="273">AND(OR(DC198=1,DC198=CK198),CL198)</f>
        <v>0</v>
      </c>
      <c r="CC199" s="5" t="str">
        <f t="shared" ref="CC199:CC262" si="274">IF(CB199,IF(CM198=1," The candle goes out.",IF(CM198&lt;5," The candle wanes.",IF(OR(CM198=9,CM198=14)," The candle flickers.",""))),"")</f>
        <v/>
      </c>
      <c r="CD199" s="5" t="b">
        <f t="shared" ref="CD199:CD262" si="275">IF(K199="Drop",AND(T199=17,AR199=""),IF(K199="Give",AND(T199=17,BQ199=""),FALSE))</f>
        <v>0</v>
      </c>
      <c r="CE199" s="5" t="b">
        <f t="shared" ref="CE199:CE262" si="276">OR(AND(AX199,AY199=""),AND(BA199,BC199=""))</f>
        <v>0</v>
      </c>
      <c r="CF199" s="5" t="b">
        <f t="shared" ref="CF199:CF262" si="277">AND(BE199,BF199="")</f>
        <v>0</v>
      </c>
      <c r="CG199" s="5" t="b">
        <f t="shared" ref="CG199:CG262" si="278">AND(BL199,IFERROR(T199=7,FALSE),BN199="")</f>
        <v>0</v>
      </c>
      <c r="CH199" s="5" t="b">
        <f t="shared" ref="CH199:CH262" si="279">IF(BP199,AND(T199=21,BQ199=""),FALSE)</f>
        <v>0</v>
      </c>
      <c r="CI199" s="5">
        <f t="shared" ref="CI199:CI262" si="280">IF(AND(BS199,BT199=""),11,IF(AND(BV199,BW199=""),6,0))</f>
        <v>0</v>
      </c>
      <c r="CJ199" s="5" t="str">
        <f t="shared" ref="CJ199:CJ262" si="281">IF(CN198,"The game is over, thanks for playing!",U199&amp;Y199&amp;AA199&amp;AI199&amp;AJ199&amp;AL199&amp;AP199&amp;AT199&amp;AU199&amp;AW199&amp;AZ199&amp;BD199&amp;BG199&amp;BK199&amp;BO199&amp;BR199&amp;BU199&amp;BX199&amp;CA199&amp;CC199)</f>
        <v>I don't know that verb.</v>
      </c>
      <c r="CK199" s="4">
        <f t="shared" ref="CK199:CK262" si="282">IF(X199&gt;0,X199,IF(AB199&gt;0,AB199,CK198))</f>
        <v>3</v>
      </c>
      <c r="CL199" s="4" t="b">
        <f t="shared" ref="CL199:CL262" si="283">OR(AND(BL199,IFERROR(T199,0)=15,BN199=""),CL198)</f>
        <v>0</v>
      </c>
      <c r="CM199" s="4">
        <f t="shared" si="258"/>
        <v>20</v>
      </c>
      <c r="CN199" s="4" t="b">
        <f t="shared" ref="CN199:CN262" si="284">OR(CN198,AND(BY199,BZ199=5,CK198=13))</f>
        <v>0</v>
      </c>
      <c r="CO199" s="4">
        <f t="shared" ref="CO199:CO262" si="285">IF($AO199=CO$3,1,IF($AS199=CO$3,$CK198,CO198))</f>
        <v>12</v>
      </c>
      <c r="CP199" s="4">
        <f t="shared" ref="CP199:CP262" si="286">IF(BJ199=2,2,IF($AO199=CP$3,1,IF($AS199=CP$3,$CK198,CP198)))</f>
        <v>10</v>
      </c>
      <c r="CQ199" s="4">
        <f t="shared" ref="CQ199:CQ262" si="287">IF(BJ199=2,CK198,IF($AO199=CQ$3,1,IF($AS199=CQ$3,$CK198,CQ198)))</f>
        <v>2</v>
      </c>
      <c r="CR199" s="4">
        <f t="shared" ref="CR199:CR262" si="288">IF(AB199&gt;0,AB199,IF(BJ199=4,2,IF($AO199=CR$3,1,IF($AS199=CR$3,$CK198,CR198))))</f>
        <v>20</v>
      </c>
      <c r="CS199" s="4">
        <f t="shared" ref="CS199:CS262" si="289">IF(BJ199=4,CK198,IF($AO199=CS$3,1,IF($AS199=CS$3,$CK198,CS198)))</f>
        <v>2</v>
      </c>
      <c r="CT199" s="4">
        <f t="shared" ref="CT199:CT262" si="290">IF(CI199=6,2,IF($AO199=CT$3,1,IF($AS199=CT$3,$CK198,CT198)))</f>
        <v>15</v>
      </c>
      <c r="CU199" s="4">
        <f t="shared" ref="CU199:CU262" si="291">IF(CG199,2,IF($AO199=CU$3,1,IF($AS199=CU$3,$CK198,CU198)))</f>
        <v>16</v>
      </c>
      <c r="CV199" s="4">
        <f t="shared" ref="CV199:CV262" si="292">IF(CH199,2,IF($AO199=CV$3,1,IF($AS199=CV$3,$CK198,CV198)))</f>
        <v>8</v>
      </c>
      <c r="CW199" s="4">
        <f t="shared" ref="CW199:CW262" si="293">IF(CH199,2,IF($AO199=CW$3,1,IF($AS199=CW$3,$CK198,CW198)))</f>
        <v>8</v>
      </c>
      <c r="CX199" s="4">
        <f t="shared" ref="CX199:CX262" si="294">IF($AO199=CX$3,1,IF($AS199=CX$3,$CK198,CX198))</f>
        <v>14</v>
      </c>
      <c r="CY199" s="4">
        <f t="shared" ref="CY199:CY262" si="295">IF(CI199=11,2,IF($AO199=CY$3,1,IF($AS199=CY$3,$CK198,CY198)))</f>
        <v>19</v>
      </c>
      <c r="CZ199" s="4">
        <f t="shared" ref="CZ199:CZ262" si="296">IF(BJ199=12,2,IF($AO199=CZ$3,1,IF($AS199=CZ$3,$CK198,CZ198)))</f>
        <v>9</v>
      </c>
      <c r="DA199" s="4">
        <f t="shared" ref="DA199:DA262" si="297">IF(BJ199=12,CK198,IF($AO199=DA$3,1,IF($AS199=DA$3,$CK198,DA198)))</f>
        <v>2</v>
      </c>
      <c r="DB199" s="4">
        <f t="shared" ref="DB199:DB262" si="298">IF(OR(CG199,CL199),2,IF($AO199=DB$3,1,IF($AS199=DB$3,$CK198,DB198)))</f>
        <v>12</v>
      </c>
      <c r="DC199" s="4">
        <f t="shared" si="259"/>
        <v>2</v>
      </c>
      <c r="DD199" s="4">
        <f t="shared" ref="DD199:DD262" si="299">IF(CF199,2,IF(CE199,1,IF($AO199=DD$3,1,IF($AS199=DD$3,$CK198,DD198))))</f>
        <v>2</v>
      </c>
      <c r="DE199" s="4">
        <f t="shared" ref="DE199:DE262" si="300">IF(CD199,2,IF(CF199,1,IF(CE199,2,IF($AO199=DE$3,1,IF($AS199=DE$3,$CK198,DE198)))))</f>
        <v>2</v>
      </c>
      <c r="DF199" s="4">
        <f t="shared" ref="DF199:DF262" si="301">IF(CE199,2,IF($AO199=DF$3,1,IF($AS199=DF$3,$CK198,DF198)))</f>
        <v>10</v>
      </c>
      <c r="DG199" s="4">
        <f t="shared" ref="DG199:DG262" si="302">IF(CI199=11,2,IF(CE199,2,IF(CD199,CK198,IF($AO199=DG$3,1,IF($AS199=DG$3,$CK198,DG198)))))</f>
        <v>2</v>
      </c>
      <c r="DH199" s="4">
        <f t="shared" ref="DH199:DH262" si="303">IF($AO199=DH$3,1,IF($AS199=DH$3,$CK198,DH198))</f>
        <v>17</v>
      </c>
      <c r="DI199" s="4">
        <f t="shared" ref="DI199:DI262" si="304">IF(CH199,2,IF($AO199=DI$3,1,IF($AS199=DI$3,$CK198,DI198)))</f>
        <v>6</v>
      </c>
      <c r="DJ199" s="4">
        <f t="shared" ref="DJ199:DJ262" si="305">IF($AO199=DJ$3,1,IF($AS199=DJ$3,$CK198,DJ198))</f>
        <v>15</v>
      </c>
      <c r="DK199" s="4">
        <f t="shared" ref="DK199:DK262" si="306">IF($AO199=DK$3,1,IF($AS199=DK$3,$CK198,DK198))</f>
        <v>19</v>
      </c>
      <c r="DL199" s="4">
        <f t="shared" ref="DL199:DL262" si="307">IF(BJ199=4,CK198,IF($AO199=DL$3,1,IF($AS199=DL$3,$CK198,DL198)))</f>
        <v>2</v>
      </c>
      <c r="DM199" s="4">
        <f t="shared" ref="DM199:DM262" si="308">IF($AO199=DM$3,1,IF($AS199=DM$3,$CK198,DM198))</f>
        <v>22</v>
      </c>
      <c r="DN199" s="4">
        <f t="shared" ref="DN199:DN262" si="309">IF($AO199=DN$3,1,IF($AS199=DN$3,$CK198,DN198))</f>
        <v>23</v>
      </c>
      <c r="DO199" s="3"/>
    </row>
    <row r="200" spans="1:119" x14ac:dyDescent="0.35">
      <c r="A200" s="3" t="str">
        <f t="shared" ref="A200:A263" si="310">IF(C199&lt;&gt;"","&gt;","")</f>
        <v/>
      </c>
      <c r="B200" s="6"/>
      <c r="C200" s="3" t="str">
        <f t="shared" si="260"/>
        <v/>
      </c>
      <c r="D200" s="3" t="e" cm="1">
        <f t="array" ref="D200:F200">INDEX(_xlfn.TEXTSPLIT(B200," ",,TRUE),_xlfn.SEQUENCE(1,3))</f>
        <v>#VALUE!</v>
      </c>
      <c r="E200" s="3" t="e">
        <v>#VALUE!</v>
      </c>
      <c r="F200" s="3" t="e">
        <v>#VALUE!</v>
      </c>
      <c r="G200" s="3" t="e" cm="1">
        <f t="array" ref="G200">_xlfn.XLOOKUP(D200,Data!$D$3:$D$36,Data!$E$3:$G$36)</f>
        <v>#VALUE!</v>
      </c>
      <c r="H200" s="3"/>
      <c r="I200" s="3"/>
      <c r="J200" s="3" t="e">
        <f>_xlfn.XMATCH(E200,Data!$L$3:$L$10)</f>
        <v>#VALUE!</v>
      </c>
      <c r="K200" s="3" t="str">
        <f>IF(M200="",IF(I200,Data!$B$4,_xlfn.XLOOKUP(D200,Data!$D$3:$D$36,Data!$E$3:$E$36)),"")</f>
        <v/>
      </c>
      <c r="L200" s="3" t="str">
        <f>IF(M200="",IF(I200,_xlfn.XLOOKUP(G200,Data!$L$3:$L$10,Data!$M$3:$M$10),IF(H200=0,"",IF(H200=1,E200,_xlfn.XLOOKUP(E200,Data!$L$3:$L$10,Data!$M$3:$M$10)))),"")</f>
        <v/>
      </c>
      <c r="M200" s="3" t="str">
        <f>IF(NOT(ISERROR(F200)),Data!$J$3,IF(ISERROR(G200),Data!$J$4,IF(AND(H200=0,NOT(ISERROR(E200))),Data!$J$5,IF(AND(H200=2,ISERROR(J200)),Data!$J$7,IF(AND(H200=1,ISERROR(E200)),Data!$J$6,"")))))</f>
        <v>I don't know that verb.</v>
      </c>
      <c r="N200" s="3" t="e">
        <f>_xlfn.XLOOKUP(K200,Data!$D$3:$D$36,Data!$H$3:$H$36)</f>
        <v>#N/A</v>
      </c>
      <c r="O200" s="3" t="e">
        <f>_xlfn.XLOOKUP(L200,Data!$X$3:$X$29,Data!$W$3:$W$29)</f>
        <v>#N/A</v>
      </c>
      <c r="P200" s="3" t="b">
        <f>OR(_xlfn.XLOOKUP(CK199,Data!$O$3:$O$25,Data!$U$3:$U$25),AND(CL199,OR(DC199=CK199,DC199=1)))</f>
        <v>1</v>
      </c>
      <c r="Q200" s="3" t="e" cm="1">
        <f t="array" ref="Q200">INDEX(CO199:DN199,1,O200)</f>
        <v>#N/A</v>
      </c>
      <c r="R200" s="3" t="e">
        <f t="shared" si="262"/>
        <v>#N/A</v>
      </c>
      <c r="S200" s="3" t="e">
        <f t="shared" ref="S200:S263" si="311">IF(N200,Q200=1,"")</f>
        <v>#N/A</v>
      </c>
      <c r="T200" s="3" t="str">
        <f t="shared" ref="T200:T263" si="312">IF(M200&lt;&gt;"","",IF(R200,IF(S200=FALSE,0,O200),0))</f>
        <v/>
      </c>
      <c r="U200" s="3" t="str">
        <f>IF(M200&lt;&gt;"",M200,IF(L200="","",IFERROR(IF(T200=0,IF(S200=FALSE,Data!$J$11,Data!$J$8),""),IF(K200=Data!$B$4,"",Data!$J$8))))</f>
        <v>I don't know that verb.</v>
      </c>
      <c r="V200" s="3" t="e" cm="1">
        <f t="array" ref="V200">INDEX(Data!$Q$3:$T$25,CK199,L200)</f>
        <v>#VALUE!</v>
      </c>
      <c r="W200" s="3" t="e">
        <f t="shared" si="263"/>
        <v>#VALUE!</v>
      </c>
      <c r="X200" s="3">
        <f t="shared" ref="X200:X263" si="313">IF(AND(ISNUMBER(V200),IFERROR(W200,0)=""),V200,0)</f>
        <v>0</v>
      </c>
      <c r="Y200" s="3" t="str">
        <f>IF(K200&lt;&gt;"Go","",IF(ISNUMBER(V200),IF(V200&gt;0,W200,Data!$J$9),Play!V200))</f>
        <v/>
      </c>
      <c r="Z200" s="3" t="b">
        <f t="shared" ref="Z200:Z263" si="314">AND(K200="Ride",U200="")</f>
        <v>0</v>
      </c>
      <c r="AA200" s="3" t="str">
        <f t="shared" ref="AA200:AA263" si="315">IF(Z200,IF(T200&lt;&gt;4,"You can't ride that.",""),"")</f>
        <v/>
      </c>
      <c r="AB200" s="3">
        <f t="shared" si="264"/>
        <v>0</v>
      </c>
      <c r="AE200" s="5" t="str">
        <f t="shared" si="265"/>
        <v/>
      </c>
      <c r="AF200" s="5" t="str">
        <f>IF(AE200&lt;&gt;"",OR(_xlfn.XLOOKUP(AE200,Data!$O$3:$O$25,Data!$U$3:$U$25),AND(CL199,OR(DC199=1,DC199=CK199))),"")</f>
        <v/>
      </c>
      <c r="AG200" s="5" t="e" cm="1">
        <f t="array" ref="AG200">"Exits: " &amp; _xlfn.TEXTJOIN(", ", TRUE, IF(INDEX(Data!$Q$3:$T$25,AE200,0)&gt;0,Data!$Q$2:$T$2,""))&amp;"."</f>
        <v>#VALUE!</v>
      </c>
      <c r="AH200" s="5" t="str" cm="1">
        <f t="array" ref="AH200">_xlfn.TEXTJOIN(", ", TRUE, IF(CO199:DN199=AE200,_xlfn.XLOOKUP($CO$3:$DN$3,Data!$W$3:$W$28,Data!$X$3:$X$28),""))</f>
        <v/>
      </c>
      <c r="AI200" s="5" t="str">
        <f>IF(AF200="","",IF(AF200,_xlfn.XLOOKUP(AE200,Data!$O$3:$O$25,Data!$P$3:$P$25)&amp;" "&amp;AG200&amp;IF(AH200&lt;&gt;""," You see: " &amp;AH200&amp;".",""),Data!$J$10))</f>
        <v/>
      </c>
      <c r="AJ200" s="5" t="str">
        <f t="shared" ref="AJ200:AJ263" si="316">IF(K200="Wait","Time passes.","")</f>
        <v/>
      </c>
      <c r="AK200" s="5" t="str">
        <f>IF(AND(K200="Talk",U200=""),_xlfn.XLOOKUP(T200,Data!$W$3:$W$28,Data!$AC$3:$AC$28),"")</f>
        <v/>
      </c>
      <c r="AL200" s="5" t="str">
        <f t="shared" ref="AL200:AL263" si="317">IF(AK200=0,"You can't talk to that!",AK200)</f>
        <v/>
      </c>
      <c r="AM200" s="5" t="b">
        <f t="shared" ref="AM200:AM263" si="318">AND(K200="Take",U200="")</f>
        <v>0</v>
      </c>
      <c r="AN200" s="5" t="str">
        <f>IF(AM200,IF(_xlfn.XLOOKUP(T200,Data!$W$3:$W$28,Data!$AA$3:$AA$28)=FALSE,"You can't take that.",IF(Q200=1,"You already have that.",IF(OR(CK199=CT199,CK199=CY199),"The unholy fiend prevents you!",""))),"")</f>
        <v/>
      </c>
      <c r="AO200" s="5" t="str">
        <f t="shared" ref="AO200:AO263" si="319">IF(AND(AM200,AN200=""),T200,"")</f>
        <v/>
      </c>
      <c r="AP200" s="5" t="str">
        <f t="shared" ref="AP200:AP263" si="320">IF(ISNUMBER(AO200),"Taken.",AN200)</f>
        <v/>
      </c>
      <c r="AQ200" s="5" t="b">
        <f t="shared" ref="AQ200:AQ263" si="321">AND(K200="Drop",U200="")</f>
        <v>0</v>
      </c>
      <c r="AR200" s="5" t="str">
        <f t="shared" ref="AR200:AR263" si="322">IF(AQ200,IF(Q200&lt;&gt;1,"You don't have that.",""),"")</f>
        <v/>
      </c>
      <c r="AS200" s="5" t="str">
        <f t="shared" ref="AS200:AS263" si="323">IF(AND(AQ200,AR200=""),T200,"")</f>
        <v/>
      </c>
      <c r="AT200" s="5" t="str">
        <f t="shared" si="261"/>
        <v/>
      </c>
      <c r="AU200" s="5" t="str">
        <f>IF(AND(K200="Examine",U200=""),_xlfn.XLOOKUP(T200,Data!$W$3:$W$28,Data!$Z$3:$Z$28)&amp;IF(T200=15,IF(CL199,IF(CM199&gt;=14,"burning brightly.",IF(CM199&gt;=9,"burning steadily.",IF(CM199&gt;=4,"burning weakly.","guttering."))),"unlit."),""),"")</f>
        <v/>
      </c>
      <c r="AV200" s="5" t="str" cm="1">
        <f t="array" ref="AV200">_xlfn.TEXTJOIN(", ", TRUE, IF(CO199:DN199=1,CO$1:DN$1,""))</f>
        <v/>
      </c>
      <c r="AW200" s="5" t="str">
        <f t="shared" ref="AW200:AW263" si="324">IF(K200="Inventory","You are carrying: " &amp; AV200&amp;IF(AV200="","nothing","")&amp;".","")</f>
        <v/>
      </c>
      <c r="AX200" s="5" t="b">
        <f t="shared" ref="AX200:AX263" si="325">AND(K200="Empty",U200="")</f>
        <v>0</v>
      </c>
      <c r="AY200" s="5" t="str">
        <f>IF(AX200,IF(NOT(ISBLANK(_xlfn.XLOOKUP(T200,Data!$W$3:$W$28,Data!$AD$3:$AD$28))),IF(CK199=12,"","There's nowhere to pour it away here."),"You can't empty that!"),"")</f>
        <v/>
      </c>
      <c r="AZ200" s="5" t="str">
        <f t="shared" ref="AZ200:AZ263" si="326">IF(AX200,IF(AY200="","You pour it away.",AY200),"")</f>
        <v/>
      </c>
      <c r="BA200" s="5" t="b">
        <f t="shared" ref="BA200:BA263" si="327">AND(K200="Drink",U200="")</f>
        <v>0</v>
      </c>
      <c r="BB200" s="5" t="e">
        <f>_xlfn.XLOOKUP(T200,Data!$W$3:$W$28,Data!$AD$3:$AD$28)</f>
        <v>#N/A</v>
      </c>
      <c r="BC200" s="5" t="str">
        <f t="shared" ref="BC200:BC263" si="328">IF(BA200,IF(ISBLANK(BB200),"You can't drink that!",""),"")</f>
        <v/>
      </c>
      <c r="BD200" s="5" t="str">
        <f t="shared" ref="BD200:BD263" si="329">IF(BA200,IF(BC200="",BB200,BC200),"")</f>
        <v/>
      </c>
      <c r="BE200" s="5" t="b">
        <f t="shared" ref="BE200:BE263" si="330">AND(K200="Fill",U200="")</f>
        <v>0</v>
      </c>
      <c r="BF200" s="5" t="str">
        <f t="shared" si="266"/>
        <v/>
      </c>
      <c r="BG200" s="5" t="str">
        <f t="shared" ref="BG200:BG263" si="331">IF(BE200,IF(BF200="","You fill the bottle from the sink.",BF200),"")</f>
        <v/>
      </c>
      <c r="BH200" s="5" t="b">
        <f t="shared" ref="BH200:BH263" si="332">AND(K200="Ring",U200="")</f>
        <v>0</v>
      </c>
      <c r="BI200" s="5" t="str">
        <f t="shared" ref="BI200:BI263" si="333">IF(BH200,IF(T200&lt;&gt;10,"You can't ring that!",""),"")</f>
        <v/>
      </c>
      <c r="BJ200" s="5" t="str">
        <f t="shared" si="267"/>
        <v/>
      </c>
      <c r="BK200" s="5" t="str">
        <f>IF(BH200,IF(BI200="","You ring the bell. "&amp;IF(BJ200=0,"Nothing else happens.","The "&amp;_xlfn.XLOOKUP(BJ200,Data!$W$3:$W$28,Data!$X$3:$X$28)&amp;" is transformed!"),BI200),"")</f>
        <v/>
      </c>
      <c r="BL200" s="5" t="b">
        <f t="shared" ref="BL200:BL263" si="334">AND(K200="Light",U200="")</f>
        <v>0</v>
      </c>
      <c r="BM200" s="5" t="b">
        <f t="shared" ref="BM200:BM263" si="335">OR(DB199=1,AND(DC199=1,CL199))</f>
        <v>0</v>
      </c>
      <c r="BN200" s="5" t="str">
        <f t="shared" si="268"/>
        <v/>
      </c>
      <c r="BO200" s="5" t="str">
        <f t="shared" si="269"/>
        <v/>
      </c>
      <c r="BP200" s="5" t="b">
        <f t="shared" ref="BP200:BP263" si="336">AND(K200="Give",U200="")</f>
        <v>0</v>
      </c>
      <c r="BQ200" s="5" t="str">
        <f>IF(BP200,IF(_xlfn.XLOOKUP(T200,Data!$W$3:$W$28,Data!$AB$3:$AB$28),"That's much too precious to give away!",IF(OR(AND(T200=17,CK199=CQ199),AND(T200=21,CK199=CV199)),"","No-one here seems to want that.")),"")</f>
        <v/>
      </c>
      <c r="BR200" s="5" t="str">
        <f>IF(BP200,IF(BQ200&lt;&gt;"",BQ200,IF(T200=21,Data!$B$5,"The priest takes the water and it is transformed by heavenly radiance!")),"")</f>
        <v/>
      </c>
      <c r="BS200" s="5" t="b">
        <f t="shared" ref="BS200:BS263" si="337">AND(K200="Throw",U200="")</f>
        <v>0</v>
      </c>
      <c r="BT200" s="5" t="str">
        <f t="shared" si="270"/>
        <v/>
      </c>
      <c r="BU200" s="5" t="str">
        <f t="shared" ref="BU200:BU263" si="338">IF(BS200,IF(BT200="","The bottle shatters! The vampire screams and melts away!",BT200),"")</f>
        <v/>
      </c>
      <c r="BV200" s="5" t="b">
        <f t="shared" ref="BV200:BV263" si="339">AND(K200="Suck",U200="")</f>
        <v>0</v>
      </c>
      <c r="BW200" s="5" t="str">
        <f t="shared" si="271"/>
        <v/>
      </c>
      <c r="BX200" s="5" t="str">
        <f t="shared" ref="BX200:BX263" si="340">IF(BV200,IF(BW200="","Sluuuuuuuuuuurp!",BW200),"")</f>
        <v/>
      </c>
      <c r="BY200" s="5" t="b">
        <f t="shared" ref="BY200:BY263" si="341">AND(K200="Pray",U200="")</f>
        <v>0</v>
      </c>
      <c r="BZ200" s="5">
        <f t="shared" ref="BZ200:BZ263" si="342">COUNTIF(DJ199:DN199,1)+COUNTIF(DJ199:DN199,13)</f>
        <v>0</v>
      </c>
      <c r="CA200" s="5" t="str">
        <f t="shared" si="272"/>
        <v/>
      </c>
      <c r="CB200" s="5" t="b">
        <f t="shared" si="273"/>
        <v>0</v>
      </c>
      <c r="CC200" s="5" t="str">
        <f t="shared" si="274"/>
        <v/>
      </c>
      <c r="CD200" s="5" t="b">
        <f t="shared" si="275"/>
        <v>0</v>
      </c>
      <c r="CE200" s="5" t="b">
        <f t="shared" si="276"/>
        <v>0</v>
      </c>
      <c r="CF200" s="5" t="b">
        <f t="shared" si="277"/>
        <v>0</v>
      </c>
      <c r="CG200" s="5" t="b">
        <f t="shared" si="278"/>
        <v>0</v>
      </c>
      <c r="CH200" s="5" t="b">
        <f t="shared" si="279"/>
        <v>0</v>
      </c>
      <c r="CI200" s="5">
        <f t="shared" si="280"/>
        <v>0</v>
      </c>
      <c r="CJ200" s="5" t="str">
        <f t="shared" si="281"/>
        <v>I don't know that verb.</v>
      </c>
      <c r="CK200" s="4">
        <f t="shared" si="282"/>
        <v>3</v>
      </c>
      <c r="CL200" s="4" t="b">
        <f t="shared" si="283"/>
        <v>0</v>
      </c>
      <c r="CM200" s="4">
        <f t="shared" ref="CM200:CM263" si="343">IF(CL200,CM199-1,CM199)</f>
        <v>20</v>
      </c>
      <c r="CN200" s="4" t="b">
        <f t="shared" si="284"/>
        <v>0</v>
      </c>
      <c r="CO200" s="4">
        <f t="shared" si="285"/>
        <v>12</v>
      </c>
      <c r="CP200" s="4">
        <f t="shared" si="286"/>
        <v>10</v>
      </c>
      <c r="CQ200" s="4">
        <f t="shared" si="287"/>
        <v>2</v>
      </c>
      <c r="CR200" s="4">
        <f t="shared" si="288"/>
        <v>20</v>
      </c>
      <c r="CS200" s="4">
        <f t="shared" si="289"/>
        <v>2</v>
      </c>
      <c r="CT200" s="4">
        <f t="shared" si="290"/>
        <v>15</v>
      </c>
      <c r="CU200" s="4">
        <f t="shared" si="291"/>
        <v>16</v>
      </c>
      <c r="CV200" s="4">
        <f t="shared" si="292"/>
        <v>8</v>
      </c>
      <c r="CW200" s="4">
        <f t="shared" si="293"/>
        <v>8</v>
      </c>
      <c r="CX200" s="4">
        <f t="shared" si="294"/>
        <v>14</v>
      </c>
      <c r="CY200" s="4">
        <f t="shared" si="295"/>
        <v>19</v>
      </c>
      <c r="CZ200" s="4">
        <f t="shared" si="296"/>
        <v>9</v>
      </c>
      <c r="DA200" s="4">
        <f t="shared" si="297"/>
        <v>2</v>
      </c>
      <c r="DB200" s="4">
        <f t="shared" si="298"/>
        <v>12</v>
      </c>
      <c r="DC200" s="4">
        <f t="shared" si="259"/>
        <v>2</v>
      </c>
      <c r="DD200" s="4">
        <f t="shared" si="299"/>
        <v>2</v>
      </c>
      <c r="DE200" s="4">
        <f t="shared" si="300"/>
        <v>2</v>
      </c>
      <c r="DF200" s="4">
        <f t="shared" si="301"/>
        <v>10</v>
      </c>
      <c r="DG200" s="4">
        <f t="shared" si="302"/>
        <v>2</v>
      </c>
      <c r="DH200" s="4">
        <f t="shared" si="303"/>
        <v>17</v>
      </c>
      <c r="DI200" s="4">
        <f t="shared" si="304"/>
        <v>6</v>
      </c>
      <c r="DJ200" s="4">
        <f t="shared" si="305"/>
        <v>15</v>
      </c>
      <c r="DK200" s="4">
        <f t="shared" si="306"/>
        <v>19</v>
      </c>
      <c r="DL200" s="4">
        <f t="shared" si="307"/>
        <v>2</v>
      </c>
      <c r="DM200" s="4">
        <f t="shared" si="308"/>
        <v>22</v>
      </c>
      <c r="DN200" s="4">
        <f t="shared" si="309"/>
        <v>23</v>
      </c>
      <c r="DO200" s="3"/>
    </row>
    <row r="201" spans="1:119" x14ac:dyDescent="0.35">
      <c r="A201" s="3" t="str">
        <f t="shared" si="310"/>
        <v/>
      </c>
      <c r="B201" s="6"/>
      <c r="C201" s="3" t="str">
        <f t="shared" si="260"/>
        <v/>
      </c>
      <c r="D201" s="3" t="e" cm="1">
        <f t="array" ref="D201:F201">INDEX(_xlfn.TEXTSPLIT(B201," ",,TRUE),_xlfn.SEQUENCE(1,3))</f>
        <v>#VALUE!</v>
      </c>
      <c r="E201" s="3" t="e">
        <v>#VALUE!</v>
      </c>
      <c r="F201" s="3" t="e">
        <v>#VALUE!</v>
      </c>
      <c r="G201" s="3" t="e" cm="1">
        <f t="array" ref="G201">_xlfn.XLOOKUP(D201,Data!$D$3:$D$36,Data!$E$3:$G$36)</f>
        <v>#VALUE!</v>
      </c>
      <c r="H201" s="3"/>
      <c r="I201" s="3"/>
      <c r="J201" s="3" t="e">
        <f>_xlfn.XMATCH(E201,Data!$L$3:$L$10)</f>
        <v>#VALUE!</v>
      </c>
      <c r="K201" s="3" t="str">
        <f>IF(M201="",IF(I201,Data!$B$4,_xlfn.XLOOKUP(D201,Data!$D$3:$D$36,Data!$E$3:$E$36)),"")</f>
        <v/>
      </c>
      <c r="L201" s="3" t="str">
        <f>IF(M201="",IF(I201,_xlfn.XLOOKUP(G201,Data!$L$3:$L$10,Data!$M$3:$M$10),IF(H201=0,"",IF(H201=1,E201,_xlfn.XLOOKUP(E201,Data!$L$3:$L$10,Data!$M$3:$M$10)))),"")</f>
        <v/>
      </c>
      <c r="M201" s="3" t="str">
        <f>IF(NOT(ISERROR(F201)),Data!$J$3,IF(ISERROR(G201),Data!$J$4,IF(AND(H201=0,NOT(ISERROR(E201))),Data!$J$5,IF(AND(H201=2,ISERROR(J201)),Data!$J$7,IF(AND(H201=1,ISERROR(E201)),Data!$J$6,"")))))</f>
        <v>I don't know that verb.</v>
      </c>
      <c r="N201" s="3" t="e">
        <f>_xlfn.XLOOKUP(K201,Data!$D$3:$D$36,Data!$H$3:$H$36)</f>
        <v>#N/A</v>
      </c>
      <c r="O201" s="3" t="e">
        <f>_xlfn.XLOOKUP(L201,Data!$X$3:$X$29,Data!$W$3:$W$29)</f>
        <v>#N/A</v>
      </c>
      <c r="P201" s="3" t="b">
        <f>OR(_xlfn.XLOOKUP(CK200,Data!$O$3:$O$25,Data!$U$3:$U$25),AND(CL200,OR(DC200=CK200,DC200=1)))</f>
        <v>1</v>
      </c>
      <c r="Q201" s="3" t="e" cm="1">
        <f t="array" ref="Q201">INDEX(CO200:DN200,1,O201)</f>
        <v>#N/A</v>
      </c>
      <c r="R201" s="3" t="e">
        <f t="shared" si="262"/>
        <v>#N/A</v>
      </c>
      <c r="S201" s="3" t="e">
        <f t="shared" si="311"/>
        <v>#N/A</v>
      </c>
      <c r="T201" s="3" t="str">
        <f t="shared" si="312"/>
        <v/>
      </c>
      <c r="U201" s="3" t="str">
        <f>IF(M201&lt;&gt;"",M201,IF(L201="","",IFERROR(IF(T201=0,IF(S201=FALSE,Data!$J$11,Data!$J$8),""),IF(K201=Data!$B$4,"",Data!$J$8))))</f>
        <v>I don't know that verb.</v>
      </c>
      <c r="V201" s="3" t="e" cm="1">
        <f t="array" ref="V201">INDEX(Data!$Q$3:$T$25,CK200,L201)</f>
        <v>#VALUE!</v>
      </c>
      <c r="W201" s="3" t="e">
        <f t="shared" si="263"/>
        <v>#VALUE!</v>
      </c>
      <c r="X201" s="3">
        <f t="shared" si="313"/>
        <v>0</v>
      </c>
      <c r="Y201" s="3" t="str">
        <f>IF(K201&lt;&gt;"Go","",IF(ISNUMBER(V201),IF(V201&gt;0,W201,Data!$J$9),Play!V201))</f>
        <v/>
      </c>
      <c r="Z201" s="3" t="b">
        <f t="shared" si="314"/>
        <v>0</v>
      </c>
      <c r="AA201" s="3" t="str">
        <f t="shared" si="315"/>
        <v/>
      </c>
      <c r="AB201" s="3">
        <f t="shared" si="264"/>
        <v>0</v>
      </c>
      <c r="AE201" s="5" t="str">
        <f t="shared" si="265"/>
        <v/>
      </c>
      <c r="AF201" s="5" t="str">
        <f>IF(AE201&lt;&gt;"",OR(_xlfn.XLOOKUP(AE201,Data!$O$3:$O$25,Data!$U$3:$U$25),AND(CL200,OR(DC200=1,DC200=CK200))),"")</f>
        <v/>
      </c>
      <c r="AG201" s="5" t="e" cm="1">
        <f t="array" ref="AG201">"Exits: " &amp; _xlfn.TEXTJOIN(", ", TRUE, IF(INDEX(Data!$Q$3:$T$25,AE201,0)&gt;0,Data!$Q$2:$T$2,""))&amp;"."</f>
        <v>#VALUE!</v>
      </c>
      <c r="AH201" s="5" t="str" cm="1">
        <f t="array" ref="AH201">_xlfn.TEXTJOIN(", ", TRUE, IF(CO200:DN200=AE201,_xlfn.XLOOKUP($CO$3:$DN$3,Data!$W$3:$W$28,Data!$X$3:$X$28),""))</f>
        <v/>
      </c>
      <c r="AI201" s="5" t="str">
        <f>IF(AF201="","",IF(AF201,_xlfn.XLOOKUP(AE201,Data!$O$3:$O$25,Data!$P$3:$P$25)&amp;" "&amp;AG201&amp;IF(AH201&lt;&gt;""," You see: " &amp;AH201&amp;".",""),Data!$J$10))</f>
        <v/>
      </c>
      <c r="AJ201" s="5" t="str">
        <f t="shared" si="316"/>
        <v/>
      </c>
      <c r="AK201" s="5" t="str">
        <f>IF(AND(K201="Talk",U201=""),_xlfn.XLOOKUP(T201,Data!$W$3:$W$28,Data!$AC$3:$AC$28),"")</f>
        <v/>
      </c>
      <c r="AL201" s="5" t="str">
        <f t="shared" si="317"/>
        <v/>
      </c>
      <c r="AM201" s="5" t="b">
        <f t="shared" si="318"/>
        <v>0</v>
      </c>
      <c r="AN201" s="5" t="str">
        <f>IF(AM201,IF(_xlfn.XLOOKUP(T201,Data!$W$3:$W$28,Data!$AA$3:$AA$28)=FALSE,"You can't take that.",IF(Q201=1,"You already have that.",IF(OR(CK200=CT200,CK200=CY200),"The unholy fiend prevents you!",""))),"")</f>
        <v/>
      </c>
      <c r="AO201" s="5" t="str">
        <f t="shared" si="319"/>
        <v/>
      </c>
      <c r="AP201" s="5" t="str">
        <f t="shared" si="320"/>
        <v/>
      </c>
      <c r="AQ201" s="5" t="b">
        <f t="shared" si="321"/>
        <v>0</v>
      </c>
      <c r="AR201" s="5" t="str">
        <f t="shared" si="322"/>
        <v/>
      </c>
      <c r="AS201" s="5" t="str">
        <f t="shared" si="323"/>
        <v/>
      </c>
      <c r="AT201" s="5" t="str">
        <f t="shared" si="261"/>
        <v/>
      </c>
      <c r="AU201" s="5" t="str">
        <f>IF(AND(K201="Examine",U201=""),_xlfn.XLOOKUP(T201,Data!$W$3:$W$28,Data!$Z$3:$Z$28)&amp;IF(T201=15,IF(CL200,IF(CM200&gt;=14,"burning brightly.",IF(CM200&gt;=9,"burning steadily.",IF(CM200&gt;=4,"burning weakly.","guttering."))),"unlit."),""),"")</f>
        <v/>
      </c>
      <c r="AV201" s="5" t="str" cm="1">
        <f t="array" ref="AV201">_xlfn.TEXTJOIN(", ", TRUE, IF(CO200:DN200=1,CO$1:DN$1,""))</f>
        <v/>
      </c>
      <c r="AW201" s="5" t="str">
        <f t="shared" si="324"/>
        <v/>
      </c>
      <c r="AX201" s="5" t="b">
        <f t="shared" si="325"/>
        <v>0</v>
      </c>
      <c r="AY201" s="5" t="str">
        <f>IF(AX201,IF(NOT(ISBLANK(_xlfn.XLOOKUP(T201,Data!$W$3:$W$28,Data!$AD$3:$AD$28))),IF(CK200=12,"","There's nowhere to pour it away here."),"You can't empty that!"),"")</f>
        <v/>
      </c>
      <c r="AZ201" s="5" t="str">
        <f t="shared" si="326"/>
        <v/>
      </c>
      <c r="BA201" s="5" t="b">
        <f t="shared" si="327"/>
        <v>0</v>
      </c>
      <c r="BB201" s="5" t="e">
        <f>_xlfn.XLOOKUP(T201,Data!$W$3:$W$28,Data!$AD$3:$AD$28)</f>
        <v>#N/A</v>
      </c>
      <c r="BC201" s="5" t="str">
        <f t="shared" si="328"/>
        <v/>
      </c>
      <c r="BD201" s="5" t="str">
        <f t="shared" si="329"/>
        <v/>
      </c>
      <c r="BE201" s="5" t="b">
        <f t="shared" si="330"/>
        <v>0</v>
      </c>
      <c r="BF201" s="5" t="str">
        <f t="shared" si="266"/>
        <v/>
      </c>
      <c r="BG201" s="5" t="str">
        <f t="shared" si="331"/>
        <v/>
      </c>
      <c r="BH201" s="5" t="b">
        <f t="shared" si="332"/>
        <v>0</v>
      </c>
      <c r="BI201" s="5" t="str">
        <f t="shared" si="333"/>
        <v/>
      </c>
      <c r="BJ201" s="5" t="str">
        <f t="shared" si="267"/>
        <v/>
      </c>
      <c r="BK201" s="5" t="str">
        <f>IF(BH201,IF(BI201="","You ring the bell. "&amp;IF(BJ201=0,"Nothing else happens.","The "&amp;_xlfn.XLOOKUP(BJ201,Data!$W$3:$W$28,Data!$X$3:$X$28)&amp;" is transformed!"),BI201),"")</f>
        <v/>
      </c>
      <c r="BL201" s="5" t="b">
        <f t="shared" si="334"/>
        <v>0</v>
      </c>
      <c r="BM201" s="5" t="b">
        <f t="shared" si="335"/>
        <v>0</v>
      </c>
      <c r="BN201" s="5" t="str">
        <f t="shared" si="268"/>
        <v/>
      </c>
      <c r="BO201" s="5" t="str">
        <f t="shared" si="269"/>
        <v/>
      </c>
      <c r="BP201" s="5" t="b">
        <f t="shared" si="336"/>
        <v>0</v>
      </c>
      <c r="BQ201" s="5" t="str">
        <f>IF(BP201,IF(_xlfn.XLOOKUP(T201,Data!$W$3:$W$28,Data!$AB$3:$AB$28),"That's much too precious to give away!",IF(OR(AND(T201=17,CK200=CQ200),AND(T201=21,CK200=CV200)),"","No-one here seems to want that.")),"")</f>
        <v/>
      </c>
      <c r="BR201" s="5" t="str">
        <f>IF(BP201,IF(BQ201&lt;&gt;"",BQ201,IF(T201=21,Data!$B$5,"The priest takes the water and it is transformed by heavenly radiance!")),"")</f>
        <v/>
      </c>
      <c r="BS201" s="5" t="b">
        <f t="shared" si="337"/>
        <v>0</v>
      </c>
      <c r="BT201" s="5" t="str">
        <f t="shared" si="270"/>
        <v/>
      </c>
      <c r="BU201" s="5" t="str">
        <f t="shared" si="338"/>
        <v/>
      </c>
      <c r="BV201" s="5" t="b">
        <f t="shared" si="339"/>
        <v>0</v>
      </c>
      <c r="BW201" s="5" t="str">
        <f t="shared" si="271"/>
        <v/>
      </c>
      <c r="BX201" s="5" t="str">
        <f t="shared" si="340"/>
        <v/>
      </c>
      <c r="BY201" s="5" t="b">
        <f t="shared" si="341"/>
        <v>0</v>
      </c>
      <c r="BZ201" s="5">
        <f t="shared" si="342"/>
        <v>0</v>
      </c>
      <c r="CA201" s="5" t="str">
        <f t="shared" si="272"/>
        <v/>
      </c>
      <c r="CB201" s="5" t="b">
        <f t="shared" si="273"/>
        <v>0</v>
      </c>
      <c r="CC201" s="5" t="str">
        <f t="shared" si="274"/>
        <v/>
      </c>
      <c r="CD201" s="5" t="b">
        <f t="shared" si="275"/>
        <v>0</v>
      </c>
      <c r="CE201" s="5" t="b">
        <f t="shared" si="276"/>
        <v>0</v>
      </c>
      <c r="CF201" s="5" t="b">
        <f t="shared" si="277"/>
        <v>0</v>
      </c>
      <c r="CG201" s="5" t="b">
        <f t="shared" si="278"/>
        <v>0</v>
      </c>
      <c r="CH201" s="5" t="b">
        <f t="shared" si="279"/>
        <v>0</v>
      </c>
      <c r="CI201" s="5">
        <f t="shared" si="280"/>
        <v>0</v>
      </c>
      <c r="CJ201" s="5" t="str">
        <f t="shared" si="281"/>
        <v>I don't know that verb.</v>
      </c>
      <c r="CK201" s="4">
        <f t="shared" si="282"/>
        <v>3</v>
      </c>
      <c r="CL201" s="4" t="b">
        <f t="shared" si="283"/>
        <v>0</v>
      </c>
      <c r="CM201" s="4">
        <f t="shared" si="343"/>
        <v>20</v>
      </c>
      <c r="CN201" s="4" t="b">
        <f t="shared" si="284"/>
        <v>0</v>
      </c>
      <c r="CO201" s="4">
        <f t="shared" si="285"/>
        <v>12</v>
      </c>
      <c r="CP201" s="4">
        <f t="shared" si="286"/>
        <v>10</v>
      </c>
      <c r="CQ201" s="4">
        <f t="shared" si="287"/>
        <v>2</v>
      </c>
      <c r="CR201" s="4">
        <f t="shared" si="288"/>
        <v>20</v>
      </c>
      <c r="CS201" s="4">
        <f t="shared" si="289"/>
        <v>2</v>
      </c>
      <c r="CT201" s="4">
        <f t="shared" si="290"/>
        <v>15</v>
      </c>
      <c r="CU201" s="4">
        <f t="shared" si="291"/>
        <v>16</v>
      </c>
      <c r="CV201" s="4">
        <f t="shared" si="292"/>
        <v>8</v>
      </c>
      <c r="CW201" s="4">
        <f t="shared" si="293"/>
        <v>8</v>
      </c>
      <c r="CX201" s="4">
        <f t="shared" si="294"/>
        <v>14</v>
      </c>
      <c r="CY201" s="4">
        <f t="shared" si="295"/>
        <v>19</v>
      </c>
      <c r="CZ201" s="4">
        <f t="shared" si="296"/>
        <v>9</v>
      </c>
      <c r="DA201" s="4">
        <f t="shared" si="297"/>
        <v>2</v>
      </c>
      <c r="DB201" s="4">
        <f t="shared" si="298"/>
        <v>12</v>
      </c>
      <c r="DC201" s="4">
        <f t="shared" si="259"/>
        <v>2</v>
      </c>
      <c r="DD201" s="4">
        <f t="shared" si="299"/>
        <v>2</v>
      </c>
      <c r="DE201" s="4">
        <f t="shared" si="300"/>
        <v>2</v>
      </c>
      <c r="DF201" s="4">
        <f t="shared" si="301"/>
        <v>10</v>
      </c>
      <c r="DG201" s="4">
        <f t="shared" si="302"/>
        <v>2</v>
      </c>
      <c r="DH201" s="4">
        <f t="shared" si="303"/>
        <v>17</v>
      </c>
      <c r="DI201" s="4">
        <f t="shared" si="304"/>
        <v>6</v>
      </c>
      <c r="DJ201" s="4">
        <f t="shared" si="305"/>
        <v>15</v>
      </c>
      <c r="DK201" s="4">
        <f t="shared" si="306"/>
        <v>19</v>
      </c>
      <c r="DL201" s="4">
        <f t="shared" si="307"/>
        <v>2</v>
      </c>
      <c r="DM201" s="4">
        <f t="shared" si="308"/>
        <v>22</v>
      </c>
      <c r="DN201" s="4">
        <f t="shared" si="309"/>
        <v>23</v>
      </c>
      <c r="DO201" s="3"/>
    </row>
    <row r="202" spans="1:119" x14ac:dyDescent="0.35">
      <c r="A202" s="3" t="str">
        <f t="shared" si="310"/>
        <v/>
      </c>
      <c r="B202" s="6"/>
      <c r="C202" s="3" t="str">
        <f t="shared" si="260"/>
        <v/>
      </c>
      <c r="D202" s="3" t="e" cm="1">
        <f t="array" ref="D202:F202">INDEX(_xlfn.TEXTSPLIT(B202," ",,TRUE),_xlfn.SEQUENCE(1,3))</f>
        <v>#VALUE!</v>
      </c>
      <c r="E202" s="3" t="e">
        <v>#VALUE!</v>
      </c>
      <c r="F202" s="3" t="e">
        <v>#VALUE!</v>
      </c>
      <c r="G202" s="3" t="e" cm="1">
        <f t="array" ref="G202">_xlfn.XLOOKUP(D202,Data!$D$3:$D$36,Data!$E$3:$G$36)</f>
        <v>#VALUE!</v>
      </c>
      <c r="H202" s="3"/>
      <c r="I202" s="3"/>
      <c r="J202" s="3" t="e">
        <f>_xlfn.XMATCH(E202,Data!$L$3:$L$10)</f>
        <v>#VALUE!</v>
      </c>
      <c r="K202" s="3" t="str">
        <f>IF(M202="",IF(I202,Data!$B$4,_xlfn.XLOOKUP(D202,Data!$D$3:$D$36,Data!$E$3:$E$36)),"")</f>
        <v/>
      </c>
      <c r="L202" s="3" t="str">
        <f>IF(M202="",IF(I202,_xlfn.XLOOKUP(G202,Data!$L$3:$L$10,Data!$M$3:$M$10),IF(H202=0,"",IF(H202=1,E202,_xlfn.XLOOKUP(E202,Data!$L$3:$L$10,Data!$M$3:$M$10)))),"")</f>
        <v/>
      </c>
      <c r="M202" s="3" t="str">
        <f>IF(NOT(ISERROR(F202)),Data!$J$3,IF(ISERROR(G202),Data!$J$4,IF(AND(H202=0,NOT(ISERROR(E202))),Data!$J$5,IF(AND(H202=2,ISERROR(J202)),Data!$J$7,IF(AND(H202=1,ISERROR(E202)),Data!$J$6,"")))))</f>
        <v>I don't know that verb.</v>
      </c>
      <c r="N202" s="3" t="e">
        <f>_xlfn.XLOOKUP(K202,Data!$D$3:$D$36,Data!$H$3:$H$36)</f>
        <v>#N/A</v>
      </c>
      <c r="O202" s="3" t="e">
        <f>_xlfn.XLOOKUP(L202,Data!$X$3:$X$29,Data!$W$3:$W$29)</f>
        <v>#N/A</v>
      </c>
      <c r="P202" s="3" t="b">
        <f>OR(_xlfn.XLOOKUP(CK201,Data!$O$3:$O$25,Data!$U$3:$U$25),AND(CL201,OR(DC201=CK201,DC201=1)))</f>
        <v>1</v>
      </c>
      <c r="Q202" s="3" t="e" cm="1">
        <f t="array" ref="Q202">INDEX(CO201:DN201,1,O202)</f>
        <v>#N/A</v>
      </c>
      <c r="R202" s="3" t="e">
        <f t="shared" si="262"/>
        <v>#N/A</v>
      </c>
      <c r="S202" s="3" t="e">
        <f t="shared" si="311"/>
        <v>#N/A</v>
      </c>
      <c r="T202" s="3" t="str">
        <f t="shared" si="312"/>
        <v/>
      </c>
      <c r="U202" s="3" t="str">
        <f>IF(M202&lt;&gt;"",M202,IF(L202="","",IFERROR(IF(T202=0,IF(S202=FALSE,Data!$J$11,Data!$J$8),""),IF(K202=Data!$B$4,"",Data!$J$8))))</f>
        <v>I don't know that verb.</v>
      </c>
      <c r="V202" s="3" t="e" cm="1">
        <f t="array" ref="V202">INDEX(Data!$Q$3:$T$25,CK201,L202)</f>
        <v>#VALUE!</v>
      </c>
      <c r="W202" s="3" t="e">
        <f t="shared" si="263"/>
        <v>#VALUE!</v>
      </c>
      <c r="X202" s="3">
        <f t="shared" si="313"/>
        <v>0</v>
      </c>
      <c r="Y202" s="3" t="str">
        <f>IF(K202&lt;&gt;"Go","",IF(ISNUMBER(V202),IF(V202&gt;0,W202,Data!$J$9),Play!V202))</f>
        <v/>
      </c>
      <c r="Z202" s="3" t="b">
        <f t="shared" si="314"/>
        <v>0</v>
      </c>
      <c r="AA202" s="3" t="str">
        <f t="shared" si="315"/>
        <v/>
      </c>
      <c r="AB202" s="3">
        <f t="shared" si="264"/>
        <v>0</v>
      </c>
      <c r="AE202" s="5" t="str">
        <f t="shared" si="265"/>
        <v/>
      </c>
      <c r="AF202" s="5" t="str">
        <f>IF(AE202&lt;&gt;"",OR(_xlfn.XLOOKUP(AE202,Data!$O$3:$O$25,Data!$U$3:$U$25),AND(CL201,OR(DC201=1,DC201=CK201))),"")</f>
        <v/>
      </c>
      <c r="AG202" s="5" t="e" cm="1">
        <f t="array" ref="AG202">"Exits: " &amp; _xlfn.TEXTJOIN(", ", TRUE, IF(INDEX(Data!$Q$3:$T$25,AE202,0)&gt;0,Data!$Q$2:$T$2,""))&amp;"."</f>
        <v>#VALUE!</v>
      </c>
      <c r="AH202" s="5" t="str" cm="1">
        <f t="array" ref="AH202">_xlfn.TEXTJOIN(", ", TRUE, IF(CO201:DN201=AE202,_xlfn.XLOOKUP($CO$3:$DN$3,Data!$W$3:$W$28,Data!$X$3:$X$28),""))</f>
        <v/>
      </c>
      <c r="AI202" s="5" t="str">
        <f>IF(AF202="","",IF(AF202,_xlfn.XLOOKUP(AE202,Data!$O$3:$O$25,Data!$P$3:$P$25)&amp;" "&amp;AG202&amp;IF(AH202&lt;&gt;""," You see: " &amp;AH202&amp;".",""),Data!$J$10))</f>
        <v/>
      </c>
      <c r="AJ202" s="5" t="str">
        <f t="shared" si="316"/>
        <v/>
      </c>
      <c r="AK202" s="5" t="str">
        <f>IF(AND(K202="Talk",U202=""),_xlfn.XLOOKUP(T202,Data!$W$3:$W$28,Data!$AC$3:$AC$28),"")</f>
        <v/>
      </c>
      <c r="AL202" s="5" t="str">
        <f t="shared" si="317"/>
        <v/>
      </c>
      <c r="AM202" s="5" t="b">
        <f t="shared" si="318"/>
        <v>0</v>
      </c>
      <c r="AN202" s="5" t="str">
        <f>IF(AM202,IF(_xlfn.XLOOKUP(T202,Data!$W$3:$W$28,Data!$AA$3:$AA$28)=FALSE,"You can't take that.",IF(Q202=1,"You already have that.",IF(OR(CK201=CT201,CK201=CY201),"The unholy fiend prevents you!",""))),"")</f>
        <v/>
      </c>
      <c r="AO202" s="5" t="str">
        <f t="shared" si="319"/>
        <v/>
      </c>
      <c r="AP202" s="5" t="str">
        <f t="shared" si="320"/>
        <v/>
      </c>
      <c r="AQ202" s="5" t="b">
        <f t="shared" si="321"/>
        <v>0</v>
      </c>
      <c r="AR202" s="5" t="str">
        <f t="shared" si="322"/>
        <v/>
      </c>
      <c r="AS202" s="5" t="str">
        <f t="shared" si="323"/>
        <v/>
      </c>
      <c r="AT202" s="5" t="str">
        <f t="shared" si="261"/>
        <v/>
      </c>
      <c r="AU202" s="5" t="str">
        <f>IF(AND(K202="Examine",U202=""),_xlfn.XLOOKUP(T202,Data!$W$3:$W$28,Data!$Z$3:$Z$28)&amp;IF(T202=15,IF(CL201,IF(CM201&gt;=14,"burning brightly.",IF(CM201&gt;=9,"burning steadily.",IF(CM201&gt;=4,"burning weakly.","guttering."))),"unlit."),""),"")</f>
        <v/>
      </c>
      <c r="AV202" s="5" t="str" cm="1">
        <f t="array" ref="AV202">_xlfn.TEXTJOIN(", ", TRUE, IF(CO201:DN201=1,CO$1:DN$1,""))</f>
        <v/>
      </c>
      <c r="AW202" s="5" t="str">
        <f t="shared" si="324"/>
        <v/>
      </c>
      <c r="AX202" s="5" t="b">
        <f t="shared" si="325"/>
        <v>0</v>
      </c>
      <c r="AY202" s="5" t="str">
        <f>IF(AX202,IF(NOT(ISBLANK(_xlfn.XLOOKUP(T202,Data!$W$3:$W$28,Data!$AD$3:$AD$28))),IF(CK201=12,"","There's nowhere to pour it away here."),"You can't empty that!"),"")</f>
        <v/>
      </c>
      <c r="AZ202" s="5" t="str">
        <f t="shared" si="326"/>
        <v/>
      </c>
      <c r="BA202" s="5" t="b">
        <f t="shared" si="327"/>
        <v>0</v>
      </c>
      <c r="BB202" s="5" t="e">
        <f>_xlfn.XLOOKUP(T202,Data!$W$3:$W$28,Data!$AD$3:$AD$28)</f>
        <v>#N/A</v>
      </c>
      <c r="BC202" s="5" t="str">
        <f t="shared" si="328"/>
        <v/>
      </c>
      <c r="BD202" s="5" t="str">
        <f t="shared" si="329"/>
        <v/>
      </c>
      <c r="BE202" s="5" t="b">
        <f t="shared" si="330"/>
        <v>0</v>
      </c>
      <c r="BF202" s="5" t="str">
        <f t="shared" si="266"/>
        <v/>
      </c>
      <c r="BG202" s="5" t="str">
        <f t="shared" si="331"/>
        <v/>
      </c>
      <c r="BH202" s="5" t="b">
        <f t="shared" si="332"/>
        <v>0</v>
      </c>
      <c r="BI202" s="5" t="str">
        <f t="shared" si="333"/>
        <v/>
      </c>
      <c r="BJ202" s="5" t="str">
        <f t="shared" si="267"/>
        <v/>
      </c>
      <c r="BK202" s="5" t="str">
        <f>IF(BH202,IF(BI202="","You ring the bell. "&amp;IF(BJ202=0,"Nothing else happens.","The "&amp;_xlfn.XLOOKUP(BJ202,Data!$W$3:$W$28,Data!$X$3:$X$28)&amp;" is transformed!"),BI202),"")</f>
        <v/>
      </c>
      <c r="BL202" s="5" t="b">
        <f t="shared" si="334"/>
        <v>0</v>
      </c>
      <c r="BM202" s="5" t="b">
        <f t="shared" si="335"/>
        <v>0</v>
      </c>
      <c r="BN202" s="5" t="str">
        <f t="shared" si="268"/>
        <v/>
      </c>
      <c r="BO202" s="5" t="str">
        <f t="shared" si="269"/>
        <v/>
      </c>
      <c r="BP202" s="5" t="b">
        <f t="shared" si="336"/>
        <v>0</v>
      </c>
      <c r="BQ202" s="5" t="str">
        <f>IF(BP202,IF(_xlfn.XLOOKUP(T202,Data!$W$3:$W$28,Data!$AB$3:$AB$28),"That's much too precious to give away!",IF(OR(AND(T202=17,CK201=CQ201),AND(T202=21,CK201=CV201)),"","No-one here seems to want that.")),"")</f>
        <v/>
      </c>
      <c r="BR202" s="5" t="str">
        <f>IF(BP202,IF(BQ202&lt;&gt;"",BQ202,IF(T202=21,Data!$B$5,"The priest takes the water and it is transformed by heavenly radiance!")),"")</f>
        <v/>
      </c>
      <c r="BS202" s="5" t="b">
        <f t="shared" si="337"/>
        <v>0</v>
      </c>
      <c r="BT202" s="5" t="str">
        <f t="shared" si="270"/>
        <v/>
      </c>
      <c r="BU202" s="5" t="str">
        <f t="shared" si="338"/>
        <v/>
      </c>
      <c r="BV202" s="5" t="b">
        <f t="shared" si="339"/>
        <v>0</v>
      </c>
      <c r="BW202" s="5" t="str">
        <f t="shared" si="271"/>
        <v/>
      </c>
      <c r="BX202" s="5" t="str">
        <f t="shared" si="340"/>
        <v/>
      </c>
      <c r="BY202" s="5" t="b">
        <f t="shared" si="341"/>
        <v>0</v>
      </c>
      <c r="BZ202" s="5">
        <f t="shared" si="342"/>
        <v>0</v>
      </c>
      <c r="CA202" s="5" t="str">
        <f t="shared" si="272"/>
        <v/>
      </c>
      <c r="CB202" s="5" t="b">
        <f t="shared" si="273"/>
        <v>0</v>
      </c>
      <c r="CC202" s="5" t="str">
        <f t="shared" si="274"/>
        <v/>
      </c>
      <c r="CD202" s="5" t="b">
        <f t="shared" si="275"/>
        <v>0</v>
      </c>
      <c r="CE202" s="5" t="b">
        <f t="shared" si="276"/>
        <v>0</v>
      </c>
      <c r="CF202" s="5" t="b">
        <f t="shared" si="277"/>
        <v>0</v>
      </c>
      <c r="CG202" s="5" t="b">
        <f t="shared" si="278"/>
        <v>0</v>
      </c>
      <c r="CH202" s="5" t="b">
        <f t="shared" si="279"/>
        <v>0</v>
      </c>
      <c r="CI202" s="5">
        <f t="shared" si="280"/>
        <v>0</v>
      </c>
      <c r="CJ202" s="5" t="str">
        <f t="shared" si="281"/>
        <v>I don't know that verb.</v>
      </c>
      <c r="CK202" s="4">
        <f t="shared" si="282"/>
        <v>3</v>
      </c>
      <c r="CL202" s="4" t="b">
        <f t="shared" si="283"/>
        <v>0</v>
      </c>
      <c r="CM202" s="4">
        <f t="shared" si="343"/>
        <v>20</v>
      </c>
      <c r="CN202" s="4" t="b">
        <f t="shared" si="284"/>
        <v>0</v>
      </c>
      <c r="CO202" s="4">
        <f t="shared" si="285"/>
        <v>12</v>
      </c>
      <c r="CP202" s="4">
        <f t="shared" si="286"/>
        <v>10</v>
      </c>
      <c r="CQ202" s="4">
        <f t="shared" si="287"/>
        <v>2</v>
      </c>
      <c r="CR202" s="4">
        <f t="shared" si="288"/>
        <v>20</v>
      </c>
      <c r="CS202" s="4">
        <f t="shared" si="289"/>
        <v>2</v>
      </c>
      <c r="CT202" s="4">
        <f t="shared" si="290"/>
        <v>15</v>
      </c>
      <c r="CU202" s="4">
        <f t="shared" si="291"/>
        <v>16</v>
      </c>
      <c r="CV202" s="4">
        <f t="shared" si="292"/>
        <v>8</v>
      </c>
      <c r="CW202" s="4">
        <f t="shared" si="293"/>
        <v>8</v>
      </c>
      <c r="CX202" s="4">
        <f t="shared" si="294"/>
        <v>14</v>
      </c>
      <c r="CY202" s="4">
        <f t="shared" si="295"/>
        <v>19</v>
      </c>
      <c r="CZ202" s="4">
        <f t="shared" si="296"/>
        <v>9</v>
      </c>
      <c r="DA202" s="4">
        <f t="shared" si="297"/>
        <v>2</v>
      </c>
      <c r="DB202" s="4">
        <f t="shared" si="298"/>
        <v>12</v>
      </c>
      <c r="DC202" s="4">
        <f t="shared" si="259"/>
        <v>2</v>
      </c>
      <c r="DD202" s="4">
        <f t="shared" si="299"/>
        <v>2</v>
      </c>
      <c r="DE202" s="4">
        <f t="shared" si="300"/>
        <v>2</v>
      </c>
      <c r="DF202" s="4">
        <f t="shared" si="301"/>
        <v>10</v>
      </c>
      <c r="DG202" s="4">
        <f t="shared" si="302"/>
        <v>2</v>
      </c>
      <c r="DH202" s="4">
        <f t="shared" si="303"/>
        <v>17</v>
      </c>
      <c r="DI202" s="4">
        <f t="shared" si="304"/>
        <v>6</v>
      </c>
      <c r="DJ202" s="4">
        <f t="shared" si="305"/>
        <v>15</v>
      </c>
      <c r="DK202" s="4">
        <f t="shared" si="306"/>
        <v>19</v>
      </c>
      <c r="DL202" s="4">
        <f t="shared" si="307"/>
        <v>2</v>
      </c>
      <c r="DM202" s="4">
        <f t="shared" si="308"/>
        <v>22</v>
      </c>
      <c r="DN202" s="4">
        <f t="shared" si="309"/>
        <v>23</v>
      </c>
      <c r="DO202" s="3"/>
    </row>
    <row r="203" spans="1:119" x14ac:dyDescent="0.35">
      <c r="A203" s="3" t="str">
        <f t="shared" si="310"/>
        <v/>
      </c>
      <c r="B203" s="6"/>
      <c r="C203" s="3" t="str">
        <f t="shared" si="260"/>
        <v/>
      </c>
      <c r="D203" s="3" t="e" cm="1">
        <f t="array" ref="D203:F203">INDEX(_xlfn.TEXTSPLIT(B203," ",,TRUE),_xlfn.SEQUENCE(1,3))</f>
        <v>#VALUE!</v>
      </c>
      <c r="E203" s="3" t="e">
        <v>#VALUE!</v>
      </c>
      <c r="F203" s="3" t="e">
        <v>#VALUE!</v>
      </c>
      <c r="G203" s="3" t="e" cm="1">
        <f t="array" ref="G203">_xlfn.XLOOKUP(D203,Data!$D$3:$D$36,Data!$E$3:$G$36)</f>
        <v>#VALUE!</v>
      </c>
      <c r="H203" s="3"/>
      <c r="I203" s="3"/>
      <c r="J203" s="3" t="e">
        <f>_xlfn.XMATCH(E203,Data!$L$3:$L$10)</f>
        <v>#VALUE!</v>
      </c>
      <c r="K203" s="3" t="str">
        <f>IF(M203="",IF(I203,Data!$B$4,_xlfn.XLOOKUP(D203,Data!$D$3:$D$36,Data!$E$3:$E$36)),"")</f>
        <v/>
      </c>
      <c r="L203" s="3" t="str">
        <f>IF(M203="",IF(I203,_xlfn.XLOOKUP(G203,Data!$L$3:$L$10,Data!$M$3:$M$10),IF(H203=0,"",IF(H203=1,E203,_xlfn.XLOOKUP(E203,Data!$L$3:$L$10,Data!$M$3:$M$10)))),"")</f>
        <v/>
      </c>
      <c r="M203" s="3" t="str">
        <f>IF(NOT(ISERROR(F203)),Data!$J$3,IF(ISERROR(G203),Data!$J$4,IF(AND(H203=0,NOT(ISERROR(E203))),Data!$J$5,IF(AND(H203=2,ISERROR(J203)),Data!$J$7,IF(AND(H203=1,ISERROR(E203)),Data!$J$6,"")))))</f>
        <v>I don't know that verb.</v>
      </c>
      <c r="N203" s="3" t="e">
        <f>_xlfn.XLOOKUP(K203,Data!$D$3:$D$36,Data!$H$3:$H$36)</f>
        <v>#N/A</v>
      </c>
      <c r="O203" s="3" t="e">
        <f>_xlfn.XLOOKUP(L203,Data!$X$3:$X$29,Data!$W$3:$W$29)</f>
        <v>#N/A</v>
      </c>
      <c r="P203" s="3" t="b">
        <f>OR(_xlfn.XLOOKUP(CK202,Data!$O$3:$O$25,Data!$U$3:$U$25),AND(CL202,OR(DC202=CK202,DC202=1)))</f>
        <v>1</v>
      </c>
      <c r="Q203" s="3" t="e" cm="1">
        <f t="array" ref="Q203">INDEX(CO202:DN202,1,O203)</f>
        <v>#N/A</v>
      </c>
      <c r="R203" s="3" t="e">
        <f t="shared" si="262"/>
        <v>#N/A</v>
      </c>
      <c r="S203" s="3" t="e">
        <f t="shared" si="311"/>
        <v>#N/A</v>
      </c>
      <c r="T203" s="3" t="str">
        <f t="shared" si="312"/>
        <v/>
      </c>
      <c r="U203" s="3" t="str">
        <f>IF(M203&lt;&gt;"",M203,IF(L203="","",IFERROR(IF(T203=0,IF(S203=FALSE,Data!$J$11,Data!$J$8),""),IF(K203=Data!$B$4,"",Data!$J$8))))</f>
        <v>I don't know that verb.</v>
      </c>
      <c r="V203" s="3" t="e" cm="1">
        <f t="array" ref="V203">INDEX(Data!$Q$3:$T$25,CK202,L203)</f>
        <v>#VALUE!</v>
      </c>
      <c r="W203" s="3" t="e">
        <f t="shared" si="263"/>
        <v>#VALUE!</v>
      </c>
      <c r="X203" s="3">
        <f t="shared" si="313"/>
        <v>0</v>
      </c>
      <c r="Y203" s="3" t="str">
        <f>IF(K203&lt;&gt;"Go","",IF(ISNUMBER(V203),IF(V203&gt;0,W203,Data!$J$9),Play!V203))</f>
        <v/>
      </c>
      <c r="Z203" s="3" t="b">
        <f t="shared" si="314"/>
        <v>0</v>
      </c>
      <c r="AA203" s="3" t="str">
        <f t="shared" si="315"/>
        <v/>
      </c>
      <c r="AB203" s="3">
        <f t="shared" si="264"/>
        <v>0</v>
      </c>
      <c r="AE203" s="5" t="str">
        <f t="shared" si="265"/>
        <v/>
      </c>
      <c r="AF203" s="5" t="str">
        <f>IF(AE203&lt;&gt;"",OR(_xlfn.XLOOKUP(AE203,Data!$O$3:$O$25,Data!$U$3:$U$25),AND(CL202,OR(DC202=1,DC202=CK202))),"")</f>
        <v/>
      </c>
      <c r="AG203" s="5" t="e" cm="1">
        <f t="array" ref="AG203">"Exits: " &amp; _xlfn.TEXTJOIN(", ", TRUE, IF(INDEX(Data!$Q$3:$T$25,AE203,0)&gt;0,Data!$Q$2:$T$2,""))&amp;"."</f>
        <v>#VALUE!</v>
      </c>
      <c r="AH203" s="5" t="str" cm="1">
        <f t="array" ref="AH203">_xlfn.TEXTJOIN(", ", TRUE, IF(CO202:DN202=AE203,_xlfn.XLOOKUP($CO$3:$DN$3,Data!$W$3:$W$28,Data!$X$3:$X$28),""))</f>
        <v/>
      </c>
      <c r="AI203" s="5" t="str">
        <f>IF(AF203="","",IF(AF203,_xlfn.XLOOKUP(AE203,Data!$O$3:$O$25,Data!$P$3:$P$25)&amp;" "&amp;AG203&amp;IF(AH203&lt;&gt;""," You see: " &amp;AH203&amp;".",""),Data!$J$10))</f>
        <v/>
      </c>
      <c r="AJ203" s="5" t="str">
        <f t="shared" si="316"/>
        <v/>
      </c>
      <c r="AK203" s="5" t="str">
        <f>IF(AND(K203="Talk",U203=""),_xlfn.XLOOKUP(T203,Data!$W$3:$W$28,Data!$AC$3:$AC$28),"")</f>
        <v/>
      </c>
      <c r="AL203" s="5" t="str">
        <f t="shared" si="317"/>
        <v/>
      </c>
      <c r="AM203" s="5" t="b">
        <f t="shared" si="318"/>
        <v>0</v>
      </c>
      <c r="AN203" s="5" t="str">
        <f>IF(AM203,IF(_xlfn.XLOOKUP(T203,Data!$W$3:$W$28,Data!$AA$3:$AA$28)=FALSE,"You can't take that.",IF(Q203=1,"You already have that.",IF(OR(CK202=CT202,CK202=CY202),"The unholy fiend prevents you!",""))),"")</f>
        <v/>
      </c>
      <c r="AO203" s="5" t="str">
        <f t="shared" si="319"/>
        <v/>
      </c>
      <c r="AP203" s="5" t="str">
        <f t="shared" si="320"/>
        <v/>
      </c>
      <c r="AQ203" s="5" t="b">
        <f t="shared" si="321"/>
        <v>0</v>
      </c>
      <c r="AR203" s="5" t="str">
        <f t="shared" si="322"/>
        <v/>
      </c>
      <c r="AS203" s="5" t="str">
        <f t="shared" si="323"/>
        <v/>
      </c>
      <c r="AT203" s="5" t="str">
        <f t="shared" si="261"/>
        <v/>
      </c>
      <c r="AU203" s="5" t="str">
        <f>IF(AND(K203="Examine",U203=""),_xlfn.XLOOKUP(T203,Data!$W$3:$W$28,Data!$Z$3:$Z$28)&amp;IF(T203=15,IF(CL202,IF(CM202&gt;=14,"burning brightly.",IF(CM202&gt;=9,"burning steadily.",IF(CM202&gt;=4,"burning weakly.","guttering."))),"unlit."),""),"")</f>
        <v/>
      </c>
      <c r="AV203" s="5" t="str" cm="1">
        <f t="array" ref="AV203">_xlfn.TEXTJOIN(", ", TRUE, IF(CO202:DN202=1,CO$1:DN$1,""))</f>
        <v/>
      </c>
      <c r="AW203" s="5" t="str">
        <f t="shared" si="324"/>
        <v/>
      </c>
      <c r="AX203" s="5" t="b">
        <f t="shared" si="325"/>
        <v>0</v>
      </c>
      <c r="AY203" s="5" t="str">
        <f>IF(AX203,IF(NOT(ISBLANK(_xlfn.XLOOKUP(T203,Data!$W$3:$W$28,Data!$AD$3:$AD$28))),IF(CK202=12,"","There's nowhere to pour it away here."),"You can't empty that!"),"")</f>
        <v/>
      </c>
      <c r="AZ203" s="5" t="str">
        <f t="shared" si="326"/>
        <v/>
      </c>
      <c r="BA203" s="5" t="b">
        <f t="shared" si="327"/>
        <v>0</v>
      </c>
      <c r="BB203" s="5" t="e">
        <f>_xlfn.XLOOKUP(T203,Data!$W$3:$W$28,Data!$AD$3:$AD$28)</f>
        <v>#N/A</v>
      </c>
      <c r="BC203" s="5" t="str">
        <f t="shared" si="328"/>
        <v/>
      </c>
      <c r="BD203" s="5" t="str">
        <f t="shared" si="329"/>
        <v/>
      </c>
      <c r="BE203" s="5" t="b">
        <f t="shared" si="330"/>
        <v>0</v>
      </c>
      <c r="BF203" s="5" t="str">
        <f t="shared" si="266"/>
        <v/>
      </c>
      <c r="BG203" s="5" t="str">
        <f t="shared" si="331"/>
        <v/>
      </c>
      <c r="BH203" s="5" t="b">
        <f t="shared" si="332"/>
        <v>0</v>
      </c>
      <c r="BI203" s="5" t="str">
        <f t="shared" si="333"/>
        <v/>
      </c>
      <c r="BJ203" s="5" t="str">
        <f t="shared" si="267"/>
        <v/>
      </c>
      <c r="BK203" s="5" t="str">
        <f>IF(BH203,IF(BI203="","You ring the bell. "&amp;IF(BJ203=0,"Nothing else happens.","The "&amp;_xlfn.XLOOKUP(BJ203,Data!$W$3:$W$28,Data!$X$3:$X$28)&amp;" is transformed!"),BI203),"")</f>
        <v/>
      </c>
      <c r="BL203" s="5" t="b">
        <f t="shared" si="334"/>
        <v>0</v>
      </c>
      <c r="BM203" s="5" t="b">
        <f t="shared" si="335"/>
        <v>0</v>
      </c>
      <c r="BN203" s="5" t="str">
        <f t="shared" si="268"/>
        <v/>
      </c>
      <c r="BO203" s="5" t="str">
        <f t="shared" si="269"/>
        <v/>
      </c>
      <c r="BP203" s="5" t="b">
        <f t="shared" si="336"/>
        <v>0</v>
      </c>
      <c r="BQ203" s="5" t="str">
        <f>IF(BP203,IF(_xlfn.XLOOKUP(T203,Data!$W$3:$W$28,Data!$AB$3:$AB$28),"That's much too precious to give away!",IF(OR(AND(T203=17,CK202=CQ202),AND(T203=21,CK202=CV202)),"","No-one here seems to want that.")),"")</f>
        <v/>
      </c>
      <c r="BR203" s="5" t="str">
        <f>IF(BP203,IF(BQ203&lt;&gt;"",BQ203,IF(T203=21,Data!$B$5,"The priest takes the water and it is transformed by heavenly radiance!")),"")</f>
        <v/>
      </c>
      <c r="BS203" s="5" t="b">
        <f t="shared" si="337"/>
        <v>0</v>
      </c>
      <c r="BT203" s="5" t="str">
        <f t="shared" si="270"/>
        <v/>
      </c>
      <c r="BU203" s="5" t="str">
        <f t="shared" si="338"/>
        <v/>
      </c>
      <c r="BV203" s="5" t="b">
        <f t="shared" si="339"/>
        <v>0</v>
      </c>
      <c r="BW203" s="5" t="str">
        <f t="shared" si="271"/>
        <v/>
      </c>
      <c r="BX203" s="5" t="str">
        <f t="shared" si="340"/>
        <v/>
      </c>
      <c r="BY203" s="5" t="b">
        <f t="shared" si="341"/>
        <v>0</v>
      </c>
      <c r="BZ203" s="5">
        <f t="shared" si="342"/>
        <v>0</v>
      </c>
      <c r="CA203" s="5" t="str">
        <f t="shared" si="272"/>
        <v/>
      </c>
      <c r="CB203" s="5" t="b">
        <f t="shared" si="273"/>
        <v>0</v>
      </c>
      <c r="CC203" s="5" t="str">
        <f t="shared" si="274"/>
        <v/>
      </c>
      <c r="CD203" s="5" t="b">
        <f t="shared" si="275"/>
        <v>0</v>
      </c>
      <c r="CE203" s="5" t="b">
        <f t="shared" si="276"/>
        <v>0</v>
      </c>
      <c r="CF203" s="5" t="b">
        <f t="shared" si="277"/>
        <v>0</v>
      </c>
      <c r="CG203" s="5" t="b">
        <f t="shared" si="278"/>
        <v>0</v>
      </c>
      <c r="CH203" s="5" t="b">
        <f t="shared" si="279"/>
        <v>0</v>
      </c>
      <c r="CI203" s="5">
        <f t="shared" si="280"/>
        <v>0</v>
      </c>
      <c r="CJ203" s="5" t="str">
        <f t="shared" si="281"/>
        <v>I don't know that verb.</v>
      </c>
      <c r="CK203" s="4">
        <f t="shared" si="282"/>
        <v>3</v>
      </c>
      <c r="CL203" s="4" t="b">
        <f t="shared" si="283"/>
        <v>0</v>
      </c>
      <c r="CM203" s="4">
        <f t="shared" si="343"/>
        <v>20</v>
      </c>
      <c r="CN203" s="4" t="b">
        <f t="shared" si="284"/>
        <v>0</v>
      </c>
      <c r="CO203" s="4">
        <f t="shared" si="285"/>
        <v>12</v>
      </c>
      <c r="CP203" s="4">
        <f t="shared" si="286"/>
        <v>10</v>
      </c>
      <c r="CQ203" s="4">
        <f t="shared" si="287"/>
        <v>2</v>
      </c>
      <c r="CR203" s="4">
        <f t="shared" si="288"/>
        <v>20</v>
      </c>
      <c r="CS203" s="4">
        <f t="shared" si="289"/>
        <v>2</v>
      </c>
      <c r="CT203" s="4">
        <f t="shared" si="290"/>
        <v>15</v>
      </c>
      <c r="CU203" s="4">
        <f t="shared" si="291"/>
        <v>16</v>
      </c>
      <c r="CV203" s="4">
        <f t="shared" si="292"/>
        <v>8</v>
      </c>
      <c r="CW203" s="4">
        <f t="shared" si="293"/>
        <v>8</v>
      </c>
      <c r="CX203" s="4">
        <f t="shared" si="294"/>
        <v>14</v>
      </c>
      <c r="CY203" s="4">
        <f t="shared" si="295"/>
        <v>19</v>
      </c>
      <c r="CZ203" s="4">
        <f t="shared" si="296"/>
        <v>9</v>
      </c>
      <c r="DA203" s="4">
        <f t="shared" si="297"/>
        <v>2</v>
      </c>
      <c r="DB203" s="4">
        <f t="shared" si="298"/>
        <v>12</v>
      </c>
      <c r="DC203" s="4">
        <f t="shared" si="259"/>
        <v>2</v>
      </c>
      <c r="DD203" s="4">
        <f t="shared" si="299"/>
        <v>2</v>
      </c>
      <c r="DE203" s="4">
        <f t="shared" si="300"/>
        <v>2</v>
      </c>
      <c r="DF203" s="4">
        <f t="shared" si="301"/>
        <v>10</v>
      </c>
      <c r="DG203" s="4">
        <f t="shared" si="302"/>
        <v>2</v>
      </c>
      <c r="DH203" s="4">
        <f t="shared" si="303"/>
        <v>17</v>
      </c>
      <c r="DI203" s="4">
        <f t="shared" si="304"/>
        <v>6</v>
      </c>
      <c r="DJ203" s="4">
        <f t="shared" si="305"/>
        <v>15</v>
      </c>
      <c r="DK203" s="4">
        <f t="shared" si="306"/>
        <v>19</v>
      </c>
      <c r="DL203" s="4">
        <f t="shared" si="307"/>
        <v>2</v>
      </c>
      <c r="DM203" s="4">
        <f t="shared" si="308"/>
        <v>22</v>
      </c>
      <c r="DN203" s="4">
        <f t="shared" si="309"/>
        <v>23</v>
      </c>
      <c r="DO203" s="3"/>
    </row>
    <row r="204" spans="1:119" x14ac:dyDescent="0.35">
      <c r="A204" s="3" t="str">
        <f t="shared" si="310"/>
        <v/>
      </c>
      <c r="B204" s="6"/>
      <c r="C204" s="3" t="str">
        <f t="shared" si="260"/>
        <v/>
      </c>
      <c r="D204" s="3" t="e" cm="1">
        <f t="array" ref="D204:F204">INDEX(_xlfn.TEXTSPLIT(B204," ",,TRUE),_xlfn.SEQUENCE(1,3))</f>
        <v>#VALUE!</v>
      </c>
      <c r="E204" s="3" t="e">
        <v>#VALUE!</v>
      </c>
      <c r="F204" s="3" t="e">
        <v>#VALUE!</v>
      </c>
      <c r="G204" s="3" t="e" cm="1">
        <f t="array" ref="G204">_xlfn.XLOOKUP(D204,Data!$D$3:$D$36,Data!$E$3:$G$36)</f>
        <v>#VALUE!</v>
      </c>
      <c r="H204" s="3"/>
      <c r="I204" s="3"/>
      <c r="J204" s="3" t="e">
        <f>_xlfn.XMATCH(E204,Data!$L$3:$L$10)</f>
        <v>#VALUE!</v>
      </c>
      <c r="K204" s="3" t="str">
        <f>IF(M204="",IF(I204,Data!$B$4,_xlfn.XLOOKUP(D204,Data!$D$3:$D$36,Data!$E$3:$E$36)),"")</f>
        <v/>
      </c>
      <c r="L204" s="3" t="str">
        <f>IF(M204="",IF(I204,_xlfn.XLOOKUP(G204,Data!$L$3:$L$10,Data!$M$3:$M$10),IF(H204=0,"",IF(H204=1,E204,_xlfn.XLOOKUP(E204,Data!$L$3:$L$10,Data!$M$3:$M$10)))),"")</f>
        <v/>
      </c>
      <c r="M204" s="3" t="str">
        <f>IF(NOT(ISERROR(F204)),Data!$J$3,IF(ISERROR(G204),Data!$J$4,IF(AND(H204=0,NOT(ISERROR(E204))),Data!$J$5,IF(AND(H204=2,ISERROR(J204)),Data!$J$7,IF(AND(H204=1,ISERROR(E204)),Data!$J$6,"")))))</f>
        <v>I don't know that verb.</v>
      </c>
      <c r="N204" s="3" t="e">
        <f>_xlfn.XLOOKUP(K204,Data!$D$3:$D$36,Data!$H$3:$H$36)</f>
        <v>#N/A</v>
      </c>
      <c r="O204" s="3" t="e">
        <f>_xlfn.XLOOKUP(L204,Data!$X$3:$X$29,Data!$W$3:$W$29)</f>
        <v>#N/A</v>
      </c>
      <c r="P204" s="3" t="b">
        <f>OR(_xlfn.XLOOKUP(CK203,Data!$O$3:$O$25,Data!$U$3:$U$25),AND(CL203,OR(DC203=CK203,DC203=1)))</f>
        <v>1</v>
      </c>
      <c r="Q204" s="3" t="e" cm="1">
        <f t="array" ref="Q204">INDEX(CO203:DN203,1,O204)</f>
        <v>#N/A</v>
      </c>
      <c r="R204" s="3" t="e">
        <f t="shared" si="262"/>
        <v>#N/A</v>
      </c>
      <c r="S204" s="3" t="e">
        <f t="shared" si="311"/>
        <v>#N/A</v>
      </c>
      <c r="T204" s="3" t="str">
        <f t="shared" si="312"/>
        <v/>
      </c>
      <c r="U204" s="3" t="str">
        <f>IF(M204&lt;&gt;"",M204,IF(L204="","",IFERROR(IF(T204=0,IF(S204=FALSE,Data!$J$11,Data!$J$8),""),IF(K204=Data!$B$4,"",Data!$J$8))))</f>
        <v>I don't know that verb.</v>
      </c>
      <c r="V204" s="3" t="e" cm="1">
        <f t="array" ref="V204">INDEX(Data!$Q$3:$T$25,CK203,L204)</f>
        <v>#VALUE!</v>
      </c>
      <c r="W204" s="3" t="e">
        <f t="shared" si="263"/>
        <v>#VALUE!</v>
      </c>
      <c r="X204" s="3">
        <f t="shared" si="313"/>
        <v>0</v>
      </c>
      <c r="Y204" s="3" t="str">
        <f>IF(K204&lt;&gt;"Go","",IF(ISNUMBER(V204),IF(V204&gt;0,W204,Data!$J$9),Play!V204))</f>
        <v/>
      </c>
      <c r="Z204" s="3" t="b">
        <f t="shared" si="314"/>
        <v>0</v>
      </c>
      <c r="AA204" s="3" t="str">
        <f t="shared" si="315"/>
        <v/>
      </c>
      <c r="AB204" s="3">
        <f t="shared" si="264"/>
        <v>0</v>
      </c>
      <c r="AE204" s="5" t="str">
        <f t="shared" si="265"/>
        <v/>
      </c>
      <c r="AF204" s="5" t="str">
        <f>IF(AE204&lt;&gt;"",OR(_xlfn.XLOOKUP(AE204,Data!$O$3:$O$25,Data!$U$3:$U$25),AND(CL203,OR(DC203=1,DC203=CK203))),"")</f>
        <v/>
      </c>
      <c r="AG204" s="5" t="e" cm="1">
        <f t="array" ref="AG204">"Exits: " &amp; _xlfn.TEXTJOIN(", ", TRUE, IF(INDEX(Data!$Q$3:$T$25,AE204,0)&gt;0,Data!$Q$2:$T$2,""))&amp;"."</f>
        <v>#VALUE!</v>
      </c>
      <c r="AH204" s="5" t="str" cm="1">
        <f t="array" ref="AH204">_xlfn.TEXTJOIN(", ", TRUE, IF(CO203:DN203=AE204,_xlfn.XLOOKUP($CO$3:$DN$3,Data!$W$3:$W$28,Data!$X$3:$X$28),""))</f>
        <v/>
      </c>
      <c r="AI204" s="5" t="str">
        <f>IF(AF204="","",IF(AF204,_xlfn.XLOOKUP(AE204,Data!$O$3:$O$25,Data!$P$3:$P$25)&amp;" "&amp;AG204&amp;IF(AH204&lt;&gt;""," You see: " &amp;AH204&amp;".",""),Data!$J$10))</f>
        <v/>
      </c>
      <c r="AJ204" s="5" t="str">
        <f t="shared" si="316"/>
        <v/>
      </c>
      <c r="AK204" s="5" t="str">
        <f>IF(AND(K204="Talk",U204=""),_xlfn.XLOOKUP(T204,Data!$W$3:$W$28,Data!$AC$3:$AC$28),"")</f>
        <v/>
      </c>
      <c r="AL204" s="5" t="str">
        <f t="shared" si="317"/>
        <v/>
      </c>
      <c r="AM204" s="5" t="b">
        <f t="shared" si="318"/>
        <v>0</v>
      </c>
      <c r="AN204" s="5" t="str">
        <f>IF(AM204,IF(_xlfn.XLOOKUP(T204,Data!$W$3:$W$28,Data!$AA$3:$AA$28)=FALSE,"You can't take that.",IF(Q204=1,"You already have that.",IF(OR(CK203=CT203,CK203=CY203),"The unholy fiend prevents you!",""))),"")</f>
        <v/>
      </c>
      <c r="AO204" s="5" t="str">
        <f t="shared" si="319"/>
        <v/>
      </c>
      <c r="AP204" s="5" t="str">
        <f t="shared" si="320"/>
        <v/>
      </c>
      <c r="AQ204" s="5" t="b">
        <f t="shared" si="321"/>
        <v>0</v>
      </c>
      <c r="AR204" s="5" t="str">
        <f t="shared" si="322"/>
        <v/>
      </c>
      <c r="AS204" s="5" t="str">
        <f t="shared" si="323"/>
        <v/>
      </c>
      <c r="AT204" s="5" t="str">
        <f t="shared" si="261"/>
        <v/>
      </c>
      <c r="AU204" s="5" t="str">
        <f>IF(AND(K204="Examine",U204=""),_xlfn.XLOOKUP(T204,Data!$W$3:$W$28,Data!$Z$3:$Z$28)&amp;IF(T204=15,IF(CL203,IF(CM203&gt;=14,"burning brightly.",IF(CM203&gt;=9,"burning steadily.",IF(CM203&gt;=4,"burning weakly.","guttering."))),"unlit."),""),"")</f>
        <v/>
      </c>
      <c r="AV204" s="5" t="str" cm="1">
        <f t="array" ref="AV204">_xlfn.TEXTJOIN(", ", TRUE, IF(CO203:DN203=1,CO$1:DN$1,""))</f>
        <v/>
      </c>
      <c r="AW204" s="5" t="str">
        <f t="shared" si="324"/>
        <v/>
      </c>
      <c r="AX204" s="5" t="b">
        <f t="shared" si="325"/>
        <v>0</v>
      </c>
      <c r="AY204" s="5" t="str">
        <f>IF(AX204,IF(NOT(ISBLANK(_xlfn.XLOOKUP(T204,Data!$W$3:$W$28,Data!$AD$3:$AD$28))),IF(CK203=12,"","There's nowhere to pour it away here."),"You can't empty that!"),"")</f>
        <v/>
      </c>
      <c r="AZ204" s="5" t="str">
        <f t="shared" si="326"/>
        <v/>
      </c>
      <c r="BA204" s="5" t="b">
        <f t="shared" si="327"/>
        <v>0</v>
      </c>
      <c r="BB204" s="5" t="e">
        <f>_xlfn.XLOOKUP(T204,Data!$W$3:$W$28,Data!$AD$3:$AD$28)</f>
        <v>#N/A</v>
      </c>
      <c r="BC204" s="5" t="str">
        <f t="shared" si="328"/>
        <v/>
      </c>
      <c r="BD204" s="5" t="str">
        <f t="shared" si="329"/>
        <v/>
      </c>
      <c r="BE204" s="5" t="b">
        <f t="shared" si="330"/>
        <v>0</v>
      </c>
      <c r="BF204" s="5" t="str">
        <f t="shared" si="266"/>
        <v/>
      </c>
      <c r="BG204" s="5" t="str">
        <f t="shared" si="331"/>
        <v/>
      </c>
      <c r="BH204" s="5" t="b">
        <f t="shared" si="332"/>
        <v>0</v>
      </c>
      <c r="BI204" s="5" t="str">
        <f t="shared" si="333"/>
        <v/>
      </c>
      <c r="BJ204" s="5" t="str">
        <f t="shared" si="267"/>
        <v/>
      </c>
      <c r="BK204" s="5" t="str">
        <f>IF(BH204,IF(BI204="","You ring the bell. "&amp;IF(BJ204=0,"Nothing else happens.","The "&amp;_xlfn.XLOOKUP(BJ204,Data!$W$3:$W$28,Data!$X$3:$X$28)&amp;" is transformed!"),BI204),"")</f>
        <v/>
      </c>
      <c r="BL204" s="5" t="b">
        <f t="shared" si="334"/>
        <v>0</v>
      </c>
      <c r="BM204" s="5" t="b">
        <f t="shared" si="335"/>
        <v>0</v>
      </c>
      <c r="BN204" s="5" t="str">
        <f t="shared" si="268"/>
        <v/>
      </c>
      <c r="BO204" s="5" t="str">
        <f t="shared" si="269"/>
        <v/>
      </c>
      <c r="BP204" s="5" t="b">
        <f t="shared" si="336"/>
        <v>0</v>
      </c>
      <c r="BQ204" s="5" t="str">
        <f>IF(BP204,IF(_xlfn.XLOOKUP(T204,Data!$W$3:$W$28,Data!$AB$3:$AB$28),"That's much too precious to give away!",IF(OR(AND(T204=17,CK203=CQ203),AND(T204=21,CK203=CV203)),"","No-one here seems to want that.")),"")</f>
        <v/>
      </c>
      <c r="BR204" s="5" t="str">
        <f>IF(BP204,IF(BQ204&lt;&gt;"",BQ204,IF(T204=21,Data!$B$5,"The priest takes the water and it is transformed by heavenly radiance!")),"")</f>
        <v/>
      </c>
      <c r="BS204" s="5" t="b">
        <f t="shared" si="337"/>
        <v>0</v>
      </c>
      <c r="BT204" s="5" t="str">
        <f t="shared" si="270"/>
        <v/>
      </c>
      <c r="BU204" s="5" t="str">
        <f t="shared" si="338"/>
        <v/>
      </c>
      <c r="BV204" s="5" t="b">
        <f t="shared" si="339"/>
        <v>0</v>
      </c>
      <c r="BW204" s="5" t="str">
        <f t="shared" si="271"/>
        <v/>
      </c>
      <c r="BX204" s="5" t="str">
        <f t="shared" si="340"/>
        <v/>
      </c>
      <c r="BY204" s="5" t="b">
        <f t="shared" si="341"/>
        <v>0</v>
      </c>
      <c r="BZ204" s="5">
        <f t="shared" si="342"/>
        <v>0</v>
      </c>
      <c r="CA204" s="5" t="str">
        <f t="shared" si="272"/>
        <v/>
      </c>
      <c r="CB204" s="5" t="b">
        <f t="shared" si="273"/>
        <v>0</v>
      </c>
      <c r="CC204" s="5" t="str">
        <f t="shared" si="274"/>
        <v/>
      </c>
      <c r="CD204" s="5" t="b">
        <f t="shared" si="275"/>
        <v>0</v>
      </c>
      <c r="CE204" s="5" t="b">
        <f t="shared" si="276"/>
        <v>0</v>
      </c>
      <c r="CF204" s="5" t="b">
        <f t="shared" si="277"/>
        <v>0</v>
      </c>
      <c r="CG204" s="5" t="b">
        <f t="shared" si="278"/>
        <v>0</v>
      </c>
      <c r="CH204" s="5" t="b">
        <f t="shared" si="279"/>
        <v>0</v>
      </c>
      <c r="CI204" s="5">
        <f t="shared" si="280"/>
        <v>0</v>
      </c>
      <c r="CJ204" s="5" t="str">
        <f t="shared" si="281"/>
        <v>I don't know that verb.</v>
      </c>
      <c r="CK204" s="4">
        <f t="shared" si="282"/>
        <v>3</v>
      </c>
      <c r="CL204" s="4" t="b">
        <f t="shared" si="283"/>
        <v>0</v>
      </c>
      <c r="CM204" s="4">
        <f t="shared" si="343"/>
        <v>20</v>
      </c>
      <c r="CN204" s="4" t="b">
        <f t="shared" si="284"/>
        <v>0</v>
      </c>
      <c r="CO204" s="4">
        <f t="shared" si="285"/>
        <v>12</v>
      </c>
      <c r="CP204" s="4">
        <f t="shared" si="286"/>
        <v>10</v>
      </c>
      <c r="CQ204" s="4">
        <f t="shared" si="287"/>
        <v>2</v>
      </c>
      <c r="CR204" s="4">
        <f t="shared" si="288"/>
        <v>20</v>
      </c>
      <c r="CS204" s="4">
        <f t="shared" si="289"/>
        <v>2</v>
      </c>
      <c r="CT204" s="4">
        <f t="shared" si="290"/>
        <v>15</v>
      </c>
      <c r="CU204" s="4">
        <f t="shared" si="291"/>
        <v>16</v>
      </c>
      <c r="CV204" s="4">
        <f t="shared" si="292"/>
        <v>8</v>
      </c>
      <c r="CW204" s="4">
        <f t="shared" si="293"/>
        <v>8</v>
      </c>
      <c r="CX204" s="4">
        <f t="shared" si="294"/>
        <v>14</v>
      </c>
      <c r="CY204" s="4">
        <f t="shared" si="295"/>
        <v>19</v>
      </c>
      <c r="CZ204" s="4">
        <f t="shared" si="296"/>
        <v>9</v>
      </c>
      <c r="DA204" s="4">
        <f t="shared" si="297"/>
        <v>2</v>
      </c>
      <c r="DB204" s="4">
        <f t="shared" si="298"/>
        <v>12</v>
      </c>
      <c r="DC204" s="4">
        <f t="shared" si="259"/>
        <v>2</v>
      </c>
      <c r="DD204" s="4">
        <f t="shared" si="299"/>
        <v>2</v>
      </c>
      <c r="DE204" s="4">
        <f t="shared" si="300"/>
        <v>2</v>
      </c>
      <c r="DF204" s="4">
        <f t="shared" si="301"/>
        <v>10</v>
      </c>
      <c r="DG204" s="4">
        <f t="shared" si="302"/>
        <v>2</v>
      </c>
      <c r="DH204" s="4">
        <f t="shared" si="303"/>
        <v>17</v>
      </c>
      <c r="DI204" s="4">
        <f t="shared" si="304"/>
        <v>6</v>
      </c>
      <c r="DJ204" s="4">
        <f t="shared" si="305"/>
        <v>15</v>
      </c>
      <c r="DK204" s="4">
        <f t="shared" si="306"/>
        <v>19</v>
      </c>
      <c r="DL204" s="4">
        <f t="shared" si="307"/>
        <v>2</v>
      </c>
      <c r="DM204" s="4">
        <f t="shared" si="308"/>
        <v>22</v>
      </c>
      <c r="DN204" s="4">
        <f t="shared" si="309"/>
        <v>23</v>
      </c>
      <c r="DO204" s="3"/>
    </row>
    <row r="205" spans="1:119" x14ac:dyDescent="0.35">
      <c r="A205" s="3" t="str">
        <f t="shared" si="310"/>
        <v/>
      </c>
      <c r="B205" s="6"/>
      <c r="C205" s="3" t="str">
        <f t="shared" si="260"/>
        <v/>
      </c>
      <c r="D205" s="3" t="e" cm="1">
        <f t="array" ref="D205:F205">INDEX(_xlfn.TEXTSPLIT(B205," ",,TRUE),_xlfn.SEQUENCE(1,3))</f>
        <v>#VALUE!</v>
      </c>
      <c r="E205" s="3" t="e">
        <v>#VALUE!</v>
      </c>
      <c r="F205" s="3" t="e">
        <v>#VALUE!</v>
      </c>
      <c r="G205" s="3" t="e" cm="1">
        <f t="array" ref="G205">_xlfn.XLOOKUP(D205,Data!$D$3:$D$36,Data!$E$3:$G$36)</f>
        <v>#VALUE!</v>
      </c>
      <c r="H205" s="3"/>
      <c r="I205" s="3"/>
      <c r="J205" s="3" t="e">
        <f>_xlfn.XMATCH(E205,Data!$L$3:$L$10)</f>
        <v>#VALUE!</v>
      </c>
      <c r="K205" s="3" t="str">
        <f>IF(M205="",IF(I205,Data!$B$4,_xlfn.XLOOKUP(D205,Data!$D$3:$D$36,Data!$E$3:$E$36)),"")</f>
        <v/>
      </c>
      <c r="L205" s="3" t="str">
        <f>IF(M205="",IF(I205,_xlfn.XLOOKUP(G205,Data!$L$3:$L$10,Data!$M$3:$M$10),IF(H205=0,"",IF(H205=1,E205,_xlfn.XLOOKUP(E205,Data!$L$3:$L$10,Data!$M$3:$M$10)))),"")</f>
        <v/>
      </c>
      <c r="M205" s="3" t="str">
        <f>IF(NOT(ISERROR(F205)),Data!$J$3,IF(ISERROR(G205),Data!$J$4,IF(AND(H205=0,NOT(ISERROR(E205))),Data!$J$5,IF(AND(H205=2,ISERROR(J205)),Data!$J$7,IF(AND(H205=1,ISERROR(E205)),Data!$J$6,"")))))</f>
        <v>I don't know that verb.</v>
      </c>
      <c r="N205" s="3" t="e">
        <f>_xlfn.XLOOKUP(K205,Data!$D$3:$D$36,Data!$H$3:$H$36)</f>
        <v>#N/A</v>
      </c>
      <c r="O205" s="3" t="e">
        <f>_xlfn.XLOOKUP(L205,Data!$X$3:$X$29,Data!$W$3:$W$29)</f>
        <v>#N/A</v>
      </c>
      <c r="P205" s="3" t="b">
        <f>OR(_xlfn.XLOOKUP(CK204,Data!$O$3:$O$25,Data!$U$3:$U$25),AND(CL204,OR(DC204=CK204,DC204=1)))</f>
        <v>1</v>
      </c>
      <c r="Q205" s="3" t="e" cm="1">
        <f t="array" ref="Q205">INDEX(CO204:DN204,1,O205)</f>
        <v>#N/A</v>
      </c>
      <c r="R205" s="3" t="e">
        <f t="shared" si="262"/>
        <v>#N/A</v>
      </c>
      <c r="S205" s="3" t="e">
        <f t="shared" si="311"/>
        <v>#N/A</v>
      </c>
      <c r="T205" s="3" t="str">
        <f t="shared" si="312"/>
        <v/>
      </c>
      <c r="U205" s="3" t="str">
        <f>IF(M205&lt;&gt;"",M205,IF(L205="","",IFERROR(IF(T205=0,IF(S205=FALSE,Data!$J$11,Data!$J$8),""),IF(K205=Data!$B$4,"",Data!$J$8))))</f>
        <v>I don't know that verb.</v>
      </c>
      <c r="V205" s="3" t="e" cm="1">
        <f t="array" ref="V205">INDEX(Data!$Q$3:$T$25,CK204,L205)</f>
        <v>#VALUE!</v>
      </c>
      <c r="W205" s="3" t="e">
        <f t="shared" si="263"/>
        <v>#VALUE!</v>
      </c>
      <c r="X205" s="3">
        <f t="shared" si="313"/>
        <v>0</v>
      </c>
      <c r="Y205" s="3" t="str">
        <f>IF(K205&lt;&gt;"Go","",IF(ISNUMBER(V205),IF(V205&gt;0,W205,Data!$J$9),Play!V205))</f>
        <v/>
      </c>
      <c r="Z205" s="3" t="b">
        <f t="shared" si="314"/>
        <v>0</v>
      </c>
      <c r="AA205" s="3" t="str">
        <f t="shared" si="315"/>
        <v/>
      </c>
      <c r="AB205" s="3">
        <f t="shared" si="264"/>
        <v>0</v>
      </c>
      <c r="AE205" s="5" t="str">
        <f t="shared" si="265"/>
        <v/>
      </c>
      <c r="AF205" s="5" t="str">
        <f>IF(AE205&lt;&gt;"",OR(_xlfn.XLOOKUP(AE205,Data!$O$3:$O$25,Data!$U$3:$U$25),AND(CL204,OR(DC204=1,DC204=CK204))),"")</f>
        <v/>
      </c>
      <c r="AG205" s="5" t="e" cm="1">
        <f t="array" ref="AG205">"Exits: " &amp; _xlfn.TEXTJOIN(", ", TRUE, IF(INDEX(Data!$Q$3:$T$25,AE205,0)&gt;0,Data!$Q$2:$T$2,""))&amp;"."</f>
        <v>#VALUE!</v>
      </c>
      <c r="AH205" s="5" t="str" cm="1">
        <f t="array" ref="AH205">_xlfn.TEXTJOIN(", ", TRUE, IF(CO204:DN204=AE205,_xlfn.XLOOKUP($CO$3:$DN$3,Data!$W$3:$W$28,Data!$X$3:$X$28),""))</f>
        <v/>
      </c>
      <c r="AI205" s="5" t="str">
        <f>IF(AF205="","",IF(AF205,_xlfn.XLOOKUP(AE205,Data!$O$3:$O$25,Data!$P$3:$P$25)&amp;" "&amp;AG205&amp;IF(AH205&lt;&gt;""," You see: " &amp;AH205&amp;".",""),Data!$J$10))</f>
        <v/>
      </c>
      <c r="AJ205" s="5" t="str">
        <f t="shared" si="316"/>
        <v/>
      </c>
      <c r="AK205" s="5" t="str">
        <f>IF(AND(K205="Talk",U205=""),_xlfn.XLOOKUP(T205,Data!$W$3:$W$28,Data!$AC$3:$AC$28),"")</f>
        <v/>
      </c>
      <c r="AL205" s="5" t="str">
        <f t="shared" si="317"/>
        <v/>
      </c>
      <c r="AM205" s="5" t="b">
        <f t="shared" si="318"/>
        <v>0</v>
      </c>
      <c r="AN205" s="5" t="str">
        <f>IF(AM205,IF(_xlfn.XLOOKUP(T205,Data!$W$3:$W$28,Data!$AA$3:$AA$28)=FALSE,"You can't take that.",IF(Q205=1,"You already have that.",IF(OR(CK204=CT204,CK204=CY204),"The unholy fiend prevents you!",""))),"")</f>
        <v/>
      </c>
      <c r="AO205" s="5" t="str">
        <f t="shared" si="319"/>
        <v/>
      </c>
      <c r="AP205" s="5" t="str">
        <f t="shared" si="320"/>
        <v/>
      </c>
      <c r="AQ205" s="5" t="b">
        <f t="shared" si="321"/>
        <v>0</v>
      </c>
      <c r="AR205" s="5" t="str">
        <f t="shared" si="322"/>
        <v/>
      </c>
      <c r="AS205" s="5" t="str">
        <f t="shared" si="323"/>
        <v/>
      </c>
      <c r="AT205" s="5" t="str">
        <f t="shared" si="261"/>
        <v/>
      </c>
      <c r="AU205" s="5" t="str">
        <f>IF(AND(K205="Examine",U205=""),_xlfn.XLOOKUP(T205,Data!$W$3:$W$28,Data!$Z$3:$Z$28)&amp;IF(T205=15,IF(CL204,IF(CM204&gt;=14,"burning brightly.",IF(CM204&gt;=9,"burning steadily.",IF(CM204&gt;=4,"burning weakly.","guttering."))),"unlit."),""),"")</f>
        <v/>
      </c>
      <c r="AV205" s="5" t="str" cm="1">
        <f t="array" ref="AV205">_xlfn.TEXTJOIN(", ", TRUE, IF(CO204:DN204=1,CO$1:DN$1,""))</f>
        <v/>
      </c>
      <c r="AW205" s="5" t="str">
        <f t="shared" si="324"/>
        <v/>
      </c>
      <c r="AX205" s="5" t="b">
        <f t="shared" si="325"/>
        <v>0</v>
      </c>
      <c r="AY205" s="5" t="str">
        <f>IF(AX205,IF(NOT(ISBLANK(_xlfn.XLOOKUP(T205,Data!$W$3:$W$28,Data!$AD$3:$AD$28))),IF(CK204=12,"","There's nowhere to pour it away here."),"You can't empty that!"),"")</f>
        <v/>
      </c>
      <c r="AZ205" s="5" t="str">
        <f t="shared" si="326"/>
        <v/>
      </c>
      <c r="BA205" s="5" t="b">
        <f t="shared" si="327"/>
        <v>0</v>
      </c>
      <c r="BB205" s="5" t="e">
        <f>_xlfn.XLOOKUP(T205,Data!$W$3:$W$28,Data!$AD$3:$AD$28)</f>
        <v>#N/A</v>
      </c>
      <c r="BC205" s="5" t="str">
        <f t="shared" si="328"/>
        <v/>
      </c>
      <c r="BD205" s="5" t="str">
        <f t="shared" si="329"/>
        <v/>
      </c>
      <c r="BE205" s="5" t="b">
        <f t="shared" si="330"/>
        <v>0</v>
      </c>
      <c r="BF205" s="5" t="str">
        <f t="shared" si="266"/>
        <v/>
      </c>
      <c r="BG205" s="5" t="str">
        <f t="shared" si="331"/>
        <v/>
      </c>
      <c r="BH205" s="5" t="b">
        <f t="shared" si="332"/>
        <v>0</v>
      </c>
      <c r="BI205" s="5" t="str">
        <f t="shared" si="333"/>
        <v/>
      </c>
      <c r="BJ205" s="5" t="str">
        <f t="shared" si="267"/>
        <v/>
      </c>
      <c r="BK205" s="5" t="str">
        <f>IF(BH205,IF(BI205="","You ring the bell. "&amp;IF(BJ205=0,"Nothing else happens.","The "&amp;_xlfn.XLOOKUP(BJ205,Data!$W$3:$W$28,Data!$X$3:$X$28)&amp;" is transformed!"),BI205),"")</f>
        <v/>
      </c>
      <c r="BL205" s="5" t="b">
        <f t="shared" si="334"/>
        <v>0</v>
      </c>
      <c r="BM205" s="5" t="b">
        <f t="shared" si="335"/>
        <v>0</v>
      </c>
      <c r="BN205" s="5" t="str">
        <f t="shared" si="268"/>
        <v/>
      </c>
      <c r="BO205" s="5" t="str">
        <f t="shared" si="269"/>
        <v/>
      </c>
      <c r="BP205" s="5" t="b">
        <f t="shared" si="336"/>
        <v>0</v>
      </c>
      <c r="BQ205" s="5" t="str">
        <f>IF(BP205,IF(_xlfn.XLOOKUP(T205,Data!$W$3:$W$28,Data!$AB$3:$AB$28),"That's much too precious to give away!",IF(OR(AND(T205=17,CK204=CQ204),AND(T205=21,CK204=CV204)),"","No-one here seems to want that.")),"")</f>
        <v/>
      </c>
      <c r="BR205" s="5" t="str">
        <f>IF(BP205,IF(BQ205&lt;&gt;"",BQ205,IF(T205=21,Data!$B$5,"The priest takes the water and it is transformed by heavenly radiance!")),"")</f>
        <v/>
      </c>
      <c r="BS205" s="5" t="b">
        <f t="shared" si="337"/>
        <v>0</v>
      </c>
      <c r="BT205" s="5" t="str">
        <f t="shared" si="270"/>
        <v/>
      </c>
      <c r="BU205" s="5" t="str">
        <f t="shared" si="338"/>
        <v/>
      </c>
      <c r="BV205" s="5" t="b">
        <f t="shared" si="339"/>
        <v>0</v>
      </c>
      <c r="BW205" s="5" t="str">
        <f t="shared" si="271"/>
        <v/>
      </c>
      <c r="BX205" s="5" t="str">
        <f t="shared" si="340"/>
        <v/>
      </c>
      <c r="BY205" s="5" t="b">
        <f t="shared" si="341"/>
        <v>0</v>
      </c>
      <c r="BZ205" s="5">
        <f t="shared" si="342"/>
        <v>0</v>
      </c>
      <c r="CA205" s="5" t="str">
        <f t="shared" si="272"/>
        <v/>
      </c>
      <c r="CB205" s="5" t="b">
        <f t="shared" si="273"/>
        <v>0</v>
      </c>
      <c r="CC205" s="5" t="str">
        <f t="shared" si="274"/>
        <v/>
      </c>
      <c r="CD205" s="5" t="b">
        <f t="shared" si="275"/>
        <v>0</v>
      </c>
      <c r="CE205" s="5" t="b">
        <f t="shared" si="276"/>
        <v>0</v>
      </c>
      <c r="CF205" s="5" t="b">
        <f t="shared" si="277"/>
        <v>0</v>
      </c>
      <c r="CG205" s="5" t="b">
        <f t="shared" si="278"/>
        <v>0</v>
      </c>
      <c r="CH205" s="5" t="b">
        <f t="shared" si="279"/>
        <v>0</v>
      </c>
      <c r="CI205" s="5">
        <f t="shared" si="280"/>
        <v>0</v>
      </c>
      <c r="CJ205" s="5" t="str">
        <f t="shared" si="281"/>
        <v>I don't know that verb.</v>
      </c>
      <c r="CK205" s="4">
        <f t="shared" si="282"/>
        <v>3</v>
      </c>
      <c r="CL205" s="4" t="b">
        <f t="shared" si="283"/>
        <v>0</v>
      </c>
      <c r="CM205" s="4">
        <f t="shared" si="343"/>
        <v>20</v>
      </c>
      <c r="CN205" s="4" t="b">
        <f t="shared" si="284"/>
        <v>0</v>
      </c>
      <c r="CO205" s="4">
        <f t="shared" si="285"/>
        <v>12</v>
      </c>
      <c r="CP205" s="4">
        <f t="shared" si="286"/>
        <v>10</v>
      </c>
      <c r="CQ205" s="4">
        <f t="shared" si="287"/>
        <v>2</v>
      </c>
      <c r="CR205" s="4">
        <f t="shared" si="288"/>
        <v>20</v>
      </c>
      <c r="CS205" s="4">
        <f t="shared" si="289"/>
        <v>2</v>
      </c>
      <c r="CT205" s="4">
        <f t="shared" si="290"/>
        <v>15</v>
      </c>
      <c r="CU205" s="4">
        <f t="shared" si="291"/>
        <v>16</v>
      </c>
      <c r="CV205" s="4">
        <f t="shared" si="292"/>
        <v>8</v>
      </c>
      <c r="CW205" s="4">
        <f t="shared" si="293"/>
        <v>8</v>
      </c>
      <c r="CX205" s="4">
        <f t="shared" si="294"/>
        <v>14</v>
      </c>
      <c r="CY205" s="4">
        <f t="shared" si="295"/>
        <v>19</v>
      </c>
      <c r="CZ205" s="4">
        <f t="shared" si="296"/>
        <v>9</v>
      </c>
      <c r="DA205" s="4">
        <f t="shared" si="297"/>
        <v>2</v>
      </c>
      <c r="DB205" s="4">
        <f t="shared" si="298"/>
        <v>12</v>
      </c>
      <c r="DC205" s="4">
        <f t="shared" si="259"/>
        <v>2</v>
      </c>
      <c r="DD205" s="4">
        <f t="shared" si="299"/>
        <v>2</v>
      </c>
      <c r="DE205" s="4">
        <f t="shared" si="300"/>
        <v>2</v>
      </c>
      <c r="DF205" s="4">
        <f t="shared" si="301"/>
        <v>10</v>
      </c>
      <c r="DG205" s="4">
        <f t="shared" si="302"/>
        <v>2</v>
      </c>
      <c r="DH205" s="4">
        <f t="shared" si="303"/>
        <v>17</v>
      </c>
      <c r="DI205" s="4">
        <f t="shared" si="304"/>
        <v>6</v>
      </c>
      <c r="DJ205" s="4">
        <f t="shared" si="305"/>
        <v>15</v>
      </c>
      <c r="DK205" s="4">
        <f t="shared" si="306"/>
        <v>19</v>
      </c>
      <c r="DL205" s="4">
        <f t="shared" si="307"/>
        <v>2</v>
      </c>
      <c r="DM205" s="4">
        <f t="shared" si="308"/>
        <v>22</v>
      </c>
      <c r="DN205" s="4">
        <f t="shared" si="309"/>
        <v>23</v>
      </c>
      <c r="DO205" s="3"/>
    </row>
    <row r="206" spans="1:119" x14ac:dyDescent="0.35">
      <c r="A206" s="3" t="str">
        <f t="shared" si="310"/>
        <v/>
      </c>
      <c r="B206" s="6"/>
      <c r="C206" s="3" t="str">
        <f t="shared" si="260"/>
        <v/>
      </c>
      <c r="D206" s="3" t="e" cm="1">
        <f t="array" ref="D206:F206">INDEX(_xlfn.TEXTSPLIT(B206," ",,TRUE),_xlfn.SEQUENCE(1,3))</f>
        <v>#VALUE!</v>
      </c>
      <c r="E206" s="3" t="e">
        <v>#VALUE!</v>
      </c>
      <c r="F206" s="3" t="e">
        <v>#VALUE!</v>
      </c>
      <c r="G206" s="3" t="e" cm="1">
        <f t="array" ref="G206">_xlfn.XLOOKUP(D206,Data!$D$3:$D$36,Data!$E$3:$G$36)</f>
        <v>#VALUE!</v>
      </c>
      <c r="H206" s="3"/>
      <c r="I206" s="3"/>
      <c r="J206" s="3" t="e">
        <f>_xlfn.XMATCH(E206,Data!$L$3:$L$10)</f>
        <v>#VALUE!</v>
      </c>
      <c r="K206" s="3" t="str">
        <f>IF(M206="",IF(I206,Data!$B$4,_xlfn.XLOOKUP(D206,Data!$D$3:$D$36,Data!$E$3:$E$36)),"")</f>
        <v/>
      </c>
      <c r="L206" s="3" t="str">
        <f>IF(M206="",IF(I206,_xlfn.XLOOKUP(G206,Data!$L$3:$L$10,Data!$M$3:$M$10),IF(H206=0,"",IF(H206=1,E206,_xlfn.XLOOKUP(E206,Data!$L$3:$L$10,Data!$M$3:$M$10)))),"")</f>
        <v/>
      </c>
      <c r="M206" s="3" t="str">
        <f>IF(NOT(ISERROR(F206)),Data!$J$3,IF(ISERROR(G206),Data!$J$4,IF(AND(H206=0,NOT(ISERROR(E206))),Data!$J$5,IF(AND(H206=2,ISERROR(J206)),Data!$J$7,IF(AND(H206=1,ISERROR(E206)),Data!$J$6,"")))))</f>
        <v>I don't know that verb.</v>
      </c>
      <c r="N206" s="3" t="e">
        <f>_xlfn.XLOOKUP(K206,Data!$D$3:$D$36,Data!$H$3:$H$36)</f>
        <v>#N/A</v>
      </c>
      <c r="O206" s="3" t="e">
        <f>_xlfn.XLOOKUP(L206,Data!$X$3:$X$29,Data!$W$3:$W$29)</f>
        <v>#N/A</v>
      </c>
      <c r="P206" s="3" t="b">
        <f>OR(_xlfn.XLOOKUP(CK205,Data!$O$3:$O$25,Data!$U$3:$U$25),AND(CL205,OR(DC205=CK205,DC205=1)))</f>
        <v>1</v>
      </c>
      <c r="Q206" s="3" t="e" cm="1">
        <f t="array" ref="Q206">INDEX(CO205:DN205,1,O206)</f>
        <v>#N/A</v>
      </c>
      <c r="R206" s="3" t="e">
        <f t="shared" si="262"/>
        <v>#N/A</v>
      </c>
      <c r="S206" s="3" t="e">
        <f t="shared" si="311"/>
        <v>#N/A</v>
      </c>
      <c r="T206" s="3" t="str">
        <f t="shared" si="312"/>
        <v/>
      </c>
      <c r="U206" s="3" t="str">
        <f>IF(M206&lt;&gt;"",M206,IF(L206="","",IFERROR(IF(T206=0,IF(S206=FALSE,Data!$J$11,Data!$J$8),""),IF(K206=Data!$B$4,"",Data!$J$8))))</f>
        <v>I don't know that verb.</v>
      </c>
      <c r="V206" s="3" t="e" cm="1">
        <f t="array" ref="V206">INDEX(Data!$Q$3:$T$25,CK205,L206)</f>
        <v>#VALUE!</v>
      </c>
      <c r="W206" s="3" t="e">
        <f t="shared" si="263"/>
        <v>#VALUE!</v>
      </c>
      <c r="X206" s="3">
        <f t="shared" si="313"/>
        <v>0</v>
      </c>
      <c r="Y206" s="3" t="str">
        <f>IF(K206&lt;&gt;"Go","",IF(ISNUMBER(V206),IF(V206&gt;0,W206,Data!$J$9),Play!V206))</f>
        <v/>
      </c>
      <c r="Z206" s="3" t="b">
        <f t="shared" si="314"/>
        <v>0</v>
      </c>
      <c r="AA206" s="3" t="str">
        <f t="shared" si="315"/>
        <v/>
      </c>
      <c r="AB206" s="3">
        <f t="shared" si="264"/>
        <v>0</v>
      </c>
      <c r="AE206" s="5" t="str">
        <f t="shared" si="265"/>
        <v/>
      </c>
      <c r="AF206" s="5" t="str">
        <f>IF(AE206&lt;&gt;"",OR(_xlfn.XLOOKUP(AE206,Data!$O$3:$O$25,Data!$U$3:$U$25),AND(CL205,OR(DC205=1,DC205=CK205))),"")</f>
        <v/>
      </c>
      <c r="AG206" s="5" t="e" cm="1">
        <f t="array" ref="AG206">"Exits: " &amp; _xlfn.TEXTJOIN(", ", TRUE, IF(INDEX(Data!$Q$3:$T$25,AE206,0)&gt;0,Data!$Q$2:$T$2,""))&amp;"."</f>
        <v>#VALUE!</v>
      </c>
      <c r="AH206" s="5" t="str" cm="1">
        <f t="array" ref="AH206">_xlfn.TEXTJOIN(", ", TRUE, IF(CO205:DN205=AE206,_xlfn.XLOOKUP($CO$3:$DN$3,Data!$W$3:$W$28,Data!$X$3:$X$28),""))</f>
        <v/>
      </c>
      <c r="AI206" s="5" t="str">
        <f>IF(AF206="","",IF(AF206,_xlfn.XLOOKUP(AE206,Data!$O$3:$O$25,Data!$P$3:$P$25)&amp;" "&amp;AG206&amp;IF(AH206&lt;&gt;""," You see: " &amp;AH206&amp;".",""),Data!$J$10))</f>
        <v/>
      </c>
      <c r="AJ206" s="5" t="str">
        <f t="shared" si="316"/>
        <v/>
      </c>
      <c r="AK206" s="5" t="str">
        <f>IF(AND(K206="Talk",U206=""),_xlfn.XLOOKUP(T206,Data!$W$3:$W$28,Data!$AC$3:$AC$28),"")</f>
        <v/>
      </c>
      <c r="AL206" s="5" t="str">
        <f t="shared" si="317"/>
        <v/>
      </c>
      <c r="AM206" s="5" t="b">
        <f t="shared" si="318"/>
        <v>0</v>
      </c>
      <c r="AN206" s="5" t="str">
        <f>IF(AM206,IF(_xlfn.XLOOKUP(T206,Data!$W$3:$W$28,Data!$AA$3:$AA$28)=FALSE,"You can't take that.",IF(Q206=1,"You already have that.",IF(OR(CK205=CT205,CK205=CY205),"The unholy fiend prevents you!",""))),"")</f>
        <v/>
      </c>
      <c r="AO206" s="5" t="str">
        <f t="shared" si="319"/>
        <v/>
      </c>
      <c r="AP206" s="5" t="str">
        <f t="shared" si="320"/>
        <v/>
      </c>
      <c r="AQ206" s="5" t="b">
        <f t="shared" si="321"/>
        <v>0</v>
      </c>
      <c r="AR206" s="5" t="str">
        <f t="shared" si="322"/>
        <v/>
      </c>
      <c r="AS206" s="5" t="str">
        <f t="shared" si="323"/>
        <v/>
      </c>
      <c r="AT206" s="5" t="str">
        <f t="shared" si="261"/>
        <v/>
      </c>
      <c r="AU206" s="5" t="str">
        <f>IF(AND(K206="Examine",U206=""),_xlfn.XLOOKUP(T206,Data!$W$3:$W$28,Data!$Z$3:$Z$28)&amp;IF(T206=15,IF(CL205,IF(CM205&gt;=14,"burning brightly.",IF(CM205&gt;=9,"burning steadily.",IF(CM205&gt;=4,"burning weakly.","guttering."))),"unlit."),""),"")</f>
        <v/>
      </c>
      <c r="AV206" s="5" t="str" cm="1">
        <f t="array" ref="AV206">_xlfn.TEXTJOIN(", ", TRUE, IF(CO205:DN205=1,CO$1:DN$1,""))</f>
        <v/>
      </c>
      <c r="AW206" s="5" t="str">
        <f t="shared" si="324"/>
        <v/>
      </c>
      <c r="AX206" s="5" t="b">
        <f t="shared" si="325"/>
        <v>0</v>
      </c>
      <c r="AY206" s="5" t="str">
        <f>IF(AX206,IF(NOT(ISBLANK(_xlfn.XLOOKUP(T206,Data!$W$3:$W$28,Data!$AD$3:$AD$28))),IF(CK205=12,"","There's nowhere to pour it away here."),"You can't empty that!"),"")</f>
        <v/>
      </c>
      <c r="AZ206" s="5" t="str">
        <f t="shared" si="326"/>
        <v/>
      </c>
      <c r="BA206" s="5" t="b">
        <f t="shared" si="327"/>
        <v>0</v>
      </c>
      <c r="BB206" s="5" t="e">
        <f>_xlfn.XLOOKUP(T206,Data!$W$3:$W$28,Data!$AD$3:$AD$28)</f>
        <v>#N/A</v>
      </c>
      <c r="BC206" s="5" t="str">
        <f t="shared" si="328"/>
        <v/>
      </c>
      <c r="BD206" s="5" t="str">
        <f t="shared" si="329"/>
        <v/>
      </c>
      <c r="BE206" s="5" t="b">
        <f t="shared" si="330"/>
        <v>0</v>
      </c>
      <c r="BF206" s="5" t="str">
        <f t="shared" si="266"/>
        <v/>
      </c>
      <c r="BG206" s="5" t="str">
        <f t="shared" si="331"/>
        <v/>
      </c>
      <c r="BH206" s="5" t="b">
        <f t="shared" si="332"/>
        <v>0</v>
      </c>
      <c r="BI206" s="5" t="str">
        <f t="shared" si="333"/>
        <v/>
      </c>
      <c r="BJ206" s="5" t="str">
        <f t="shared" si="267"/>
        <v/>
      </c>
      <c r="BK206" s="5" t="str">
        <f>IF(BH206,IF(BI206="","You ring the bell. "&amp;IF(BJ206=0,"Nothing else happens.","The "&amp;_xlfn.XLOOKUP(BJ206,Data!$W$3:$W$28,Data!$X$3:$X$28)&amp;" is transformed!"),BI206),"")</f>
        <v/>
      </c>
      <c r="BL206" s="5" t="b">
        <f t="shared" si="334"/>
        <v>0</v>
      </c>
      <c r="BM206" s="5" t="b">
        <f t="shared" si="335"/>
        <v>0</v>
      </c>
      <c r="BN206" s="5" t="str">
        <f t="shared" si="268"/>
        <v/>
      </c>
      <c r="BO206" s="5" t="str">
        <f t="shared" si="269"/>
        <v/>
      </c>
      <c r="BP206" s="5" t="b">
        <f t="shared" si="336"/>
        <v>0</v>
      </c>
      <c r="BQ206" s="5" t="str">
        <f>IF(BP206,IF(_xlfn.XLOOKUP(T206,Data!$W$3:$W$28,Data!$AB$3:$AB$28),"That's much too precious to give away!",IF(OR(AND(T206=17,CK205=CQ205),AND(T206=21,CK205=CV205)),"","No-one here seems to want that.")),"")</f>
        <v/>
      </c>
      <c r="BR206" s="5" t="str">
        <f>IF(BP206,IF(BQ206&lt;&gt;"",BQ206,IF(T206=21,Data!$B$5,"The priest takes the water and it is transformed by heavenly radiance!")),"")</f>
        <v/>
      </c>
      <c r="BS206" s="5" t="b">
        <f t="shared" si="337"/>
        <v>0</v>
      </c>
      <c r="BT206" s="5" t="str">
        <f t="shared" si="270"/>
        <v/>
      </c>
      <c r="BU206" s="5" t="str">
        <f t="shared" si="338"/>
        <v/>
      </c>
      <c r="BV206" s="5" t="b">
        <f t="shared" si="339"/>
        <v>0</v>
      </c>
      <c r="BW206" s="5" t="str">
        <f t="shared" si="271"/>
        <v/>
      </c>
      <c r="BX206" s="5" t="str">
        <f t="shared" si="340"/>
        <v/>
      </c>
      <c r="BY206" s="5" t="b">
        <f t="shared" si="341"/>
        <v>0</v>
      </c>
      <c r="BZ206" s="5">
        <f t="shared" si="342"/>
        <v>0</v>
      </c>
      <c r="CA206" s="5" t="str">
        <f t="shared" si="272"/>
        <v/>
      </c>
      <c r="CB206" s="5" t="b">
        <f t="shared" si="273"/>
        <v>0</v>
      </c>
      <c r="CC206" s="5" t="str">
        <f t="shared" si="274"/>
        <v/>
      </c>
      <c r="CD206" s="5" t="b">
        <f t="shared" si="275"/>
        <v>0</v>
      </c>
      <c r="CE206" s="5" t="b">
        <f t="shared" si="276"/>
        <v>0</v>
      </c>
      <c r="CF206" s="5" t="b">
        <f t="shared" si="277"/>
        <v>0</v>
      </c>
      <c r="CG206" s="5" t="b">
        <f t="shared" si="278"/>
        <v>0</v>
      </c>
      <c r="CH206" s="5" t="b">
        <f t="shared" si="279"/>
        <v>0</v>
      </c>
      <c r="CI206" s="5">
        <f t="shared" si="280"/>
        <v>0</v>
      </c>
      <c r="CJ206" s="5" t="str">
        <f t="shared" si="281"/>
        <v>I don't know that verb.</v>
      </c>
      <c r="CK206" s="4">
        <f t="shared" si="282"/>
        <v>3</v>
      </c>
      <c r="CL206" s="4" t="b">
        <f t="shared" si="283"/>
        <v>0</v>
      </c>
      <c r="CM206" s="4">
        <f t="shared" si="343"/>
        <v>20</v>
      </c>
      <c r="CN206" s="4" t="b">
        <f t="shared" si="284"/>
        <v>0</v>
      </c>
      <c r="CO206" s="4">
        <f t="shared" si="285"/>
        <v>12</v>
      </c>
      <c r="CP206" s="4">
        <f t="shared" si="286"/>
        <v>10</v>
      </c>
      <c r="CQ206" s="4">
        <f t="shared" si="287"/>
        <v>2</v>
      </c>
      <c r="CR206" s="4">
        <f t="shared" si="288"/>
        <v>20</v>
      </c>
      <c r="CS206" s="4">
        <f t="shared" si="289"/>
        <v>2</v>
      </c>
      <c r="CT206" s="4">
        <f t="shared" si="290"/>
        <v>15</v>
      </c>
      <c r="CU206" s="4">
        <f t="shared" si="291"/>
        <v>16</v>
      </c>
      <c r="CV206" s="4">
        <f t="shared" si="292"/>
        <v>8</v>
      </c>
      <c r="CW206" s="4">
        <f t="shared" si="293"/>
        <v>8</v>
      </c>
      <c r="CX206" s="4">
        <f t="shared" si="294"/>
        <v>14</v>
      </c>
      <c r="CY206" s="4">
        <f t="shared" si="295"/>
        <v>19</v>
      </c>
      <c r="CZ206" s="4">
        <f t="shared" si="296"/>
        <v>9</v>
      </c>
      <c r="DA206" s="4">
        <f t="shared" si="297"/>
        <v>2</v>
      </c>
      <c r="DB206" s="4">
        <f t="shared" si="298"/>
        <v>12</v>
      </c>
      <c r="DC206" s="4">
        <f t="shared" si="259"/>
        <v>2</v>
      </c>
      <c r="DD206" s="4">
        <f t="shared" si="299"/>
        <v>2</v>
      </c>
      <c r="DE206" s="4">
        <f t="shared" si="300"/>
        <v>2</v>
      </c>
      <c r="DF206" s="4">
        <f t="shared" si="301"/>
        <v>10</v>
      </c>
      <c r="DG206" s="4">
        <f t="shared" si="302"/>
        <v>2</v>
      </c>
      <c r="DH206" s="4">
        <f t="shared" si="303"/>
        <v>17</v>
      </c>
      <c r="DI206" s="4">
        <f t="shared" si="304"/>
        <v>6</v>
      </c>
      <c r="DJ206" s="4">
        <f t="shared" si="305"/>
        <v>15</v>
      </c>
      <c r="DK206" s="4">
        <f t="shared" si="306"/>
        <v>19</v>
      </c>
      <c r="DL206" s="4">
        <f t="shared" si="307"/>
        <v>2</v>
      </c>
      <c r="DM206" s="4">
        <f t="shared" si="308"/>
        <v>22</v>
      </c>
      <c r="DN206" s="4">
        <f t="shared" si="309"/>
        <v>23</v>
      </c>
      <c r="DO206" s="3"/>
    </row>
    <row r="207" spans="1:119" x14ac:dyDescent="0.35">
      <c r="A207" s="3" t="str">
        <f t="shared" si="310"/>
        <v/>
      </c>
      <c r="B207" s="6"/>
      <c r="C207" s="3" t="str">
        <f t="shared" si="260"/>
        <v/>
      </c>
      <c r="D207" s="3" t="e" cm="1">
        <f t="array" ref="D207:F207">INDEX(_xlfn.TEXTSPLIT(B207," ",,TRUE),_xlfn.SEQUENCE(1,3))</f>
        <v>#VALUE!</v>
      </c>
      <c r="E207" s="3" t="e">
        <v>#VALUE!</v>
      </c>
      <c r="F207" s="3" t="e">
        <v>#VALUE!</v>
      </c>
      <c r="G207" s="3" t="e" cm="1">
        <f t="array" ref="G207">_xlfn.XLOOKUP(D207,Data!$D$3:$D$36,Data!$E$3:$G$36)</f>
        <v>#VALUE!</v>
      </c>
      <c r="H207" s="3"/>
      <c r="I207" s="3"/>
      <c r="J207" s="3" t="e">
        <f>_xlfn.XMATCH(E207,Data!$L$3:$L$10)</f>
        <v>#VALUE!</v>
      </c>
      <c r="K207" s="3" t="str">
        <f>IF(M207="",IF(I207,Data!$B$4,_xlfn.XLOOKUP(D207,Data!$D$3:$D$36,Data!$E$3:$E$36)),"")</f>
        <v/>
      </c>
      <c r="L207" s="3" t="str">
        <f>IF(M207="",IF(I207,_xlfn.XLOOKUP(G207,Data!$L$3:$L$10,Data!$M$3:$M$10),IF(H207=0,"",IF(H207=1,E207,_xlfn.XLOOKUP(E207,Data!$L$3:$L$10,Data!$M$3:$M$10)))),"")</f>
        <v/>
      </c>
      <c r="M207" s="3" t="str">
        <f>IF(NOT(ISERROR(F207)),Data!$J$3,IF(ISERROR(G207),Data!$J$4,IF(AND(H207=0,NOT(ISERROR(E207))),Data!$J$5,IF(AND(H207=2,ISERROR(J207)),Data!$J$7,IF(AND(H207=1,ISERROR(E207)),Data!$J$6,"")))))</f>
        <v>I don't know that verb.</v>
      </c>
      <c r="N207" s="3" t="e">
        <f>_xlfn.XLOOKUP(K207,Data!$D$3:$D$36,Data!$H$3:$H$36)</f>
        <v>#N/A</v>
      </c>
      <c r="O207" s="3" t="e">
        <f>_xlfn.XLOOKUP(L207,Data!$X$3:$X$29,Data!$W$3:$W$29)</f>
        <v>#N/A</v>
      </c>
      <c r="P207" s="3" t="b">
        <f>OR(_xlfn.XLOOKUP(CK206,Data!$O$3:$O$25,Data!$U$3:$U$25),AND(CL206,OR(DC206=CK206,DC206=1)))</f>
        <v>1</v>
      </c>
      <c r="Q207" s="3" t="e" cm="1">
        <f t="array" ref="Q207">INDEX(CO206:DN206,1,O207)</f>
        <v>#N/A</v>
      </c>
      <c r="R207" s="3" t="e">
        <f t="shared" si="262"/>
        <v>#N/A</v>
      </c>
      <c r="S207" s="3" t="e">
        <f t="shared" si="311"/>
        <v>#N/A</v>
      </c>
      <c r="T207" s="3" t="str">
        <f t="shared" si="312"/>
        <v/>
      </c>
      <c r="U207" s="3" t="str">
        <f>IF(M207&lt;&gt;"",M207,IF(L207="","",IFERROR(IF(T207=0,IF(S207=FALSE,Data!$J$11,Data!$J$8),""),IF(K207=Data!$B$4,"",Data!$J$8))))</f>
        <v>I don't know that verb.</v>
      </c>
      <c r="V207" s="3" t="e" cm="1">
        <f t="array" ref="V207">INDEX(Data!$Q$3:$T$25,CK206,L207)</f>
        <v>#VALUE!</v>
      </c>
      <c r="W207" s="3" t="e">
        <f t="shared" si="263"/>
        <v>#VALUE!</v>
      </c>
      <c r="X207" s="3">
        <f t="shared" si="313"/>
        <v>0</v>
      </c>
      <c r="Y207" s="3" t="str">
        <f>IF(K207&lt;&gt;"Go","",IF(ISNUMBER(V207),IF(V207&gt;0,W207,Data!$J$9),Play!V207))</f>
        <v/>
      </c>
      <c r="Z207" s="3" t="b">
        <f t="shared" si="314"/>
        <v>0</v>
      </c>
      <c r="AA207" s="3" t="str">
        <f t="shared" si="315"/>
        <v/>
      </c>
      <c r="AB207" s="3">
        <f t="shared" si="264"/>
        <v>0</v>
      </c>
      <c r="AE207" s="5" t="str">
        <f t="shared" si="265"/>
        <v/>
      </c>
      <c r="AF207" s="5" t="str">
        <f>IF(AE207&lt;&gt;"",OR(_xlfn.XLOOKUP(AE207,Data!$O$3:$O$25,Data!$U$3:$U$25),AND(CL206,OR(DC206=1,DC206=CK206))),"")</f>
        <v/>
      </c>
      <c r="AG207" s="5" t="e" cm="1">
        <f t="array" ref="AG207">"Exits: " &amp; _xlfn.TEXTJOIN(", ", TRUE, IF(INDEX(Data!$Q$3:$T$25,AE207,0)&gt;0,Data!$Q$2:$T$2,""))&amp;"."</f>
        <v>#VALUE!</v>
      </c>
      <c r="AH207" s="5" t="str" cm="1">
        <f t="array" ref="AH207">_xlfn.TEXTJOIN(", ", TRUE, IF(CO206:DN206=AE207,_xlfn.XLOOKUP($CO$3:$DN$3,Data!$W$3:$W$28,Data!$X$3:$X$28),""))</f>
        <v/>
      </c>
      <c r="AI207" s="5" t="str">
        <f>IF(AF207="","",IF(AF207,_xlfn.XLOOKUP(AE207,Data!$O$3:$O$25,Data!$P$3:$P$25)&amp;" "&amp;AG207&amp;IF(AH207&lt;&gt;""," You see: " &amp;AH207&amp;".",""),Data!$J$10))</f>
        <v/>
      </c>
      <c r="AJ207" s="5" t="str">
        <f t="shared" si="316"/>
        <v/>
      </c>
      <c r="AK207" s="5" t="str">
        <f>IF(AND(K207="Talk",U207=""),_xlfn.XLOOKUP(T207,Data!$W$3:$W$28,Data!$AC$3:$AC$28),"")</f>
        <v/>
      </c>
      <c r="AL207" s="5" t="str">
        <f t="shared" si="317"/>
        <v/>
      </c>
      <c r="AM207" s="5" t="b">
        <f t="shared" si="318"/>
        <v>0</v>
      </c>
      <c r="AN207" s="5" t="str">
        <f>IF(AM207,IF(_xlfn.XLOOKUP(T207,Data!$W$3:$W$28,Data!$AA$3:$AA$28)=FALSE,"You can't take that.",IF(Q207=1,"You already have that.",IF(OR(CK206=CT206,CK206=CY206),"The unholy fiend prevents you!",""))),"")</f>
        <v/>
      </c>
      <c r="AO207" s="5" t="str">
        <f t="shared" si="319"/>
        <v/>
      </c>
      <c r="AP207" s="5" t="str">
        <f t="shared" si="320"/>
        <v/>
      </c>
      <c r="AQ207" s="5" t="b">
        <f t="shared" si="321"/>
        <v>0</v>
      </c>
      <c r="AR207" s="5" t="str">
        <f t="shared" si="322"/>
        <v/>
      </c>
      <c r="AS207" s="5" t="str">
        <f t="shared" si="323"/>
        <v/>
      </c>
      <c r="AT207" s="5" t="str">
        <f t="shared" si="261"/>
        <v/>
      </c>
      <c r="AU207" s="5" t="str">
        <f>IF(AND(K207="Examine",U207=""),_xlfn.XLOOKUP(T207,Data!$W$3:$W$28,Data!$Z$3:$Z$28)&amp;IF(T207=15,IF(CL206,IF(CM206&gt;=14,"burning brightly.",IF(CM206&gt;=9,"burning steadily.",IF(CM206&gt;=4,"burning weakly.","guttering."))),"unlit."),""),"")</f>
        <v/>
      </c>
      <c r="AV207" s="5" t="str" cm="1">
        <f t="array" ref="AV207">_xlfn.TEXTJOIN(", ", TRUE, IF(CO206:DN206=1,CO$1:DN$1,""))</f>
        <v/>
      </c>
      <c r="AW207" s="5" t="str">
        <f t="shared" si="324"/>
        <v/>
      </c>
      <c r="AX207" s="5" t="b">
        <f t="shared" si="325"/>
        <v>0</v>
      </c>
      <c r="AY207" s="5" t="str">
        <f>IF(AX207,IF(NOT(ISBLANK(_xlfn.XLOOKUP(T207,Data!$W$3:$W$28,Data!$AD$3:$AD$28))),IF(CK206=12,"","There's nowhere to pour it away here."),"You can't empty that!"),"")</f>
        <v/>
      </c>
      <c r="AZ207" s="5" t="str">
        <f t="shared" si="326"/>
        <v/>
      </c>
      <c r="BA207" s="5" t="b">
        <f t="shared" si="327"/>
        <v>0</v>
      </c>
      <c r="BB207" s="5" t="e">
        <f>_xlfn.XLOOKUP(T207,Data!$W$3:$W$28,Data!$AD$3:$AD$28)</f>
        <v>#N/A</v>
      </c>
      <c r="BC207" s="5" t="str">
        <f t="shared" si="328"/>
        <v/>
      </c>
      <c r="BD207" s="5" t="str">
        <f t="shared" si="329"/>
        <v/>
      </c>
      <c r="BE207" s="5" t="b">
        <f t="shared" si="330"/>
        <v>0</v>
      </c>
      <c r="BF207" s="5" t="str">
        <f t="shared" si="266"/>
        <v/>
      </c>
      <c r="BG207" s="5" t="str">
        <f t="shared" si="331"/>
        <v/>
      </c>
      <c r="BH207" s="5" t="b">
        <f t="shared" si="332"/>
        <v>0</v>
      </c>
      <c r="BI207" s="5" t="str">
        <f t="shared" si="333"/>
        <v/>
      </c>
      <c r="BJ207" s="5" t="str">
        <f t="shared" si="267"/>
        <v/>
      </c>
      <c r="BK207" s="5" t="str">
        <f>IF(BH207,IF(BI207="","You ring the bell. "&amp;IF(BJ207=0,"Nothing else happens.","The "&amp;_xlfn.XLOOKUP(BJ207,Data!$W$3:$W$28,Data!$X$3:$X$28)&amp;" is transformed!"),BI207),"")</f>
        <v/>
      </c>
      <c r="BL207" s="5" t="b">
        <f t="shared" si="334"/>
        <v>0</v>
      </c>
      <c r="BM207" s="5" t="b">
        <f t="shared" si="335"/>
        <v>0</v>
      </c>
      <c r="BN207" s="5" t="str">
        <f t="shared" si="268"/>
        <v/>
      </c>
      <c r="BO207" s="5" t="str">
        <f t="shared" si="269"/>
        <v/>
      </c>
      <c r="BP207" s="5" t="b">
        <f t="shared" si="336"/>
        <v>0</v>
      </c>
      <c r="BQ207" s="5" t="str">
        <f>IF(BP207,IF(_xlfn.XLOOKUP(T207,Data!$W$3:$W$28,Data!$AB$3:$AB$28),"That's much too precious to give away!",IF(OR(AND(T207=17,CK206=CQ206),AND(T207=21,CK206=CV206)),"","No-one here seems to want that.")),"")</f>
        <v/>
      </c>
      <c r="BR207" s="5" t="str">
        <f>IF(BP207,IF(BQ207&lt;&gt;"",BQ207,IF(T207=21,Data!$B$5,"The priest takes the water and it is transformed by heavenly radiance!")),"")</f>
        <v/>
      </c>
      <c r="BS207" s="5" t="b">
        <f t="shared" si="337"/>
        <v>0</v>
      </c>
      <c r="BT207" s="5" t="str">
        <f t="shared" si="270"/>
        <v/>
      </c>
      <c r="BU207" s="5" t="str">
        <f t="shared" si="338"/>
        <v/>
      </c>
      <c r="BV207" s="5" t="b">
        <f t="shared" si="339"/>
        <v>0</v>
      </c>
      <c r="BW207" s="5" t="str">
        <f t="shared" si="271"/>
        <v/>
      </c>
      <c r="BX207" s="5" t="str">
        <f t="shared" si="340"/>
        <v/>
      </c>
      <c r="BY207" s="5" t="b">
        <f t="shared" si="341"/>
        <v>0</v>
      </c>
      <c r="BZ207" s="5">
        <f t="shared" si="342"/>
        <v>0</v>
      </c>
      <c r="CA207" s="5" t="str">
        <f t="shared" si="272"/>
        <v/>
      </c>
      <c r="CB207" s="5" t="b">
        <f t="shared" si="273"/>
        <v>0</v>
      </c>
      <c r="CC207" s="5" t="str">
        <f t="shared" si="274"/>
        <v/>
      </c>
      <c r="CD207" s="5" t="b">
        <f t="shared" si="275"/>
        <v>0</v>
      </c>
      <c r="CE207" s="5" t="b">
        <f t="shared" si="276"/>
        <v>0</v>
      </c>
      <c r="CF207" s="5" t="b">
        <f t="shared" si="277"/>
        <v>0</v>
      </c>
      <c r="CG207" s="5" t="b">
        <f t="shared" si="278"/>
        <v>0</v>
      </c>
      <c r="CH207" s="5" t="b">
        <f t="shared" si="279"/>
        <v>0</v>
      </c>
      <c r="CI207" s="5">
        <f t="shared" si="280"/>
        <v>0</v>
      </c>
      <c r="CJ207" s="5" t="str">
        <f t="shared" si="281"/>
        <v>I don't know that verb.</v>
      </c>
      <c r="CK207" s="4">
        <f t="shared" si="282"/>
        <v>3</v>
      </c>
      <c r="CL207" s="4" t="b">
        <f t="shared" si="283"/>
        <v>0</v>
      </c>
      <c r="CM207" s="4">
        <f t="shared" si="343"/>
        <v>20</v>
      </c>
      <c r="CN207" s="4" t="b">
        <f t="shared" si="284"/>
        <v>0</v>
      </c>
      <c r="CO207" s="4">
        <f t="shared" si="285"/>
        <v>12</v>
      </c>
      <c r="CP207" s="4">
        <f t="shared" si="286"/>
        <v>10</v>
      </c>
      <c r="CQ207" s="4">
        <f t="shared" si="287"/>
        <v>2</v>
      </c>
      <c r="CR207" s="4">
        <f t="shared" si="288"/>
        <v>20</v>
      </c>
      <c r="CS207" s="4">
        <f t="shared" si="289"/>
        <v>2</v>
      </c>
      <c r="CT207" s="4">
        <f t="shared" si="290"/>
        <v>15</v>
      </c>
      <c r="CU207" s="4">
        <f t="shared" si="291"/>
        <v>16</v>
      </c>
      <c r="CV207" s="4">
        <f t="shared" si="292"/>
        <v>8</v>
      </c>
      <c r="CW207" s="4">
        <f t="shared" si="293"/>
        <v>8</v>
      </c>
      <c r="CX207" s="4">
        <f t="shared" si="294"/>
        <v>14</v>
      </c>
      <c r="CY207" s="4">
        <f t="shared" si="295"/>
        <v>19</v>
      </c>
      <c r="CZ207" s="4">
        <f t="shared" si="296"/>
        <v>9</v>
      </c>
      <c r="DA207" s="4">
        <f t="shared" si="297"/>
        <v>2</v>
      </c>
      <c r="DB207" s="4">
        <f t="shared" si="298"/>
        <v>12</v>
      </c>
      <c r="DC207" s="4">
        <f t="shared" si="259"/>
        <v>2</v>
      </c>
      <c r="DD207" s="4">
        <f t="shared" si="299"/>
        <v>2</v>
      </c>
      <c r="DE207" s="4">
        <f t="shared" si="300"/>
        <v>2</v>
      </c>
      <c r="DF207" s="4">
        <f t="shared" si="301"/>
        <v>10</v>
      </c>
      <c r="DG207" s="4">
        <f t="shared" si="302"/>
        <v>2</v>
      </c>
      <c r="DH207" s="4">
        <f t="shared" si="303"/>
        <v>17</v>
      </c>
      <c r="DI207" s="4">
        <f t="shared" si="304"/>
        <v>6</v>
      </c>
      <c r="DJ207" s="4">
        <f t="shared" si="305"/>
        <v>15</v>
      </c>
      <c r="DK207" s="4">
        <f t="shared" si="306"/>
        <v>19</v>
      </c>
      <c r="DL207" s="4">
        <f t="shared" si="307"/>
        <v>2</v>
      </c>
      <c r="DM207" s="4">
        <f t="shared" si="308"/>
        <v>22</v>
      </c>
      <c r="DN207" s="4">
        <f t="shared" si="309"/>
        <v>23</v>
      </c>
      <c r="DO207" s="3"/>
    </row>
    <row r="208" spans="1:119" x14ac:dyDescent="0.35">
      <c r="A208" s="3" t="str">
        <f t="shared" si="310"/>
        <v/>
      </c>
      <c r="B208" s="6"/>
      <c r="C208" s="3" t="str">
        <f t="shared" si="260"/>
        <v/>
      </c>
      <c r="D208" s="3" t="e" cm="1">
        <f t="array" ref="D208:F208">INDEX(_xlfn.TEXTSPLIT(B208," ",,TRUE),_xlfn.SEQUENCE(1,3))</f>
        <v>#VALUE!</v>
      </c>
      <c r="E208" s="3" t="e">
        <v>#VALUE!</v>
      </c>
      <c r="F208" s="3" t="e">
        <v>#VALUE!</v>
      </c>
      <c r="G208" s="3" t="e" cm="1">
        <f t="array" ref="G208">_xlfn.XLOOKUP(D208,Data!$D$3:$D$36,Data!$E$3:$G$36)</f>
        <v>#VALUE!</v>
      </c>
      <c r="H208" s="3"/>
      <c r="I208" s="3"/>
      <c r="J208" s="3" t="e">
        <f>_xlfn.XMATCH(E208,Data!$L$3:$L$10)</f>
        <v>#VALUE!</v>
      </c>
      <c r="K208" s="3" t="str">
        <f>IF(M208="",IF(I208,Data!$B$4,_xlfn.XLOOKUP(D208,Data!$D$3:$D$36,Data!$E$3:$E$36)),"")</f>
        <v/>
      </c>
      <c r="L208" s="3" t="str">
        <f>IF(M208="",IF(I208,_xlfn.XLOOKUP(G208,Data!$L$3:$L$10,Data!$M$3:$M$10),IF(H208=0,"",IF(H208=1,E208,_xlfn.XLOOKUP(E208,Data!$L$3:$L$10,Data!$M$3:$M$10)))),"")</f>
        <v/>
      </c>
      <c r="M208" s="3" t="str">
        <f>IF(NOT(ISERROR(F208)),Data!$J$3,IF(ISERROR(G208),Data!$J$4,IF(AND(H208=0,NOT(ISERROR(E208))),Data!$J$5,IF(AND(H208=2,ISERROR(J208)),Data!$J$7,IF(AND(H208=1,ISERROR(E208)),Data!$J$6,"")))))</f>
        <v>I don't know that verb.</v>
      </c>
      <c r="N208" s="3" t="e">
        <f>_xlfn.XLOOKUP(K208,Data!$D$3:$D$36,Data!$H$3:$H$36)</f>
        <v>#N/A</v>
      </c>
      <c r="O208" s="3" t="e">
        <f>_xlfn.XLOOKUP(L208,Data!$X$3:$X$29,Data!$W$3:$W$29)</f>
        <v>#N/A</v>
      </c>
      <c r="P208" s="3" t="b">
        <f>OR(_xlfn.XLOOKUP(CK207,Data!$O$3:$O$25,Data!$U$3:$U$25),AND(CL207,OR(DC207=CK207,DC207=1)))</f>
        <v>1</v>
      </c>
      <c r="Q208" s="3" t="e" cm="1">
        <f t="array" ref="Q208">INDEX(CO207:DN207,1,O208)</f>
        <v>#N/A</v>
      </c>
      <c r="R208" s="3" t="e">
        <f t="shared" si="262"/>
        <v>#N/A</v>
      </c>
      <c r="S208" s="3" t="e">
        <f t="shared" si="311"/>
        <v>#N/A</v>
      </c>
      <c r="T208" s="3" t="str">
        <f t="shared" si="312"/>
        <v/>
      </c>
      <c r="U208" s="3" t="str">
        <f>IF(M208&lt;&gt;"",M208,IF(L208="","",IFERROR(IF(T208=0,IF(S208=FALSE,Data!$J$11,Data!$J$8),""),IF(K208=Data!$B$4,"",Data!$J$8))))</f>
        <v>I don't know that verb.</v>
      </c>
      <c r="V208" s="3" t="e" cm="1">
        <f t="array" ref="V208">INDEX(Data!$Q$3:$T$25,CK207,L208)</f>
        <v>#VALUE!</v>
      </c>
      <c r="W208" s="3" t="e">
        <f t="shared" si="263"/>
        <v>#VALUE!</v>
      </c>
      <c r="X208" s="3">
        <f t="shared" si="313"/>
        <v>0</v>
      </c>
      <c r="Y208" s="3" t="str">
        <f>IF(K208&lt;&gt;"Go","",IF(ISNUMBER(V208),IF(V208&gt;0,W208,Data!$J$9),Play!V208))</f>
        <v/>
      </c>
      <c r="Z208" s="3" t="b">
        <f t="shared" si="314"/>
        <v>0</v>
      </c>
      <c r="AA208" s="3" t="str">
        <f t="shared" si="315"/>
        <v/>
      </c>
      <c r="AB208" s="3">
        <f t="shared" si="264"/>
        <v>0</v>
      </c>
      <c r="AE208" s="5" t="str">
        <f t="shared" si="265"/>
        <v/>
      </c>
      <c r="AF208" s="5" t="str">
        <f>IF(AE208&lt;&gt;"",OR(_xlfn.XLOOKUP(AE208,Data!$O$3:$O$25,Data!$U$3:$U$25),AND(CL207,OR(DC207=1,DC207=CK207))),"")</f>
        <v/>
      </c>
      <c r="AG208" s="5" t="e" cm="1">
        <f t="array" ref="AG208">"Exits: " &amp; _xlfn.TEXTJOIN(", ", TRUE, IF(INDEX(Data!$Q$3:$T$25,AE208,0)&gt;0,Data!$Q$2:$T$2,""))&amp;"."</f>
        <v>#VALUE!</v>
      </c>
      <c r="AH208" s="5" t="str" cm="1">
        <f t="array" ref="AH208">_xlfn.TEXTJOIN(", ", TRUE, IF(CO207:DN207=AE208,_xlfn.XLOOKUP($CO$3:$DN$3,Data!$W$3:$W$28,Data!$X$3:$X$28),""))</f>
        <v/>
      </c>
      <c r="AI208" s="5" t="str">
        <f>IF(AF208="","",IF(AF208,_xlfn.XLOOKUP(AE208,Data!$O$3:$O$25,Data!$P$3:$P$25)&amp;" "&amp;AG208&amp;IF(AH208&lt;&gt;""," You see: " &amp;AH208&amp;".",""),Data!$J$10))</f>
        <v/>
      </c>
      <c r="AJ208" s="5" t="str">
        <f t="shared" si="316"/>
        <v/>
      </c>
      <c r="AK208" s="5" t="str">
        <f>IF(AND(K208="Talk",U208=""),_xlfn.XLOOKUP(T208,Data!$W$3:$W$28,Data!$AC$3:$AC$28),"")</f>
        <v/>
      </c>
      <c r="AL208" s="5" t="str">
        <f t="shared" si="317"/>
        <v/>
      </c>
      <c r="AM208" s="5" t="b">
        <f t="shared" si="318"/>
        <v>0</v>
      </c>
      <c r="AN208" s="5" t="str">
        <f>IF(AM208,IF(_xlfn.XLOOKUP(T208,Data!$W$3:$W$28,Data!$AA$3:$AA$28)=FALSE,"You can't take that.",IF(Q208=1,"You already have that.",IF(OR(CK207=CT207,CK207=CY207),"The unholy fiend prevents you!",""))),"")</f>
        <v/>
      </c>
      <c r="AO208" s="5" t="str">
        <f t="shared" si="319"/>
        <v/>
      </c>
      <c r="AP208" s="5" t="str">
        <f t="shared" si="320"/>
        <v/>
      </c>
      <c r="AQ208" s="5" t="b">
        <f t="shared" si="321"/>
        <v>0</v>
      </c>
      <c r="AR208" s="5" t="str">
        <f t="shared" si="322"/>
        <v/>
      </c>
      <c r="AS208" s="5" t="str">
        <f t="shared" si="323"/>
        <v/>
      </c>
      <c r="AT208" s="5" t="str">
        <f t="shared" si="261"/>
        <v/>
      </c>
      <c r="AU208" s="5" t="str">
        <f>IF(AND(K208="Examine",U208=""),_xlfn.XLOOKUP(T208,Data!$W$3:$W$28,Data!$Z$3:$Z$28)&amp;IF(T208=15,IF(CL207,IF(CM207&gt;=14,"burning brightly.",IF(CM207&gt;=9,"burning steadily.",IF(CM207&gt;=4,"burning weakly.","guttering."))),"unlit."),""),"")</f>
        <v/>
      </c>
      <c r="AV208" s="5" t="str" cm="1">
        <f t="array" ref="AV208">_xlfn.TEXTJOIN(", ", TRUE, IF(CO207:DN207=1,CO$1:DN$1,""))</f>
        <v/>
      </c>
      <c r="AW208" s="5" t="str">
        <f t="shared" si="324"/>
        <v/>
      </c>
      <c r="AX208" s="5" t="b">
        <f t="shared" si="325"/>
        <v>0</v>
      </c>
      <c r="AY208" s="5" t="str">
        <f>IF(AX208,IF(NOT(ISBLANK(_xlfn.XLOOKUP(T208,Data!$W$3:$W$28,Data!$AD$3:$AD$28))),IF(CK207=12,"","There's nowhere to pour it away here."),"You can't empty that!"),"")</f>
        <v/>
      </c>
      <c r="AZ208" s="5" t="str">
        <f t="shared" si="326"/>
        <v/>
      </c>
      <c r="BA208" s="5" t="b">
        <f t="shared" si="327"/>
        <v>0</v>
      </c>
      <c r="BB208" s="5" t="e">
        <f>_xlfn.XLOOKUP(T208,Data!$W$3:$W$28,Data!$AD$3:$AD$28)</f>
        <v>#N/A</v>
      </c>
      <c r="BC208" s="5" t="str">
        <f t="shared" si="328"/>
        <v/>
      </c>
      <c r="BD208" s="5" t="str">
        <f t="shared" si="329"/>
        <v/>
      </c>
      <c r="BE208" s="5" t="b">
        <f t="shared" si="330"/>
        <v>0</v>
      </c>
      <c r="BF208" s="5" t="str">
        <f t="shared" si="266"/>
        <v/>
      </c>
      <c r="BG208" s="5" t="str">
        <f t="shared" si="331"/>
        <v/>
      </c>
      <c r="BH208" s="5" t="b">
        <f t="shared" si="332"/>
        <v>0</v>
      </c>
      <c r="BI208" s="5" t="str">
        <f t="shared" si="333"/>
        <v/>
      </c>
      <c r="BJ208" s="5" t="str">
        <f t="shared" si="267"/>
        <v/>
      </c>
      <c r="BK208" s="5" t="str">
        <f>IF(BH208,IF(BI208="","You ring the bell. "&amp;IF(BJ208=0,"Nothing else happens.","The "&amp;_xlfn.XLOOKUP(BJ208,Data!$W$3:$W$28,Data!$X$3:$X$28)&amp;" is transformed!"),BI208),"")</f>
        <v/>
      </c>
      <c r="BL208" s="5" t="b">
        <f t="shared" si="334"/>
        <v>0</v>
      </c>
      <c r="BM208" s="5" t="b">
        <f t="shared" si="335"/>
        <v>0</v>
      </c>
      <c r="BN208" s="5" t="str">
        <f t="shared" si="268"/>
        <v/>
      </c>
      <c r="BO208" s="5" t="str">
        <f t="shared" si="269"/>
        <v/>
      </c>
      <c r="BP208" s="5" t="b">
        <f t="shared" si="336"/>
        <v>0</v>
      </c>
      <c r="BQ208" s="5" t="str">
        <f>IF(BP208,IF(_xlfn.XLOOKUP(T208,Data!$W$3:$W$28,Data!$AB$3:$AB$28),"That's much too precious to give away!",IF(OR(AND(T208=17,CK207=CQ207),AND(T208=21,CK207=CV207)),"","No-one here seems to want that.")),"")</f>
        <v/>
      </c>
      <c r="BR208" s="5" t="str">
        <f>IF(BP208,IF(BQ208&lt;&gt;"",BQ208,IF(T208=21,Data!$B$5,"The priest takes the water and it is transformed by heavenly radiance!")),"")</f>
        <v/>
      </c>
      <c r="BS208" s="5" t="b">
        <f t="shared" si="337"/>
        <v>0</v>
      </c>
      <c r="BT208" s="5" t="str">
        <f t="shared" si="270"/>
        <v/>
      </c>
      <c r="BU208" s="5" t="str">
        <f t="shared" si="338"/>
        <v/>
      </c>
      <c r="BV208" s="5" t="b">
        <f t="shared" si="339"/>
        <v>0</v>
      </c>
      <c r="BW208" s="5" t="str">
        <f t="shared" si="271"/>
        <v/>
      </c>
      <c r="BX208" s="5" t="str">
        <f t="shared" si="340"/>
        <v/>
      </c>
      <c r="BY208" s="5" t="b">
        <f t="shared" si="341"/>
        <v>0</v>
      </c>
      <c r="BZ208" s="5">
        <f t="shared" si="342"/>
        <v>0</v>
      </c>
      <c r="CA208" s="5" t="str">
        <f t="shared" si="272"/>
        <v/>
      </c>
      <c r="CB208" s="5" t="b">
        <f t="shared" si="273"/>
        <v>0</v>
      </c>
      <c r="CC208" s="5" t="str">
        <f t="shared" si="274"/>
        <v/>
      </c>
      <c r="CD208" s="5" t="b">
        <f t="shared" si="275"/>
        <v>0</v>
      </c>
      <c r="CE208" s="5" t="b">
        <f t="shared" si="276"/>
        <v>0</v>
      </c>
      <c r="CF208" s="5" t="b">
        <f t="shared" si="277"/>
        <v>0</v>
      </c>
      <c r="CG208" s="5" t="b">
        <f t="shared" si="278"/>
        <v>0</v>
      </c>
      <c r="CH208" s="5" t="b">
        <f t="shared" si="279"/>
        <v>0</v>
      </c>
      <c r="CI208" s="5">
        <f t="shared" si="280"/>
        <v>0</v>
      </c>
      <c r="CJ208" s="5" t="str">
        <f t="shared" si="281"/>
        <v>I don't know that verb.</v>
      </c>
      <c r="CK208" s="4">
        <f t="shared" si="282"/>
        <v>3</v>
      </c>
      <c r="CL208" s="4" t="b">
        <f t="shared" si="283"/>
        <v>0</v>
      </c>
      <c r="CM208" s="4">
        <f t="shared" si="343"/>
        <v>20</v>
      </c>
      <c r="CN208" s="4" t="b">
        <f t="shared" si="284"/>
        <v>0</v>
      </c>
      <c r="CO208" s="4">
        <f t="shared" si="285"/>
        <v>12</v>
      </c>
      <c r="CP208" s="4">
        <f t="shared" si="286"/>
        <v>10</v>
      </c>
      <c r="CQ208" s="4">
        <f t="shared" si="287"/>
        <v>2</v>
      </c>
      <c r="CR208" s="4">
        <f t="shared" si="288"/>
        <v>20</v>
      </c>
      <c r="CS208" s="4">
        <f t="shared" si="289"/>
        <v>2</v>
      </c>
      <c r="CT208" s="4">
        <f t="shared" si="290"/>
        <v>15</v>
      </c>
      <c r="CU208" s="4">
        <f t="shared" si="291"/>
        <v>16</v>
      </c>
      <c r="CV208" s="4">
        <f t="shared" si="292"/>
        <v>8</v>
      </c>
      <c r="CW208" s="4">
        <f t="shared" si="293"/>
        <v>8</v>
      </c>
      <c r="CX208" s="4">
        <f t="shared" si="294"/>
        <v>14</v>
      </c>
      <c r="CY208" s="4">
        <f t="shared" si="295"/>
        <v>19</v>
      </c>
      <c r="CZ208" s="4">
        <f t="shared" si="296"/>
        <v>9</v>
      </c>
      <c r="DA208" s="4">
        <f t="shared" si="297"/>
        <v>2</v>
      </c>
      <c r="DB208" s="4">
        <f t="shared" si="298"/>
        <v>12</v>
      </c>
      <c r="DC208" s="4">
        <f t="shared" si="259"/>
        <v>2</v>
      </c>
      <c r="DD208" s="4">
        <f t="shared" si="299"/>
        <v>2</v>
      </c>
      <c r="DE208" s="4">
        <f t="shared" si="300"/>
        <v>2</v>
      </c>
      <c r="DF208" s="4">
        <f t="shared" si="301"/>
        <v>10</v>
      </c>
      <c r="DG208" s="4">
        <f t="shared" si="302"/>
        <v>2</v>
      </c>
      <c r="DH208" s="4">
        <f t="shared" si="303"/>
        <v>17</v>
      </c>
      <c r="DI208" s="4">
        <f t="shared" si="304"/>
        <v>6</v>
      </c>
      <c r="DJ208" s="4">
        <f t="shared" si="305"/>
        <v>15</v>
      </c>
      <c r="DK208" s="4">
        <f t="shared" si="306"/>
        <v>19</v>
      </c>
      <c r="DL208" s="4">
        <f t="shared" si="307"/>
        <v>2</v>
      </c>
      <c r="DM208" s="4">
        <f t="shared" si="308"/>
        <v>22</v>
      </c>
      <c r="DN208" s="4">
        <f t="shared" si="309"/>
        <v>23</v>
      </c>
      <c r="DO208" s="3"/>
    </row>
    <row r="209" spans="1:119" x14ac:dyDescent="0.35">
      <c r="A209" s="3" t="str">
        <f t="shared" si="310"/>
        <v/>
      </c>
      <c r="B209" s="6"/>
      <c r="C209" s="3" t="str">
        <f t="shared" si="260"/>
        <v/>
      </c>
      <c r="D209" s="3" t="e" cm="1">
        <f t="array" ref="D209:F209">INDEX(_xlfn.TEXTSPLIT(B209," ",,TRUE),_xlfn.SEQUENCE(1,3))</f>
        <v>#VALUE!</v>
      </c>
      <c r="E209" s="3" t="e">
        <v>#VALUE!</v>
      </c>
      <c r="F209" s="3" t="e">
        <v>#VALUE!</v>
      </c>
      <c r="G209" s="3" t="e" cm="1">
        <f t="array" ref="G209">_xlfn.XLOOKUP(D209,Data!$D$3:$D$36,Data!$E$3:$G$36)</f>
        <v>#VALUE!</v>
      </c>
      <c r="H209" s="3"/>
      <c r="I209" s="3"/>
      <c r="J209" s="3" t="e">
        <f>_xlfn.XMATCH(E209,Data!$L$3:$L$10)</f>
        <v>#VALUE!</v>
      </c>
      <c r="K209" s="3" t="str">
        <f>IF(M209="",IF(I209,Data!$B$4,_xlfn.XLOOKUP(D209,Data!$D$3:$D$36,Data!$E$3:$E$36)),"")</f>
        <v/>
      </c>
      <c r="L209" s="3" t="str">
        <f>IF(M209="",IF(I209,_xlfn.XLOOKUP(G209,Data!$L$3:$L$10,Data!$M$3:$M$10),IF(H209=0,"",IF(H209=1,E209,_xlfn.XLOOKUP(E209,Data!$L$3:$L$10,Data!$M$3:$M$10)))),"")</f>
        <v/>
      </c>
      <c r="M209" s="3" t="str">
        <f>IF(NOT(ISERROR(F209)),Data!$J$3,IF(ISERROR(G209),Data!$J$4,IF(AND(H209=0,NOT(ISERROR(E209))),Data!$J$5,IF(AND(H209=2,ISERROR(J209)),Data!$J$7,IF(AND(H209=1,ISERROR(E209)),Data!$J$6,"")))))</f>
        <v>I don't know that verb.</v>
      </c>
      <c r="N209" s="3" t="e">
        <f>_xlfn.XLOOKUP(K209,Data!$D$3:$D$36,Data!$H$3:$H$36)</f>
        <v>#N/A</v>
      </c>
      <c r="O209" s="3" t="e">
        <f>_xlfn.XLOOKUP(L209,Data!$X$3:$X$29,Data!$W$3:$W$29)</f>
        <v>#N/A</v>
      </c>
      <c r="P209" s="3" t="b">
        <f>OR(_xlfn.XLOOKUP(CK208,Data!$O$3:$O$25,Data!$U$3:$U$25),AND(CL208,OR(DC208=CK208,DC208=1)))</f>
        <v>1</v>
      </c>
      <c r="Q209" s="3" t="e" cm="1">
        <f t="array" ref="Q209">INDEX(CO208:DN208,1,O209)</f>
        <v>#N/A</v>
      </c>
      <c r="R209" s="3" t="e">
        <f t="shared" si="262"/>
        <v>#N/A</v>
      </c>
      <c r="S209" s="3" t="e">
        <f t="shared" si="311"/>
        <v>#N/A</v>
      </c>
      <c r="T209" s="3" t="str">
        <f t="shared" si="312"/>
        <v/>
      </c>
      <c r="U209" s="3" t="str">
        <f>IF(M209&lt;&gt;"",M209,IF(L209="","",IFERROR(IF(T209=0,IF(S209=FALSE,Data!$J$11,Data!$J$8),""),IF(K209=Data!$B$4,"",Data!$J$8))))</f>
        <v>I don't know that verb.</v>
      </c>
      <c r="V209" s="3" t="e" cm="1">
        <f t="array" ref="V209">INDEX(Data!$Q$3:$T$25,CK208,L209)</f>
        <v>#VALUE!</v>
      </c>
      <c r="W209" s="3" t="e">
        <f t="shared" si="263"/>
        <v>#VALUE!</v>
      </c>
      <c r="X209" s="3">
        <f t="shared" si="313"/>
        <v>0</v>
      </c>
      <c r="Y209" s="3" t="str">
        <f>IF(K209&lt;&gt;"Go","",IF(ISNUMBER(V209),IF(V209&gt;0,W209,Data!$J$9),Play!V209))</f>
        <v/>
      </c>
      <c r="Z209" s="3" t="b">
        <f t="shared" si="314"/>
        <v>0</v>
      </c>
      <c r="AA209" s="3" t="str">
        <f t="shared" si="315"/>
        <v/>
      </c>
      <c r="AB209" s="3">
        <f t="shared" si="264"/>
        <v>0</v>
      </c>
      <c r="AE209" s="5" t="str">
        <f t="shared" si="265"/>
        <v/>
      </c>
      <c r="AF209" s="5" t="str">
        <f>IF(AE209&lt;&gt;"",OR(_xlfn.XLOOKUP(AE209,Data!$O$3:$O$25,Data!$U$3:$U$25),AND(CL208,OR(DC208=1,DC208=CK208))),"")</f>
        <v/>
      </c>
      <c r="AG209" s="5" t="e" cm="1">
        <f t="array" ref="AG209">"Exits: " &amp; _xlfn.TEXTJOIN(", ", TRUE, IF(INDEX(Data!$Q$3:$T$25,AE209,0)&gt;0,Data!$Q$2:$T$2,""))&amp;"."</f>
        <v>#VALUE!</v>
      </c>
      <c r="AH209" s="5" t="str" cm="1">
        <f t="array" ref="AH209">_xlfn.TEXTJOIN(", ", TRUE, IF(CO208:DN208=AE209,_xlfn.XLOOKUP($CO$3:$DN$3,Data!$W$3:$W$28,Data!$X$3:$X$28),""))</f>
        <v/>
      </c>
      <c r="AI209" s="5" t="str">
        <f>IF(AF209="","",IF(AF209,_xlfn.XLOOKUP(AE209,Data!$O$3:$O$25,Data!$P$3:$P$25)&amp;" "&amp;AG209&amp;IF(AH209&lt;&gt;""," You see: " &amp;AH209&amp;".",""),Data!$J$10))</f>
        <v/>
      </c>
      <c r="AJ209" s="5" t="str">
        <f t="shared" si="316"/>
        <v/>
      </c>
      <c r="AK209" s="5" t="str">
        <f>IF(AND(K209="Talk",U209=""),_xlfn.XLOOKUP(T209,Data!$W$3:$W$28,Data!$AC$3:$AC$28),"")</f>
        <v/>
      </c>
      <c r="AL209" s="5" t="str">
        <f t="shared" si="317"/>
        <v/>
      </c>
      <c r="AM209" s="5" t="b">
        <f t="shared" si="318"/>
        <v>0</v>
      </c>
      <c r="AN209" s="5" t="str">
        <f>IF(AM209,IF(_xlfn.XLOOKUP(T209,Data!$W$3:$W$28,Data!$AA$3:$AA$28)=FALSE,"You can't take that.",IF(Q209=1,"You already have that.",IF(OR(CK208=CT208,CK208=CY208),"The unholy fiend prevents you!",""))),"")</f>
        <v/>
      </c>
      <c r="AO209" s="5" t="str">
        <f t="shared" si="319"/>
        <v/>
      </c>
      <c r="AP209" s="5" t="str">
        <f t="shared" si="320"/>
        <v/>
      </c>
      <c r="AQ209" s="5" t="b">
        <f t="shared" si="321"/>
        <v>0</v>
      </c>
      <c r="AR209" s="5" t="str">
        <f t="shared" si="322"/>
        <v/>
      </c>
      <c r="AS209" s="5" t="str">
        <f t="shared" si="323"/>
        <v/>
      </c>
      <c r="AT209" s="5" t="str">
        <f t="shared" si="261"/>
        <v/>
      </c>
      <c r="AU209" s="5" t="str">
        <f>IF(AND(K209="Examine",U209=""),_xlfn.XLOOKUP(T209,Data!$W$3:$W$28,Data!$Z$3:$Z$28)&amp;IF(T209=15,IF(CL208,IF(CM208&gt;=14,"burning brightly.",IF(CM208&gt;=9,"burning steadily.",IF(CM208&gt;=4,"burning weakly.","guttering."))),"unlit."),""),"")</f>
        <v/>
      </c>
      <c r="AV209" s="5" t="str" cm="1">
        <f t="array" ref="AV209">_xlfn.TEXTJOIN(", ", TRUE, IF(CO208:DN208=1,CO$1:DN$1,""))</f>
        <v/>
      </c>
      <c r="AW209" s="5" t="str">
        <f t="shared" si="324"/>
        <v/>
      </c>
      <c r="AX209" s="5" t="b">
        <f t="shared" si="325"/>
        <v>0</v>
      </c>
      <c r="AY209" s="5" t="str">
        <f>IF(AX209,IF(NOT(ISBLANK(_xlfn.XLOOKUP(T209,Data!$W$3:$W$28,Data!$AD$3:$AD$28))),IF(CK208=12,"","There's nowhere to pour it away here."),"You can't empty that!"),"")</f>
        <v/>
      </c>
      <c r="AZ209" s="5" t="str">
        <f t="shared" si="326"/>
        <v/>
      </c>
      <c r="BA209" s="5" t="b">
        <f t="shared" si="327"/>
        <v>0</v>
      </c>
      <c r="BB209" s="5" t="e">
        <f>_xlfn.XLOOKUP(T209,Data!$W$3:$W$28,Data!$AD$3:$AD$28)</f>
        <v>#N/A</v>
      </c>
      <c r="BC209" s="5" t="str">
        <f t="shared" si="328"/>
        <v/>
      </c>
      <c r="BD209" s="5" t="str">
        <f t="shared" si="329"/>
        <v/>
      </c>
      <c r="BE209" s="5" t="b">
        <f t="shared" si="330"/>
        <v>0</v>
      </c>
      <c r="BF209" s="5" t="str">
        <f t="shared" si="266"/>
        <v/>
      </c>
      <c r="BG209" s="5" t="str">
        <f t="shared" si="331"/>
        <v/>
      </c>
      <c r="BH209" s="5" t="b">
        <f t="shared" si="332"/>
        <v>0</v>
      </c>
      <c r="BI209" s="5" t="str">
        <f t="shared" si="333"/>
        <v/>
      </c>
      <c r="BJ209" s="5" t="str">
        <f t="shared" si="267"/>
        <v/>
      </c>
      <c r="BK209" s="5" t="str">
        <f>IF(BH209,IF(BI209="","You ring the bell. "&amp;IF(BJ209=0,"Nothing else happens.","The "&amp;_xlfn.XLOOKUP(BJ209,Data!$W$3:$W$28,Data!$X$3:$X$28)&amp;" is transformed!"),BI209),"")</f>
        <v/>
      </c>
      <c r="BL209" s="5" t="b">
        <f t="shared" si="334"/>
        <v>0</v>
      </c>
      <c r="BM209" s="5" t="b">
        <f t="shared" si="335"/>
        <v>0</v>
      </c>
      <c r="BN209" s="5" t="str">
        <f t="shared" si="268"/>
        <v/>
      </c>
      <c r="BO209" s="5" t="str">
        <f t="shared" si="269"/>
        <v/>
      </c>
      <c r="BP209" s="5" t="b">
        <f t="shared" si="336"/>
        <v>0</v>
      </c>
      <c r="BQ209" s="5" t="str">
        <f>IF(BP209,IF(_xlfn.XLOOKUP(T209,Data!$W$3:$W$28,Data!$AB$3:$AB$28),"That's much too precious to give away!",IF(OR(AND(T209=17,CK208=CQ208),AND(T209=21,CK208=CV208)),"","No-one here seems to want that.")),"")</f>
        <v/>
      </c>
      <c r="BR209" s="5" t="str">
        <f>IF(BP209,IF(BQ209&lt;&gt;"",BQ209,IF(T209=21,Data!$B$5,"The priest takes the water and it is transformed by heavenly radiance!")),"")</f>
        <v/>
      </c>
      <c r="BS209" s="5" t="b">
        <f t="shared" si="337"/>
        <v>0</v>
      </c>
      <c r="BT209" s="5" t="str">
        <f t="shared" si="270"/>
        <v/>
      </c>
      <c r="BU209" s="5" t="str">
        <f t="shared" si="338"/>
        <v/>
      </c>
      <c r="BV209" s="5" t="b">
        <f t="shared" si="339"/>
        <v>0</v>
      </c>
      <c r="BW209" s="5" t="str">
        <f t="shared" si="271"/>
        <v/>
      </c>
      <c r="BX209" s="5" t="str">
        <f t="shared" si="340"/>
        <v/>
      </c>
      <c r="BY209" s="5" t="b">
        <f t="shared" si="341"/>
        <v>0</v>
      </c>
      <c r="BZ209" s="5">
        <f t="shared" si="342"/>
        <v>0</v>
      </c>
      <c r="CA209" s="5" t="str">
        <f t="shared" si="272"/>
        <v/>
      </c>
      <c r="CB209" s="5" t="b">
        <f t="shared" si="273"/>
        <v>0</v>
      </c>
      <c r="CC209" s="5" t="str">
        <f t="shared" si="274"/>
        <v/>
      </c>
      <c r="CD209" s="5" t="b">
        <f t="shared" si="275"/>
        <v>0</v>
      </c>
      <c r="CE209" s="5" t="b">
        <f t="shared" si="276"/>
        <v>0</v>
      </c>
      <c r="CF209" s="5" t="b">
        <f t="shared" si="277"/>
        <v>0</v>
      </c>
      <c r="CG209" s="5" t="b">
        <f t="shared" si="278"/>
        <v>0</v>
      </c>
      <c r="CH209" s="5" t="b">
        <f t="shared" si="279"/>
        <v>0</v>
      </c>
      <c r="CI209" s="5">
        <f t="shared" si="280"/>
        <v>0</v>
      </c>
      <c r="CJ209" s="5" t="str">
        <f t="shared" si="281"/>
        <v>I don't know that verb.</v>
      </c>
      <c r="CK209" s="4">
        <f t="shared" si="282"/>
        <v>3</v>
      </c>
      <c r="CL209" s="4" t="b">
        <f t="shared" si="283"/>
        <v>0</v>
      </c>
      <c r="CM209" s="4">
        <f t="shared" si="343"/>
        <v>20</v>
      </c>
      <c r="CN209" s="4" t="b">
        <f t="shared" si="284"/>
        <v>0</v>
      </c>
      <c r="CO209" s="4">
        <f t="shared" si="285"/>
        <v>12</v>
      </c>
      <c r="CP209" s="4">
        <f t="shared" si="286"/>
        <v>10</v>
      </c>
      <c r="CQ209" s="4">
        <f t="shared" si="287"/>
        <v>2</v>
      </c>
      <c r="CR209" s="4">
        <f t="shared" si="288"/>
        <v>20</v>
      </c>
      <c r="CS209" s="4">
        <f t="shared" si="289"/>
        <v>2</v>
      </c>
      <c r="CT209" s="4">
        <f t="shared" si="290"/>
        <v>15</v>
      </c>
      <c r="CU209" s="4">
        <f t="shared" si="291"/>
        <v>16</v>
      </c>
      <c r="CV209" s="4">
        <f t="shared" si="292"/>
        <v>8</v>
      </c>
      <c r="CW209" s="4">
        <f t="shared" si="293"/>
        <v>8</v>
      </c>
      <c r="CX209" s="4">
        <f t="shared" si="294"/>
        <v>14</v>
      </c>
      <c r="CY209" s="4">
        <f t="shared" si="295"/>
        <v>19</v>
      </c>
      <c r="CZ209" s="4">
        <f t="shared" si="296"/>
        <v>9</v>
      </c>
      <c r="DA209" s="4">
        <f t="shared" si="297"/>
        <v>2</v>
      </c>
      <c r="DB209" s="4">
        <f t="shared" si="298"/>
        <v>12</v>
      </c>
      <c r="DC209" s="4">
        <f t="shared" ref="DC209:DC272" si="344">IF(CM209&lt;=0,2,IF(BJ209=12,CK208,IF($AO209=DC$3,1,IF($AS209=DC$3,$CK208,DC208))))</f>
        <v>2</v>
      </c>
      <c r="DD209" s="4">
        <f t="shared" si="299"/>
        <v>2</v>
      </c>
      <c r="DE209" s="4">
        <f t="shared" si="300"/>
        <v>2</v>
      </c>
      <c r="DF209" s="4">
        <f t="shared" si="301"/>
        <v>10</v>
      </c>
      <c r="DG209" s="4">
        <f t="shared" si="302"/>
        <v>2</v>
      </c>
      <c r="DH209" s="4">
        <f t="shared" si="303"/>
        <v>17</v>
      </c>
      <c r="DI209" s="4">
        <f t="shared" si="304"/>
        <v>6</v>
      </c>
      <c r="DJ209" s="4">
        <f t="shared" si="305"/>
        <v>15</v>
      </c>
      <c r="DK209" s="4">
        <f t="shared" si="306"/>
        <v>19</v>
      </c>
      <c r="DL209" s="4">
        <f t="shared" si="307"/>
        <v>2</v>
      </c>
      <c r="DM209" s="4">
        <f t="shared" si="308"/>
        <v>22</v>
      </c>
      <c r="DN209" s="4">
        <f t="shared" si="309"/>
        <v>23</v>
      </c>
      <c r="DO209" s="3"/>
    </row>
    <row r="210" spans="1:119" x14ac:dyDescent="0.35">
      <c r="A210" s="3" t="str">
        <f t="shared" si="310"/>
        <v/>
      </c>
      <c r="B210" s="6"/>
      <c r="C210" s="3" t="str">
        <f t="shared" si="260"/>
        <v/>
      </c>
      <c r="D210" s="3" t="e" cm="1">
        <f t="array" ref="D210:F210">INDEX(_xlfn.TEXTSPLIT(B210," ",,TRUE),_xlfn.SEQUENCE(1,3))</f>
        <v>#VALUE!</v>
      </c>
      <c r="E210" s="3" t="e">
        <v>#VALUE!</v>
      </c>
      <c r="F210" s="3" t="e">
        <v>#VALUE!</v>
      </c>
      <c r="G210" s="3" t="e" cm="1">
        <f t="array" ref="G210">_xlfn.XLOOKUP(D210,Data!$D$3:$D$36,Data!$E$3:$G$36)</f>
        <v>#VALUE!</v>
      </c>
      <c r="H210" s="3"/>
      <c r="I210" s="3"/>
      <c r="J210" s="3" t="e">
        <f>_xlfn.XMATCH(E210,Data!$L$3:$L$10)</f>
        <v>#VALUE!</v>
      </c>
      <c r="K210" s="3" t="str">
        <f>IF(M210="",IF(I210,Data!$B$4,_xlfn.XLOOKUP(D210,Data!$D$3:$D$36,Data!$E$3:$E$36)),"")</f>
        <v/>
      </c>
      <c r="L210" s="3" t="str">
        <f>IF(M210="",IF(I210,_xlfn.XLOOKUP(G210,Data!$L$3:$L$10,Data!$M$3:$M$10),IF(H210=0,"",IF(H210=1,E210,_xlfn.XLOOKUP(E210,Data!$L$3:$L$10,Data!$M$3:$M$10)))),"")</f>
        <v/>
      </c>
      <c r="M210" s="3" t="str">
        <f>IF(NOT(ISERROR(F210)),Data!$J$3,IF(ISERROR(G210),Data!$J$4,IF(AND(H210=0,NOT(ISERROR(E210))),Data!$J$5,IF(AND(H210=2,ISERROR(J210)),Data!$J$7,IF(AND(H210=1,ISERROR(E210)),Data!$J$6,"")))))</f>
        <v>I don't know that verb.</v>
      </c>
      <c r="N210" s="3" t="e">
        <f>_xlfn.XLOOKUP(K210,Data!$D$3:$D$36,Data!$H$3:$H$36)</f>
        <v>#N/A</v>
      </c>
      <c r="O210" s="3" t="e">
        <f>_xlfn.XLOOKUP(L210,Data!$X$3:$X$29,Data!$W$3:$W$29)</f>
        <v>#N/A</v>
      </c>
      <c r="P210" s="3" t="b">
        <f>OR(_xlfn.XLOOKUP(CK209,Data!$O$3:$O$25,Data!$U$3:$U$25),AND(CL209,OR(DC209=CK209,DC209=1)))</f>
        <v>1</v>
      </c>
      <c r="Q210" s="3" t="e" cm="1">
        <f t="array" ref="Q210">INDEX(CO209:DN209,1,O210)</f>
        <v>#N/A</v>
      </c>
      <c r="R210" s="3" t="e">
        <f t="shared" si="262"/>
        <v>#N/A</v>
      </c>
      <c r="S210" s="3" t="e">
        <f t="shared" si="311"/>
        <v>#N/A</v>
      </c>
      <c r="T210" s="3" t="str">
        <f t="shared" si="312"/>
        <v/>
      </c>
      <c r="U210" s="3" t="str">
        <f>IF(M210&lt;&gt;"",M210,IF(L210="","",IFERROR(IF(T210=0,IF(S210=FALSE,Data!$J$11,Data!$J$8),""),IF(K210=Data!$B$4,"",Data!$J$8))))</f>
        <v>I don't know that verb.</v>
      </c>
      <c r="V210" s="3" t="e" cm="1">
        <f t="array" ref="V210">INDEX(Data!$Q$3:$T$25,CK209,L210)</f>
        <v>#VALUE!</v>
      </c>
      <c r="W210" s="3" t="e">
        <f t="shared" si="263"/>
        <v>#VALUE!</v>
      </c>
      <c r="X210" s="3">
        <f t="shared" si="313"/>
        <v>0</v>
      </c>
      <c r="Y210" s="3" t="str">
        <f>IF(K210&lt;&gt;"Go","",IF(ISNUMBER(V210),IF(V210&gt;0,W210,Data!$J$9),Play!V210))</f>
        <v/>
      </c>
      <c r="Z210" s="3" t="b">
        <f t="shared" si="314"/>
        <v>0</v>
      </c>
      <c r="AA210" s="3" t="str">
        <f t="shared" si="315"/>
        <v/>
      </c>
      <c r="AB210" s="3">
        <f t="shared" si="264"/>
        <v>0</v>
      </c>
      <c r="AE210" s="5" t="str">
        <f t="shared" si="265"/>
        <v/>
      </c>
      <c r="AF210" s="5" t="str">
        <f>IF(AE210&lt;&gt;"",OR(_xlfn.XLOOKUP(AE210,Data!$O$3:$O$25,Data!$U$3:$U$25),AND(CL209,OR(DC209=1,DC209=CK209))),"")</f>
        <v/>
      </c>
      <c r="AG210" s="5" t="e" cm="1">
        <f t="array" ref="AG210">"Exits: " &amp; _xlfn.TEXTJOIN(", ", TRUE, IF(INDEX(Data!$Q$3:$T$25,AE210,0)&gt;0,Data!$Q$2:$T$2,""))&amp;"."</f>
        <v>#VALUE!</v>
      </c>
      <c r="AH210" s="5" t="str" cm="1">
        <f t="array" ref="AH210">_xlfn.TEXTJOIN(", ", TRUE, IF(CO209:DN209=AE210,_xlfn.XLOOKUP($CO$3:$DN$3,Data!$W$3:$W$28,Data!$X$3:$X$28),""))</f>
        <v/>
      </c>
      <c r="AI210" s="5" t="str">
        <f>IF(AF210="","",IF(AF210,_xlfn.XLOOKUP(AE210,Data!$O$3:$O$25,Data!$P$3:$P$25)&amp;" "&amp;AG210&amp;IF(AH210&lt;&gt;""," You see: " &amp;AH210&amp;".",""),Data!$J$10))</f>
        <v/>
      </c>
      <c r="AJ210" s="5" t="str">
        <f t="shared" si="316"/>
        <v/>
      </c>
      <c r="AK210" s="5" t="str">
        <f>IF(AND(K210="Talk",U210=""),_xlfn.XLOOKUP(T210,Data!$W$3:$W$28,Data!$AC$3:$AC$28),"")</f>
        <v/>
      </c>
      <c r="AL210" s="5" t="str">
        <f t="shared" si="317"/>
        <v/>
      </c>
      <c r="AM210" s="5" t="b">
        <f t="shared" si="318"/>
        <v>0</v>
      </c>
      <c r="AN210" s="5" t="str">
        <f>IF(AM210,IF(_xlfn.XLOOKUP(T210,Data!$W$3:$W$28,Data!$AA$3:$AA$28)=FALSE,"You can't take that.",IF(Q210=1,"You already have that.",IF(OR(CK209=CT209,CK209=CY209),"The unholy fiend prevents you!",""))),"")</f>
        <v/>
      </c>
      <c r="AO210" s="5" t="str">
        <f t="shared" si="319"/>
        <v/>
      </c>
      <c r="AP210" s="5" t="str">
        <f t="shared" si="320"/>
        <v/>
      </c>
      <c r="AQ210" s="5" t="b">
        <f t="shared" si="321"/>
        <v>0</v>
      </c>
      <c r="AR210" s="5" t="str">
        <f t="shared" si="322"/>
        <v/>
      </c>
      <c r="AS210" s="5" t="str">
        <f t="shared" si="323"/>
        <v/>
      </c>
      <c r="AT210" s="5" t="str">
        <f t="shared" si="261"/>
        <v/>
      </c>
      <c r="AU210" s="5" t="str">
        <f>IF(AND(K210="Examine",U210=""),_xlfn.XLOOKUP(T210,Data!$W$3:$W$28,Data!$Z$3:$Z$28)&amp;IF(T210=15,IF(CL209,IF(CM209&gt;=14,"burning brightly.",IF(CM209&gt;=9,"burning steadily.",IF(CM209&gt;=4,"burning weakly.","guttering."))),"unlit."),""),"")</f>
        <v/>
      </c>
      <c r="AV210" s="5" t="str" cm="1">
        <f t="array" ref="AV210">_xlfn.TEXTJOIN(", ", TRUE, IF(CO209:DN209=1,CO$1:DN$1,""))</f>
        <v/>
      </c>
      <c r="AW210" s="5" t="str">
        <f t="shared" si="324"/>
        <v/>
      </c>
      <c r="AX210" s="5" t="b">
        <f t="shared" si="325"/>
        <v>0</v>
      </c>
      <c r="AY210" s="5" t="str">
        <f>IF(AX210,IF(NOT(ISBLANK(_xlfn.XLOOKUP(T210,Data!$W$3:$W$28,Data!$AD$3:$AD$28))),IF(CK209=12,"","There's nowhere to pour it away here."),"You can't empty that!"),"")</f>
        <v/>
      </c>
      <c r="AZ210" s="5" t="str">
        <f t="shared" si="326"/>
        <v/>
      </c>
      <c r="BA210" s="5" t="b">
        <f t="shared" si="327"/>
        <v>0</v>
      </c>
      <c r="BB210" s="5" t="e">
        <f>_xlfn.XLOOKUP(T210,Data!$W$3:$W$28,Data!$AD$3:$AD$28)</f>
        <v>#N/A</v>
      </c>
      <c r="BC210" s="5" t="str">
        <f t="shared" si="328"/>
        <v/>
      </c>
      <c r="BD210" s="5" t="str">
        <f t="shared" si="329"/>
        <v/>
      </c>
      <c r="BE210" s="5" t="b">
        <f t="shared" si="330"/>
        <v>0</v>
      </c>
      <c r="BF210" s="5" t="str">
        <f t="shared" si="266"/>
        <v/>
      </c>
      <c r="BG210" s="5" t="str">
        <f t="shared" si="331"/>
        <v/>
      </c>
      <c r="BH210" s="5" t="b">
        <f t="shared" si="332"/>
        <v>0</v>
      </c>
      <c r="BI210" s="5" t="str">
        <f t="shared" si="333"/>
        <v/>
      </c>
      <c r="BJ210" s="5" t="str">
        <f t="shared" si="267"/>
        <v/>
      </c>
      <c r="BK210" s="5" t="str">
        <f>IF(BH210,IF(BI210="","You ring the bell. "&amp;IF(BJ210=0,"Nothing else happens.","The "&amp;_xlfn.XLOOKUP(BJ210,Data!$W$3:$W$28,Data!$X$3:$X$28)&amp;" is transformed!"),BI210),"")</f>
        <v/>
      </c>
      <c r="BL210" s="5" t="b">
        <f t="shared" si="334"/>
        <v>0</v>
      </c>
      <c r="BM210" s="5" t="b">
        <f t="shared" si="335"/>
        <v>0</v>
      </c>
      <c r="BN210" s="5" t="str">
        <f t="shared" si="268"/>
        <v/>
      </c>
      <c r="BO210" s="5" t="str">
        <f t="shared" si="269"/>
        <v/>
      </c>
      <c r="BP210" s="5" t="b">
        <f t="shared" si="336"/>
        <v>0</v>
      </c>
      <c r="BQ210" s="5" t="str">
        <f>IF(BP210,IF(_xlfn.XLOOKUP(T210,Data!$W$3:$W$28,Data!$AB$3:$AB$28),"That's much too precious to give away!",IF(OR(AND(T210=17,CK209=CQ209),AND(T210=21,CK209=CV209)),"","No-one here seems to want that.")),"")</f>
        <v/>
      </c>
      <c r="BR210" s="5" t="str">
        <f>IF(BP210,IF(BQ210&lt;&gt;"",BQ210,IF(T210=21,Data!$B$5,"The priest takes the water and it is transformed by heavenly radiance!")),"")</f>
        <v/>
      </c>
      <c r="BS210" s="5" t="b">
        <f t="shared" si="337"/>
        <v>0</v>
      </c>
      <c r="BT210" s="5" t="str">
        <f t="shared" si="270"/>
        <v/>
      </c>
      <c r="BU210" s="5" t="str">
        <f t="shared" si="338"/>
        <v/>
      </c>
      <c r="BV210" s="5" t="b">
        <f t="shared" si="339"/>
        <v>0</v>
      </c>
      <c r="BW210" s="5" t="str">
        <f t="shared" si="271"/>
        <v/>
      </c>
      <c r="BX210" s="5" t="str">
        <f t="shared" si="340"/>
        <v/>
      </c>
      <c r="BY210" s="5" t="b">
        <f t="shared" si="341"/>
        <v>0</v>
      </c>
      <c r="BZ210" s="5">
        <f t="shared" si="342"/>
        <v>0</v>
      </c>
      <c r="CA210" s="5" t="str">
        <f t="shared" si="272"/>
        <v/>
      </c>
      <c r="CB210" s="5" t="b">
        <f t="shared" si="273"/>
        <v>0</v>
      </c>
      <c r="CC210" s="5" t="str">
        <f t="shared" si="274"/>
        <v/>
      </c>
      <c r="CD210" s="5" t="b">
        <f t="shared" si="275"/>
        <v>0</v>
      </c>
      <c r="CE210" s="5" t="b">
        <f t="shared" si="276"/>
        <v>0</v>
      </c>
      <c r="CF210" s="5" t="b">
        <f t="shared" si="277"/>
        <v>0</v>
      </c>
      <c r="CG210" s="5" t="b">
        <f t="shared" si="278"/>
        <v>0</v>
      </c>
      <c r="CH210" s="5" t="b">
        <f t="shared" si="279"/>
        <v>0</v>
      </c>
      <c r="CI210" s="5">
        <f t="shared" si="280"/>
        <v>0</v>
      </c>
      <c r="CJ210" s="5" t="str">
        <f t="shared" si="281"/>
        <v>I don't know that verb.</v>
      </c>
      <c r="CK210" s="4">
        <f t="shared" si="282"/>
        <v>3</v>
      </c>
      <c r="CL210" s="4" t="b">
        <f t="shared" si="283"/>
        <v>0</v>
      </c>
      <c r="CM210" s="4">
        <f t="shared" si="343"/>
        <v>20</v>
      </c>
      <c r="CN210" s="4" t="b">
        <f t="shared" si="284"/>
        <v>0</v>
      </c>
      <c r="CO210" s="4">
        <f t="shared" si="285"/>
        <v>12</v>
      </c>
      <c r="CP210" s="4">
        <f t="shared" si="286"/>
        <v>10</v>
      </c>
      <c r="CQ210" s="4">
        <f t="shared" si="287"/>
        <v>2</v>
      </c>
      <c r="CR210" s="4">
        <f t="shared" si="288"/>
        <v>20</v>
      </c>
      <c r="CS210" s="4">
        <f t="shared" si="289"/>
        <v>2</v>
      </c>
      <c r="CT210" s="4">
        <f t="shared" si="290"/>
        <v>15</v>
      </c>
      <c r="CU210" s="4">
        <f t="shared" si="291"/>
        <v>16</v>
      </c>
      <c r="CV210" s="4">
        <f t="shared" si="292"/>
        <v>8</v>
      </c>
      <c r="CW210" s="4">
        <f t="shared" si="293"/>
        <v>8</v>
      </c>
      <c r="CX210" s="4">
        <f t="shared" si="294"/>
        <v>14</v>
      </c>
      <c r="CY210" s="4">
        <f t="shared" si="295"/>
        <v>19</v>
      </c>
      <c r="CZ210" s="4">
        <f t="shared" si="296"/>
        <v>9</v>
      </c>
      <c r="DA210" s="4">
        <f t="shared" si="297"/>
        <v>2</v>
      </c>
      <c r="DB210" s="4">
        <f t="shared" si="298"/>
        <v>12</v>
      </c>
      <c r="DC210" s="4">
        <f t="shared" si="344"/>
        <v>2</v>
      </c>
      <c r="DD210" s="4">
        <f t="shared" si="299"/>
        <v>2</v>
      </c>
      <c r="DE210" s="4">
        <f t="shared" si="300"/>
        <v>2</v>
      </c>
      <c r="DF210" s="4">
        <f t="shared" si="301"/>
        <v>10</v>
      </c>
      <c r="DG210" s="4">
        <f t="shared" si="302"/>
        <v>2</v>
      </c>
      <c r="DH210" s="4">
        <f t="shared" si="303"/>
        <v>17</v>
      </c>
      <c r="DI210" s="4">
        <f t="shared" si="304"/>
        <v>6</v>
      </c>
      <c r="DJ210" s="4">
        <f t="shared" si="305"/>
        <v>15</v>
      </c>
      <c r="DK210" s="4">
        <f t="shared" si="306"/>
        <v>19</v>
      </c>
      <c r="DL210" s="4">
        <f t="shared" si="307"/>
        <v>2</v>
      </c>
      <c r="DM210" s="4">
        <f t="shared" si="308"/>
        <v>22</v>
      </c>
      <c r="DN210" s="4">
        <f t="shared" si="309"/>
        <v>23</v>
      </c>
      <c r="DO210" s="3"/>
    </row>
    <row r="211" spans="1:119" x14ac:dyDescent="0.35">
      <c r="A211" s="3" t="str">
        <f t="shared" si="310"/>
        <v/>
      </c>
      <c r="B211" s="6"/>
      <c r="C211" s="3" t="str">
        <f t="shared" si="260"/>
        <v/>
      </c>
      <c r="D211" s="3" t="e" cm="1">
        <f t="array" ref="D211:F211">INDEX(_xlfn.TEXTSPLIT(B211," ",,TRUE),_xlfn.SEQUENCE(1,3))</f>
        <v>#VALUE!</v>
      </c>
      <c r="E211" s="3" t="e">
        <v>#VALUE!</v>
      </c>
      <c r="F211" s="3" t="e">
        <v>#VALUE!</v>
      </c>
      <c r="G211" s="3" t="e" cm="1">
        <f t="array" ref="G211">_xlfn.XLOOKUP(D211,Data!$D$3:$D$36,Data!$E$3:$G$36)</f>
        <v>#VALUE!</v>
      </c>
      <c r="H211" s="3"/>
      <c r="I211" s="3"/>
      <c r="J211" s="3" t="e">
        <f>_xlfn.XMATCH(E211,Data!$L$3:$L$10)</f>
        <v>#VALUE!</v>
      </c>
      <c r="K211" s="3" t="str">
        <f>IF(M211="",IF(I211,Data!$B$4,_xlfn.XLOOKUP(D211,Data!$D$3:$D$36,Data!$E$3:$E$36)),"")</f>
        <v/>
      </c>
      <c r="L211" s="3" t="str">
        <f>IF(M211="",IF(I211,_xlfn.XLOOKUP(G211,Data!$L$3:$L$10,Data!$M$3:$M$10),IF(H211=0,"",IF(H211=1,E211,_xlfn.XLOOKUP(E211,Data!$L$3:$L$10,Data!$M$3:$M$10)))),"")</f>
        <v/>
      </c>
      <c r="M211" s="3" t="str">
        <f>IF(NOT(ISERROR(F211)),Data!$J$3,IF(ISERROR(G211),Data!$J$4,IF(AND(H211=0,NOT(ISERROR(E211))),Data!$J$5,IF(AND(H211=2,ISERROR(J211)),Data!$J$7,IF(AND(H211=1,ISERROR(E211)),Data!$J$6,"")))))</f>
        <v>I don't know that verb.</v>
      </c>
      <c r="N211" s="3" t="e">
        <f>_xlfn.XLOOKUP(K211,Data!$D$3:$D$36,Data!$H$3:$H$36)</f>
        <v>#N/A</v>
      </c>
      <c r="O211" s="3" t="e">
        <f>_xlfn.XLOOKUP(L211,Data!$X$3:$X$29,Data!$W$3:$W$29)</f>
        <v>#N/A</v>
      </c>
      <c r="P211" s="3" t="b">
        <f>OR(_xlfn.XLOOKUP(CK210,Data!$O$3:$O$25,Data!$U$3:$U$25),AND(CL210,OR(DC210=CK210,DC210=1)))</f>
        <v>1</v>
      </c>
      <c r="Q211" s="3" t="e" cm="1">
        <f t="array" ref="Q211">INDEX(CO210:DN210,1,O211)</f>
        <v>#N/A</v>
      </c>
      <c r="R211" s="3" t="e">
        <f t="shared" si="262"/>
        <v>#N/A</v>
      </c>
      <c r="S211" s="3" t="e">
        <f t="shared" si="311"/>
        <v>#N/A</v>
      </c>
      <c r="T211" s="3" t="str">
        <f t="shared" si="312"/>
        <v/>
      </c>
      <c r="U211" s="3" t="str">
        <f>IF(M211&lt;&gt;"",M211,IF(L211="","",IFERROR(IF(T211=0,IF(S211=FALSE,Data!$J$11,Data!$J$8),""),IF(K211=Data!$B$4,"",Data!$J$8))))</f>
        <v>I don't know that verb.</v>
      </c>
      <c r="V211" s="3" t="e" cm="1">
        <f t="array" ref="V211">INDEX(Data!$Q$3:$T$25,CK210,L211)</f>
        <v>#VALUE!</v>
      </c>
      <c r="W211" s="3" t="e">
        <f t="shared" si="263"/>
        <v>#VALUE!</v>
      </c>
      <c r="X211" s="3">
        <f t="shared" si="313"/>
        <v>0</v>
      </c>
      <c r="Y211" s="3" t="str">
        <f>IF(K211&lt;&gt;"Go","",IF(ISNUMBER(V211),IF(V211&gt;0,W211,Data!$J$9),Play!V211))</f>
        <v/>
      </c>
      <c r="Z211" s="3" t="b">
        <f t="shared" si="314"/>
        <v>0</v>
      </c>
      <c r="AA211" s="3" t="str">
        <f t="shared" si="315"/>
        <v/>
      </c>
      <c r="AB211" s="3">
        <f t="shared" si="264"/>
        <v>0</v>
      </c>
      <c r="AE211" s="5" t="str">
        <f t="shared" si="265"/>
        <v/>
      </c>
      <c r="AF211" s="5" t="str">
        <f>IF(AE211&lt;&gt;"",OR(_xlfn.XLOOKUP(AE211,Data!$O$3:$O$25,Data!$U$3:$U$25),AND(CL210,OR(DC210=1,DC210=CK210))),"")</f>
        <v/>
      </c>
      <c r="AG211" s="5" t="e" cm="1">
        <f t="array" ref="AG211">"Exits: " &amp; _xlfn.TEXTJOIN(", ", TRUE, IF(INDEX(Data!$Q$3:$T$25,AE211,0)&gt;0,Data!$Q$2:$T$2,""))&amp;"."</f>
        <v>#VALUE!</v>
      </c>
      <c r="AH211" s="5" t="str" cm="1">
        <f t="array" ref="AH211">_xlfn.TEXTJOIN(", ", TRUE, IF(CO210:DN210=AE211,_xlfn.XLOOKUP($CO$3:$DN$3,Data!$W$3:$W$28,Data!$X$3:$X$28),""))</f>
        <v/>
      </c>
      <c r="AI211" s="5" t="str">
        <f>IF(AF211="","",IF(AF211,_xlfn.XLOOKUP(AE211,Data!$O$3:$O$25,Data!$P$3:$P$25)&amp;" "&amp;AG211&amp;IF(AH211&lt;&gt;""," You see: " &amp;AH211&amp;".",""),Data!$J$10))</f>
        <v/>
      </c>
      <c r="AJ211" s="5" t="str">
        <f t="shared" si="316"/>
        <v/>
      </c>
      <c r="AK211" s="5" t="str">
        <f>IF(AND(K211="Talk",U211=""),_xlfn.XLOOKUP(T211,Data!$W$3:$W$28,Data!$AC$3:$AC$28),"")</f>
        <v/>
      </c>
      <c r="AL211" s="5" t="str">
        <f t="shared" si="317"/>
        <v/>
      </c>
      <c r="AM211" s="5" t="b">
        <f t="shared" si="318"/>
        <v>0</v>
      </c>
      <c r="AN211" s="5" t="str">
        <f>IF(AM211,IF(_xlfn.XLOOKUP(T211,Data!$W$3:$W$28,Data!$AA$3:$AA$28)=FALSE,"You can't take that.",IF(Q211=1,"You already have that.",IF(OR(CK210=CT210,CK210=CY210),"The unholy fiend prevents you!",""))),"")</f>
        <v/>
      </c>
      <c r="AO211" s="5" t="str">
        <f t="shared" si="319"/>
        <v/>
      </c>
      <c r="AP211" s="5" t="str">
        <f t="shared" si="320"/>
        <v/>
      </c>
      <c r="AQ211" s="5" t="b">
        <f t="shared" si="321"/>
        <v>0</v>
      </c>
      <c r="AR211" s="5" t="str">
        <f t="shared" si="322"/>
        <v/>
      </c>
      <c r="AS211" s="5" t="str">
        <f t="shared" si="323"/>
        <v/>
      </c>
      <c r="AT211" s="5" t="str">
        <f t="shared" si="261"/>
        <v/>
      </c>
      <c r="AU211" s="5" t="str">
        <f>IF(AND(K211="Examine",U211=""),_xlfn.XLOOKUP(T211,Data!$W$3:$W$28,Data!$Z$3:$Z$28)&amp;IF(T211=15,IF(CL210,IF(CM210&gt;=14,"burning brightly.",IF(CM210&gt;=9,"burning steadily.",IF(CM210&gt;=4,"burning weakly.","guttering."))),"unlit."),""),"")</f>
        <v/>
      </c>
      <c r="AV211" s="5" t="str" cm="1">
        <f t="array" ref="AV211">_xlfn.TEXTJOIN(", ", TRUE, IF(CO210:DN210=1,CO$1:DN$1,""))</f>
        <v/>
      </c>
      <c r="AW211" s="5" t="str">
        <f t="shared" si="324"/>
        <v/>
      </c>
      <c r="AX211" s="5" t="b">
        <f t="shared" si="325"/>
        <v>0</v>
      </c>
      <c r="AY211" s="5" t="str">
        <f>IF(AX211,IF(NOT(ISBLANK(_xlfn.XLOOKUP(T211,Data!$W$3:$W$28,Data!$AD$3:$AD$28))),IF(CK210=12,"","There's nowhere to pour it away here."),"You can't empty that!"),"")</f>
        <v/>
      </c>
      <c r="AZ211" s="5" t="str">
        <f t="shared" si="326"/>
        <v/>
      </c>
      <c r="BA211" s="5" t="b">
        <f t="shared" si="327"/>
        <v>0</v>
      </c>
      <c r="BB211" s="5" t="e">
        <f>_xlfn.XLOOKUP(T211,Data!$W$3:$W$28,Data!$AD$3:$AD$28)</f>
        <v>#N/A</v>
      </c>
      <c r="BC211" s="5" t="str">
        <f t="shared" si="328"/>
        <v/>
      </c>
      <c r="BD211" s="5" t="str">
        <f t="shared" si="329"/>
        <v/>
      </c>
      <c r="BE211" s="5" t="b">
        <f t="shared" si="330"/>
        <v>0</v>
      </c>
      <c r="BF211" s="5" t="str">
        <f t="shared" si="266"/>
        <v/>
      </c>
      <c r="BG211" s="5" t="str">
        <f t="shared" si="331"/>
        <v/>
      </c>
      <c r="BH211" s="5" t="b">
        <f t="shared" si="332"/>
        <v>0</v>
      </c>
      <c r="BI211" s="5" t="str">
        <f t="shared" si="333"/>
        <v/>
      </c>
      <c r="BJ211" s="5" t="str">
        <f t="shared" si="267"/>
        <v/>
      </c>
      <c r="BK211" s="5" t="str">
        <f>IF(BH211,IF(BI211="","You ring the bell. "&amp;IF(BJ211=0,"Nothing else happens.","The "&amp;_xlfn.XLOOKUP(BJ211,Data!$W$3:$W$28,Data!$X$3:$X$28)&amp;" is transformed!"),BI211),"")</f>
        <v/>
      </c>
      <c r="BL211" s="5" t="b">
        <f t="shared" si="334"/>
        <v>0</v>
      </c>
      <c r="BM211" s="5" t="b">
        <f t="shared" si="335"/>
        <v>0</v>
      </c>
      <c r="BN211" s="5" t="str">
        <f t="shared" si="268"/>
        <v/>
      </c>
      <c r="BO211" s="5" t="str">
        <f t="shared" si="269"/>
        <v/>
      </c>
      <c r="BP211" s="5" t="b">
        <f t="shared" si="336"/>
        <v>0</v>
      </c>
      <c r="BQ211" s="5" t="str">
        <f>IF(BP211,IF(_xlfn.XLOOKUP(T211,Data!$W$3:$W$28,Data!$AB$3:$AB$28),"That's much too precious to give away!",IF(OR(AND(T211=17,CK210=CQ210),AND(T211=21,CK210=CV210)),"","No-one here seems to want that.")),"")</f>
        <v/>
      </c>
      <c r="BR211" s="5" t="str">
        <f>IF(BP211,IF(BQ211&lt;&gt;"",BQ211,IF(T211=21,Data!$B$5,"The priest takes the water and it is transformed by heavenly radiance!")),"")</f>
        <v/>
      </c>
      <c r="BS211" s="5" t="b">
        <f t="shared" si="337"/>
        <v>0</v>
      </c>
      <c r="BT211" s="5" t="str">
        <f t="shared" si="270"/>
        <v/>
      </c>
      <c r="BU211" s="5" t="str">
        <f t="shared" si="338"/>
        <v/>
      </c>
      <c r="BV211" s="5" t="b">
        <f t="shared" si="339"/>
        <v>0</v>
      </c>
      <c r="BW211" s="5" t="str">
        <f t="shared" si="271"/>
        <v/>
      </c>
      <c r="BX211" s="5" t="str">
        <f t="shared" si="340"/>
        <v/>
      </c>
      <c r="BY211" s="5" t="b">
        <f t="shared" si="341"/>
        <v>0</v>
      </c>
      <c r="BZ211" s="5">
        <f t="shared" si="342"/>
        <v>0</v>
      </c>
      <c r="CA211" s="5" t="str">
        <f t="shared" si="272"/>
        <v/>
      </c>
      <c r="CB211" s="5" t="b">
        <f t="shared" si="273"/>
        <v>0</v>
      </c>
      <c r="CC211" s="5" t="str">
        <f t="shared" si="274"/>
        <v/>
      </c>
      <c r="CD211" s="5" t="b">
        <f t="shared" si="275"/>
        <v>0</v>
      </c>
      <c r="CE211" s="5" t="b">
        <f t="shared" si="276"/>
        <v>0</v>
      </c>
      <c r="CF211" s="5" t="b">
        <f t="shared" si="277"/>
        <v>0</v>
      </c>
      <c r="CG211" s="5" t="b">
        <f t="shared" si="278"/>
        <v>0</v>
      </c>
      <c r="CH211" s="5" t="b">
        <f t="shared" si="279"/>
        <v>0</v>
      </c>
      <c r="CI211" s="5">
        <f t="shared" si="280"/>
        <v>0</v>
      </c>
      <c r="CJ211" s="5" t="str">
        <f t="shared" si="281"/>
        <v>I don't know that verb.</v>
      </c>
      <c r="CK211" s="4">
        <f t="shared" si="282"/>
        <v>3</v>
      </c>
      <c r="CL211" s="4" t="b">
        <f t="shared" si="283"/>
        <v>0</v>
      </c>
      <c r="CM211" s="4">
        <f t="shared" si="343"/>
        <v>20</v>
      </c>
      <c r="CN211" s="4" t="b">
        <f t="shared" si="284"/>
        <v>0</v>
      </c>
      <c r="CO211" s="4">
        <f t="shared" si="285"/>
        <v>12</v>
      </c>
      <c r="CP211" s="4">
        <f t="shared" si="286"/>
        <v>10</v>
      </c>
      <c r="CQ211" s="4">
        <f t="shared" si="287"/>
        <v>2</v>
      </c>
      <c r="CR211" s="4">
        <f t="shared" si="288"/>
        <v>20</v>
      </c>
      <c r="CS211" s="4">
        <f t="shared" si="289"/>
        <v>2</v>
      </c>
      <c r="CT211" s="4">
        <f t="shared" si="290"/>
        <v>15</v>
      </c>
      <c r="CU211" s="4">
        <f t="shared" si="291"/>
        <v>16</v>
      </c>
      <c r="CV211" s="4">
        <f t="shared" si="292"/>
        <v>8</v>
      </c>
      <c r="CW211" s="4">
        <f t="shared" si="293"/>
        <v>8</v>
      </c>
      <c r="CX211" s="4">
        <f t="shared" si="294"/>
        <v>14</v>
      </c>
      <c r="CY211" s="4">
        <f t="shared" si="295"/>
        <v>19</v>
      </c>
      <c r="CZ211" s="4">
        <f t="shared" si="296"/>
        <v>9</v>
      </c>
      <c r="DA211" s="4">
        <f t="shared" si="297"/>
        <v>2</v>
      </c>
      <c r="DB211" s="4">
        <f t="shared" si="298"/>
        <v>12</v>
      </c>
      <c r="DC211" s="4">
        <f t="shared" si="344"/>
        <v>2</v>
      </c>
      <c r="DD211" s="4">
        <f t="shared" si="299"/>
        <v>2</v>
      </c>
      <c r="DE211" s="4">
        <f t="shared" si="300"/>
        <v>2</v>
      </c>
      <c r="DF211" s="4">
        <f t="shared" si="301"/>
        <v>10</v>
      </c>
      <c r="DG211" s="4">
        <f t="shared" si="302"/>
        <v>2</v>
      </c>
      <c r="DH211" s="4">
        <f t="shared" si="303"/>
        <v>17</v>
      </c>
      <c r="DI211" s="4">
        <f t="shared" si="304"/>
        <v>6</v>
      </c>
      <c r="DJ211" s="4">
        <f t="shared" si="305"/>
        <v>15</v>
      </c>
      <c r="DK211" s="4">
        <f t="shared" si="306"/>
        <v>19</v>
      </c>
      <c r="DL211" s="4">
        <f t="shared" si="307"/>
        <v>2</v>
      </c>
      <c r="DM211" s="4">
        <f t="shared" si="308"/>
        <v>22</v>
      </c>
      <c r="DN211" s="4">
        <f t="shared" si="309"/>
        <v>23</v>
      </c>
      <c r="DO211" s="3"/>
    </row>
    <row r="212" spans="1:119" x14ac:dyDescent="0.35">
      <c r="A212" s="3" t="str">
        <f t="shared" si="310"/>
        <v/>
      </c>
      <c r="B212" s="6"/>
      <c r="C212" s="3" t="str">
        <f t="shared" si="260"/>
        <v/>
      </c>
      <c r="D212" s="3" t="e" cm="1">
        <f t="array" ref="D212:F212">INDEX(_xlfn.TEXTSPLIT(B212," ",,TRUE),_xlfn.SEQUENCE(1,3))</f>
        <v>#VALUE!</v>
      </c>
      <c r="E212" s="3" t="e">
        <v>#VALUE!</v>
      </c>
      <c r="F212" s="3" t="e">
        <v>#VALUE!</v>
      </c>
      <c r="G212" s="3" t="e" cm="1">
        <f t="array" ref="G212">_xlfn.XLOOKUP(D212,Data!$D$3:$D$36,Data!$E$3:$G$36)</f>
        <v>#VALUE!</v>
      </c>
      <c r="H212" s="3"/>
      <c r="I212" s="3"/>
      <c r="J212" s="3" t="e">
        <f>_xlfn.XMATCH(E212,Data!$L$3:$L$10)</f>
        <v>#VALUE!</v>
      </c>
      <c r="K212" s="3" t="str">
        <f>IF(M212="",IF(I212,Data!$B$4,_xlfn.XLOOKUP(D212,Data!$D$3:$D$36,Data!$E$3:$E$36)),"")</f>
        <v/>
      </c>
      <c r="L212" s="3" t="str">
        <f>IF(M212="",IF(I212,_xlfn.XLOOKUP(G212,Data!$L$3:$L$10,Data!$M$3:$M$10),IF(H212=0,"",IF(H212=1,E212,_xlfn.XLOOKUP(E212,Data!$L$3:$L$10,Data!$M$3:$M$10)))),"")</f>
        <v/>
      </c>
      <c r="M212" s="3" t="str">
        <f>IF(NOT(ISERROR(F212)),Data!$J$3,IF(ISERROR(G212),Data!$J$4,IF(AND(H212=0,NOT(ISERROR(E212))),Data!$J$5,IF(AND(H212=2,ISERROR(J212)),Data!$J$7,IF(AND(H212=1,ISERROR(E212)),Data!$J$6,"")))))</f>
        <v>I don't know that verb.</v>
      </c>
      <c r="N212" s="3" t="e">
        <f>_xlfn.XLOOKUP(K212,Data!$D$3:$D$36,Data!$H$3:$H$36)</f>
        <v>#N/A</v>
      </c>
      <c r="O212" s="3" t="e">
        <f>_xlfn.XLOOKUP(L212,Data!$X$3:$X$29,Data!$W$3:$W$29)</f>
        <v>#N/A</v>
      </c>
      <c r="P212" s="3" t="b">
        <f>OR(_xlfn.XLOOKUP(CK211,Data!$O$3:$O$25,Data!$U$3:$U$25),AND(CL211,OR(DC211=CK211,DC211=1)))</f>
        <v>1</v>
      </c>
      <c r="Q212" s="3" t="e" cm="1">
        <f t="array" ref="Q212">INDEX(CO211:DN211,1,O212)</f>
        <v>#N/A</v>
      </c>
      <c r="R212" s="3" t="e">
        <f t="shared" si="262"/>
        <v>#N/A</v>
      </c>
      <c r="S212" s="3" t="e">
        <f t="shared" si="311"/>
        <v>#N/A</v>
      </c>
      <c r="T212" s="3" t="str">
        <f t="shared" si="312"/>
        <v/>
      </c>
      <c r="U212" s="3" t="str">
        <f>IF(M212&lt;&gt;"",M212,IF(L212="","",IFERROR(IF(T212=0,IF(S212=FALSE,Data!$J$11,Data!$J$8),""),IF(K212=Data!$B$4,"",Data!$J$8))))</f>
        <v>I don't know that verb.</v>
      </c>
      <c r="V212" s="3" t="e" cm="1">
        <f t="array" ref="V212">INDEX(Data!$Q$3:$T$25,CK211,L212)</f>
        <v>#VALUE!</v>
      </c>
      <c r="W212" s="3" t="e">
        <f t="shared" si="263"/>
        <v>#VALUE!</v>
      </c>
      <c r="X212" s="3">
        <f t="shared" si="313"/>
        <v>0</v>
      </c>
      <c r="Y212" s="3" t="str">
        <f>IF(K212&lt;&gt;"Go","",IF(ISNUMBER(V212),IF(V212&gt;0,W212,Data!$J$9),Play!V212))</f>
        <v/>
      </c>
      <c r="Z212" s="3" t="b">
        <f t="shared" si="314"/>
        <v>0</v>
      </c>
      <c r="AA212" s="3" t="str">
        <f t="shared" si="315"/>
        <v/>
      </c>
      <c r="AB212" s="3">
        <f t="shared" si="264"/>
        <v>0</v>
      </c>
      <c r="AE212" s="5" t="str">
        <f t="shared" si="265"/>
        <v/>
      </c>
      <c r="AF212" s="5" t="str">
        <f>IF(AE212&lt;&gt;"",OR(_xlfn.XLOOKUP(AE212,Data!$O$3:$O$25,Data!$U$3:$U$25),AND(CL211,OR(DC211=1,DC211=CK211))),"")</f>
        <v/>
      </c>
      <c r="AG212" s="5" t="e" cm="1">
        <f t="array" ref="AG212">"Exits: " &amp; _xlfn.TEXTJOIN(", ", TRUE, IF(INDEX(Data!$Q$3:$T$25,AE212,0)&gt;0,Data!$Q$2:$T$2,""))&amp;"."</f>
        <v>#VALUE!</v>
      </c>
      <c r="AH212" s="5" t="str" cm="1">
        <f t="array" ref="AH212">_xlfn.TEXTJOIN(", ", TRUE, IF(CO211:DN211=AE212,_xlfn.XLOOKUP($CO$3:$DN$3,Data!$W$3:$W$28,Data!$X$3:$X$28),""))</f>
        <v/>
      </c>
      <c r="AI212" s="5" t="str">
        <f>IF(AF212="","",IF(AF212,_xlfn.XLOOKUP(AE212,Data!$O$3:$O$25,Data!$P$3:$P$25)&amp;" "&amp;AG212&amp;IF(AH212&lt;&gt;""," You see: " &amp;AH212&amp;".",""),Data!$J$10))</f>
        <v/>
      </c>
      <c r="AJ212" s="5" t="str">
        <f t="shared" si="316"/>
        <v/>
      </c>
      <c r="AK212" s="5" t="str">
        <f>IF(AND(K212="Talk",U212=""),_xlfn.XLOOKUP(T212,Data!$W$3:$W$28,Data!$AC$3:$AC$28),"")</f>
        <v/>
      </c>
      <c r="AL212" s="5" t="str">
        <f t="shared" si="317"/>
        <v/>
      </c>
      <c r="AM212" s="5" t="b">
        <f t="shared" si="318"/>
        <v>0</v>
      </c>
      <c r="AN212" s="5" t="str">
        <f>IF(AM212,IF(_xlfn.XLOOKUP(T212,Data!$W$3:$W$28,Data!$AA$3:$AA$28)=FALSE,"You can't take that.",IF(Q212=1,"You already have that.",IF(OR(CK211=CT211,CK211=CY211),"The unholy fiend prevents you!",""))),"")</f>
        <v/>
      </c>
      <c r="AO212" s="5" t="str">
        <f t="shared" si="319"/>
        <v/>
      </c>
      <c r="AP212" s="5" t="str">
        <f t="shared" si="320"/>
        <v/>
      </c>
      <c r="AQ212" s="5" t="b">
        <f t="shared" si="321"/>
        <v>0</v>
      </c>
      <c r="AR212" s="5" t="str">
        <f t="shared" si="322"/>
        <v/>
      </c>
      <c r="AS212" s="5" t="str">
        <f t="shared" si="323"/>
        <v/>
      </c>
      <c r="AT212" s="5" t="str">
        <f t="shared" si="261"/>
        <v/>
      </c>
      <c r="AU212" s="5" t="str">
        <f>IF(AND(K212="Examine",U212=""),_xlfn.XLOOKUP(T212,Data!$W$3:$W$28,Data!$Z$3:$Z$28)&amp;IF(T212=15,IF(CL211,IF(CM211&gt;=14,"burning brightly.",IF(CM211&gt;=9,"burning steadily.",IF(CM211&gt;=4,"burning weakly.","guttering."))),"unlit."),""),"")</f>
        <v/>
      </c>
      <c r="AV212" s="5" t="str" cm="1">
        <f t="array" ref="AV212">_xlfn.TEXTJOIN(", ", TRUE, IF(CO211:DN211=1,CO$1:DN$1,""))</f>
        <v/>
      </c>
      <c r="AW212" s="5" t="str">
        <f t="shared" si="324"/>
        <v/>
      </c>
      <c r="AX212" s="5" t="b">
        <f t="shared" si="325"/>
        <v>0</v>
      </c>
      <c r="AY212" s="5" t="str">
        <f>IF(AX212,IF(NOT(ISBLANK(_xlfn.XLOOKUP(T212,Data!$W$3:$W$28,Data!$AD$3:$AD$28))),IF(CK211=12,"","There's nowhere to pour it away here."),"You can't empty that!"),"")</f>
        <v/>
      </c>
      <c r="AZ212" s="5" t="str">
        <f t="shared" si="326"/>
        <v/>
      </c>
      <c r="BA212" s="5" t="b">
        <f t="shared" si="327"/>
        <v>0</v>
      </c>
      <c r="BB212" s="5" t="e">
        <f>_xlfn.XLOOKUP(T212,Data!$W$3:$W$28,Data!$AD$3:$AD$28)</f>
        <v>#N/A</v>
      </c>
      <c r="BC212" s="5" t="str">
        <f t="shared" si="328"/>
        <v/>
      </c>
      <c r="BD212" s="5" t="str">
        <f t="shared" si="329"/>
        <v/>
      </c>
      <c r="BE212" s="5" t="b">
        <f t="shared" si="330"/>
        <v>0</v>
      </c>
      <c r="BF212" s="5" t="str">
        <f t="shared" si="266"/>
        <v/>
      </c>
      <c r="BG212" s="5" t="str">
        <f t="shared" si="331"/>
        <v/>
      </c>
      <c r="BH212" s="5" t="b">
        <f t="shared" si="332"/>
        <v>0</v>
      </c>
      <c r="BI212" s="5" t="str">
        <f t="shared" si="333"/>
        <v/>
      </c>
      <c r="BJ212" s="5" t="str">
        <f t="shared" si="267"/>
        <v/>
      </c>
      <c r="BK212" s="5" t="str">
        <f>IF(BH212,IF(BI212="","You ring the bell. "&amp;IF(BJ212=0,"Nothing else happens.","The "&amp;_xlfn.XLOOKUP(BJ212,Data!$W$3:$W$28,Data!$X$3:$X$28)&amp;" is transformed!"),BI212),"")</f>
        <v/>
      </c>
      <c r="BL212" s="5" t="b">
        <f t="shared" si="334"/>
        <v>0</v>
      </c>
      <c r="BM212" s="5" t="b">
        <f t="shared" si="335"/>
        <v>0</v>
      </c>
      <c r="BN212" s="5" t="str">
        <f t="shared" si="268"/>
        <v/>
      </c>
      <c r="BO212" s="5" t="str">
        <f t="shared" si="269"/>
        <v/>
      </c>
      <c r="BP212" s="5" t="b">
        <f t="shared" si="336"/>
        <v>0</v>
      </c>
      <c r="BQ212" s="5" t="str">
        <f>IF(BP212,IF(_xlfn.XLOOKUP(T212,Data!$W$3:$W$28,Data!$AB$3:$AB$28),"That's much too precious to give away!",IF(OR(AND(T212=17,CK211=CQ211),AND(T212=21,CK211=CV211)),"","No-one here seems to want that.")),"")</f>
        <v/>
      </c>
      <c r="BR212" s="5" t="str">
        <f>IF(BP212,IF(BQ212&lt;&gt;"",BQ212,IF(T212=21,Data!$B$5,"The priest takes the water and it is transformed by heavenly radiance!")),"")</f>
        <v/>
      </c>
      <c r="BS212" s="5" t="b">
        <f t="shared" si="337"/>
        <v>0</v>
      </c>
      <c r="BT212" s="5" t="str">
        <f t="shared" si="270"/>
        <v/>
      </c>
      <c r="BU212" s="5" t="str">
        <f t="shared" si="338"/>
        <v/>
      </c>
      <c r="BV212" s="5" t="b">
        <f t="shared" si="339"/>
        <v>0</v>
      </c>
      <c r="BW212" s="5" t="str">
        <f t="shared" si="271"/>
        <v/>
      </c>
      <c r="BX212" s="5" t="str">
        <f t="shared" si="340"/>
        <v/>
      </c>
      <c r="BY212" s="5" t="b">
        <f t="shared" si="341"/>
        <v>0</v>
      </c>
      <c r="BZ212" s="5">
        <f t="shared" si="342"/>
        <v>0</v>
      </c>
      <c r="CA212" s="5" t="str">
        <f t="shared" si="272"/>
        <v/>
      </c>
      <c r="CB212" s="5" t="b">
        <f t="shared" si="273"/>
        <v>0</v>
      </c>
      <c r="CC212" s="5" t="str">
        <f t="shared" si="274"/>
        <v/>
      </c>
      <c r="CD212" s="5" t="b">
        <f t="shared" si="275"/>
        <v>0</v>
      </c>
      <c r="CE212" s="5" t="b">
        <f t="shared" si="276"/>
        <v>0</v>
      </c>
      <c r="CF212" s="5" t="b">
        <f t="shared" si="277"/>
        <v>0</v>
      </c>
      <c r="CG212" s="5" t="b">
        <f t="shared" si="278"/>
        <v>0</v>
      </c>
      <c r="CH212" s="5" t="b">
        <f t="shared" si="279"/>
        <v>0</v>
      </c>
      <c r="CI212" s="5">
        <f t="shared" si="280"/>
        <v>0</v>
      </c>
      <c r="CJ212" s="5" t="str">
        <f t="shared" si="281"/>
        <v>I don't know that verb.</v>
      </c>
      <c r="CK212" s="4">
        <f t="shared" si="282"/>
        <v>3</v>
      </c>
      <c r="CL212" s="4" t="b">
        <f t="shared" si="283"/>
        <v>0</v>
      </c>
      <c r="CM212" s="4">
        <f t="shared" si="343"/>
        <v>20</v>
      </c>
      <c r="CN212" s="4" t="b">
        <f t="shared" si="284"/>
        <v>0</v>
      </c>
      <c r="CO212" s="4">
        <f t="shared" si="285"/>
        <v>12</v>
      </c>
      <c r="CP212" s="4">
        <f t="shared" si="286"/>
        <v>10</v>
      </c>
      <c r="CQ212" s="4">
        <f t="shared" si="287"/>
        <v>2</v>
      </c>
      <c r="CR212" s="4">
        <f t="shared" si="288"/>
        <v>20</v>
      </c>
      <c r="CS212" s="4">
        <f t="shared" si="289"/>
        <v>2</v>
      </c>
      <c r="CT212" s="4">
        <f t="shared" si="290"/>
        <v>15</v>
      </c>
      <c r="CU212" s="4">
        <f t="shared" si="291"/>
        <v>16</v>
      </c>
      <c r="CV212" s="4">
        <f t="shared" si="292"/>
        <v>8</v>
      </c>
      <c r="CW212" s="4">
        <f t="shared" si="293"/>
        <v>8</v>
      </c>
      <c r="CX212" s="4">
        <f t="shared" si="294"/>
        <v>14</v>
      </c>
      <c r="CY212" s="4">
        <f t="shared" si="295"/>
        <v>19</v>
      </c>
      <c r="CZ212" s="4">
        <f t="shared" si="296"/>
        <v>9</v>
      </c>
      <c r="DA212" s="4">
        <f t="shared" si="297"/>
        <v>2</v>
      </c>
      <c r="DB212" s="4">
        <f t="shared" si="298"/>
        <v>12</v>
      </c>
      <c r="DC212" s="4">
        <f t="shared" si="344"/>
        <v>2</v>
      </c>
      <c r="DD212" s="4">
        <f t="shared" si="299"/>
        <v>2</v>
      </c>
      <c r="DE212" s="4">
        <f t="shared" si="300"/>
        <v>2</v>
      </c>
      <c r="DF212" s="4">
        <f t="shared" si="301"/>
        <v>10</v>
      </c>
      <c r="DG212" s="4">
        <f t="shared" si="302"/>
        <v>2</v>
      </c>
      <c r="DH212" s="4">
        <f t="shared" si="303"/>
        <v>17</v>
      </c>
      <c r="DI212" s="4">
        <f t="shared" si="304"/>
        <v>6</v>
      </c>
      <c r="DJ212" s="4">
        <f t="shared" si="305"/>
        <v>15</v>
      </c>
      <c r="DK212" s="4">
        <f t="shared" si="306"/>
        <v>19</v>
      </c>
      <c r="DL212" s="4">
        <f t="shared" si="307"/>
        <v>2</v>
      </c>
      <c r="DM212" s="4">
        <f t="shared" si="308"/>
        <v>22</v>
      </c>
      <c r="DN212" s="4">
        <f t="shared" si="309"/>
        <v>23</v>
      </c>
      <c r="DO212" s="3"/>
    </row>
    <row r="213" spans="1:119" x14ac:dyDescent="0.35">
      <c r="A213" s="3" t="str">
        <f t="shared" si="310"/>
        <v/>
      </c>
      <c r="B213" s="6"/>
      <c r="C213" s="3" t="str">
        <f t="shared" si="260"/>
        <v/>
      </c>
      <c r="D213" s="3" t="e" cm="1">
        <f t="array" ref="D213:F213">INDEX(_xlfn.TEXTSPLIT(B213," ",,TRUE),_xlfn.SEQUENCE(1,3))</f>
        <v>#VALUE!</v>
      </c>
      <c r="E213" s="3" t="e">
        <v>#VALUE!</v>
      </c>
      <c r="F213" s="3" t="e">
        <v>#VALUE!</v>
      </c>
      <c r="G213" s="3" t="e" cm="1">
        <f t="array" ref="G213">_xlfn.XLOOKUP(D213,Data!$D$3:$D$36,Data!$E$3:$G$36)</f>
        <v>#VALUE!</v>
      </c>
      <c r="H213" s="3"/>
      <c r="I213" s="3"/>
      <c r="J213" s="3" t="e">
        <f>_xlfn.XMATCH(E213,Data!$L$3:$L$10)</f>
        <v>#VALUE!</v>
      </c>
      <c r="K213" s="3" t="str">
        <f>IF(M213="",IF(I213,Data!$B$4,_xlfn.XLOOKUP(D213,Data!$D$3:$D$36,Data!$E$3:$E$36)),"")</f>
        <v/>
      </c>
      <c r="L213" s="3" t="str">
        <f>IF(M213="",IF(I213,_xlfn.XLOOKUP(G213,Data!$L$3:$L$10,Data!$M$3:$M$10),IF(H213=0,"",IF(H213=1,E213,_xlfn.XLOOKUP(E213,Data!$L$3:$L$10,Data!$M$3:$M$10)))),"")</f>
        <v/>
      </c>
      <c r="M213" s="3" t="str">
        <f>IF(NOT(ISERROR(F213)),Data!$J$3,IF(ISERROR(G213),Data!$J$4,IF(AND(H213=0,NOT(ISERROR(E213))),Data!$J$5,IF(AND(H213=2,ISERROR(J213)),Data!$J$7,IF(AND(H213=1,ISERROR(E213)),Data!$J$6,"")))))</f>
        <v>I don't know that verb.</v>
      </c>
      <c r="N213" s="3" t="e">
        <f>_xlfn.XLOOKUP(K213,Data!$D$3:$D$36,Data!$H$3:$H$36)</f>
        <v>#N/A</v>
      </c>
      <c r="O213" s="3" t="e">
        <f>_xlfn.XLOOKUP(L213,Data!$X$3:$X$29,Data!$W$3:$W$29)</f>
        <v>#N/A</v>
      </c>
      <c r="P213" s="3" t="b">
        <f>OR(_xlfn.XLOOKUP(CK212,Data!$O$3:$O$25,Data!$U$3:$U$25),AND(CL212,OR(DC212=CK212,DC212=1)))</f>
        <v>1</v>
      </c>
      <c r="Q213" s="3" t="e" cm="1">
        <f t="array" ref="Q213">INDEX(CO212:DN212,1,O213)</f>
        <v>#N/A</v>
      </c>
      <c r="R213" s="3" t="e">
        <f t="shared" si="262"/>
        <v>#N/A</v>
      </c>
      <c r="S213" s="3" t="e">
        <f t="shared" si="311"/>
        <v>#N/A</v>
      </c>
      <c r="T213" s="3" t="str">
        <f t="shared" si="312"/>
        <v/>
      </c>
      <c r="U213" s="3" t="str">
        <f>IF(M213&lt;&gt;"",M213,IF(L213="","",IFERROR(IF(T213=0,IF(S213=FALSE,Data!$J$11,Data!$J$8),""),IF(K213=Data!$B$4,"",Data!$J$8))))</f>
        <v>I don't know that verb.</v>
      </c>
      <c r="V213" s="3" t="e" cm="1">
        <f t="array" ref="V213">INDEX(Data!$Q$3:$T$25,CK212,L213)</f>
        <v>#VALUE!</v>
      </c>
      <c r="W213" s="3" t="e">
        <f t="shared" si="263"/>
        <v>#VALUE!</v>
      </c>
      <c r="X213" s="3">
        <f t="shared" si="313"/>
        <v>0</v>
      </c>
      <c r="Y213" s="3" t="str">
        <f>IF(K213&lt;&gt;"Go","",IF(ISNUMBER(V213),IF(V213&gt;0,W213,Data!$J$9),Play!V213))</f>
        <v/>
      </c>
      <c r="Z213" s="3" t="b">
        <f t="shared" si="314"/>
        <v>0</v>
      </c>
      <c r="AA213" s="3" t="str">
        <f t="shared" si="315"/>
        <v/>
      </c>
      <c r="AB213" s="3">
        <f t="shared" si="264"/>
        <v>0</v>
      </c>
      <c r="AE213" s="5" t="str">
        <f t="shared" si="265"/>
        <v/>
      </c>
      <c r="AF213" s="5" t="str">
        <f>IF(AE213&lt;&gt;"",OR(_xlfn.XLOOKUP(AE213,Data!$O$3:$O$25,Data!$U$3:$U$25),AND(CL212,OR(DC212=1,DC212=CK212))),"")</f>
        <v/>
      </c>
      <c r="AG213" s="5" t="e" cm="1">
        <f t="array" ref="AG213">"Exits: " &amp; _xlfn.TEXTJOIN(", ", TRUE, IF(INDEX(Data!$Q$3:$T$25,AE213,0)&gt;0,Data!$Q$2:$T$2,""))&amp;"."</f>
        <v>#VALUE!</v>
      </c>
      <c r="AH213" s="5" t="str" cm="1">
        <f t="array" ref="AH213">_xlfn.TEXTJOIN(", ", TRUE, IF(CO212:DN212=AE213,_xlfn.XLOOKUP($CO$3:$DN$3,Data!$W$3:$W$28,Data!$X$3:$X$28),""))</f>
        <v/>
      </c>
      <c r="AI213" s="5" t="str">
        <f>IF(AF213="","",IF(AF213,_xlfn.XLOOKUP(AE213,Data!$O$3:$O$25,Data!$P$3:$P$25)&amp;" "&amp;AG213&amp;IF(AH213&lt;&gt;""," You see: " &amp;AH213&amp;".",""),Data!$J$10))</f>
        <v/>
      </c>
      <c r="AJ213" s="5" t="str">
        <f t="shared" si="316"/>
        <v/>
      </c>
      <c r="AK213" s="5" t="str">
        <f>IF(AND(K213="Talk",U213=""),_xlfn.XLOOKUP(T213,Data!$W$3:$W$28,Data!$AC$3:$AC$28),"")</f>
        <v/>
      </c>
      <c r="AL213" s="5" t="str">
        <f t="shared" si="317"/>
        <v/>
      </c>
      <c r="AM213" s="5" t="b">
        <f t="shared" si="318"/>
        <v>0</v>
      </c>
      <c r="AN213" s="5" t="str">
        <f>IF(AM213,IF(_xlfn.XLOOKUP(T213,Data!$W$3:$W$28,Data!$AA$3:$AA$28)=FALSE,"You can't take that.",IF(Q213=1,"You already have that.",IF(OR(CK212=CT212,CK212=CY212),"The unholy fiend prevents you!",""))),"")</f>
        <v/>
      </c>
      <c r="AO213" s="5" t="str">
        <f t="shared" si="319"/>
        <v/>
      </c>
      <c r="AP213" s="5" t="str">
        <f t="shared" si="320"/>
        <v/>
      </c>
      <c r="AQ213" s="5" t="b">
        <f t="shared" si="321"/>
        <v>0</v>
      </c>
      <c r="AR213" s="5" t="str">
        <f t="shared" si="322"/>
        <v/>
      </c>
      <c r="AS213" s="5" t="str">
        <f t="shared" si="323"/>
        <v/>
      </c>
      <c r="AT213" s="5" t="str">
        <f t="shared" si="261"/>
        <v/>
      </c>
      <c r="AU213" s="5" t="str">
        <f>IF(AND(K213="Examine",U213=""),_xlfn.XLOOKUP(T213,Data!$W$3:$W$28,Data!$Z$3:$Z$28)&amp;IF(T213=15,IF(CL212,IF(CM212&gt;=14,"burning brightly.",IF(CM212&gt;=9,"burning steadily.",IF(CM212&gt;=4,"burning weakly.","guttering."))),"unlit."),""),"")</f>
        <v/>
      </c>
      <c r="AV213" s="5" t="str" cm="1">
        <f t="array" ref="AV213">_xlfn.TEXTJOIN(", ", TRUE, IF(CO212:DN212=1,CO$1:DN$1,""))</f>
        <v/>
      </c>
      <c r="AW213" s="5" t="str">
        <f t="shared" si="324"/>
        <v/>
      </c>
      <c r="AX213" s="5" t="b">
        <f t="shared" si="325"/>
        <v>0</v>
      </c>
      <c r="AY213" s="5" t="str">
        <f>IF(AX213,IF(NOT(ISBLANK(_xlfn.XLOOKUP(T213,Data!$W$3:$W$28,Data!$AD$3:$AD$28))),IF(CK212=12,"","There's nowhere to pour it away here."),"You can't empty that!"),"")</f>
        <v/>
      </c>
      <c r="AZ213" s="5" t="str">
        <f t="shared" si="326"/>
        <v/>
      </c>
      <c r="BA213" s="5" t="b">
        <f t="shared" si="327"/>
        <v>0</v>
      </c>
      <c r="BB213" s="5" t="e">
        <f>_xlfn.XLOOKUP(T213,Data!$W$3:$W$28,Data!$AD$3:$AD$28)</f>
        <v>#N/A</v>
      </c>
      <c r="BC213" s="5" t="str">
        <f t="shared" si="328"/>
        <v/>
      </c>
      <c r="BD213" s="5" t="str">
        <f t="shared" si="329"/>
        <v/>
      </c>
      <c r="BE213" s="5" t="b">
        <f t="shared" si="330"/>
        <v>0</v>
      </c>
      <c r="BF213" s="5" t="str">
        <f t="shared" si="266"/>
        <v/>
      </c>
      <c r="BG213" s="5" t="str">
        <f t="shared" si="331"/>
        <v/>
      </c>
      <c r="BH213" s="5" t="b">
        <f t="shared" si="332"/>
        <v>0</v>
      </c>
      <c r="BI213" s="5" t="str">
        <f t="shared" si="333"/>
        <v/>
      </c>
      <c r="BJ213" s="5" t="str">
        <f t="shared" si="267"/>
        <v/>
      </c>
      <c r="BK213" s="5" t="str">
        <f>IF(BH213,IF(BI213="","You ring the bell. "&amp;IF(BJ213=0,"Nothing else happens.","The "&amp;_xlfn.XLOOKUP(BJ213,Data!$W$3:$W$28,Data!$X$3:$X$28)&amp;" is transformed!"),BI213),"")</f>
        <v/>
      </c>
      <c r="BL213" s="5" t="b">
        <f t="shared" si="334"/>
        <v>0</v>
      </c>
      <c r="BM213" s="5" t="b">
        <f t="shared" si="335"/>
        <v>0</v>
      </c>
      <c r="BN213" s="5" t="str">
        <f t="shared" si="268"/>
        <v/>
      </c>
      <c r="BO213" s="5" t="str">
        <f t="shared" si="269"/>
        <v/>
      </c>
      <c r="BP213" s="5" t="b">
        <f t="shared" si="336"/>
        <v>0</v>
      </c>
      <c r="BQ213" s="5" t="str">
        <f>IF(BP213,IF(_xlfn.XLOOKUP(T213,Data!$W$3:$W$28,Data!$AB$3:$AB$28),"That's much too precious to give away!",IF(OR(AND(T213=17,CK212=CQ212),AND(T213=21,CK212=CV212)),"","No-one here seems to want that.")),"")</f>
        <v/>
      </c>
      <c r="BR213" s="5" t="str">
        <f>IF(BP213,IF(BQ213&lt;&gt;"",BQ213,IF(T213=21,Data!$B$5,"The priest takes the water and it is transformed by heavenly radiance!")),"")</f>
        <v/>
      </c>
      <c r="BS213" s="5" t="b">
        <f t="shared" si="337"/>
        <v>0</v>
      </c>
      <c r="BT213" s="5" t="str">
        <f t="shared" si="270"/>
        <v/>
      </c>
      <c r="BU213" s="5" t="str">
        <f t="shared" si="338"/>
        <v/>
      </c>
      <c r="BV213" s="5" t="b">
        <f t="shared" si="339"/>
        <v>0</v>
      </c>
      <c r="BW213" s="5" t="str">
        <f t="shared" si="271"/>
        <v/>
      </c>
      <c r="BX213" s="5" t="str">
        <f t="shared" si="340"/>
        <v/>
      </c>
      <c r="BY213" s="5" t="b">
        <f t="shared" si="341"/>
        <v>0</v>
      </c>
      <c r="BZ213" s="5">
        <f t="shared" si="342"/>
        <v>0</v>
      </c>
      <c r="CA213" s="5" t="str">
        <f t="shared" si="272"/>
        <v/>
      </c>
      <c r="CB213" s="5" t="b">
        <f t="shared" si="273"/>
        <v>0</v>
      </c>
      <c r="CC213" s="5" t="str">
        <f t="shared" si="274"/>
        <v/>
      </c>
      <c r="CD213" s="5" t="b">
        <f t="shared" si="275"/>
        <v>0</v>
      </c>
      <c r="CE213" s="5" t="b">
        <f t="shared" si="276"/>
        <v>0</v>
      </c>
      <c r="CF213" s="5" t="b">
        <f t="shared" si="277"/>
        <v>0</v>
      </c>
      <c r="CG213" s="5" t="b">
        <f t="shared" si="278"/>
        <v>0</v>
      </c>
      <c r="CH213" s="5" t="b">
        <f t="shared" si="279"/>
        <v>0</v>
      </c>
      <c r="CI213" s="5">
        <f t="shared" si="280"/>
        <v>0</v>
      </c>
      <c r="CJ213" s="5" t="str">
        <f t="shared" si="281"/>
        <v>I don't know that verb.</v>
      </c>
      <c r="CK213" s="4">
        <f t="shared" si="282"/>
        <v>3</v>
      </c>
      <c r="CL213" s="4" t="b">
        <f t="shared" si="283"/>
        <v>0</v>
      </c>
      <c r="CM213" s="4">
        <f t="shared" si="343"/>
        <v>20</v>
      </c>
      <c r="CN213" s="4" t="b">
        <f t="shared" si="284"/>
        <v>0</v>
      </c>
      <c r="CO213" s="4">
        <f t="shared" si="285"/>
        <v>12</v>
      </c>
      <c r="CP213" s="4">
        <f t="shared" si="286"/>
        <v>10</v>
      </c>
      <c r="CQ213" s="4">
        <f t="shared" si="287"/>
        <v>2</v>
      </c>
      <c r="CR213" s="4">
        <f t="shared" si="288"/>
        <v>20</v>
      </c>
      <c r="CS213" s="4">
        <f t="shared" si="289"/>
        <v>2</v>
      </c>
      <c r="CT213" s="4">
        <f t="shared" si="290"/>
        <v>15</v>
      </c>
      <c r="CU213" s="4">
        <f t="shared" si="291"/>
        <v>16</v>
      </c>
      <c r="CV213" s="4">
        <f t="shared" si="292"/>
        <v>8</v>
      </c>
      <c r="CW213" s="4">
        <f t="shared" si="293"/>
        <v>8</v>
      </c>
      <c r="CX213" s="4">
        <f t="shared" si="294"/>
        <v>14</v>
      </c>
      <c r="CY213" s="4">
        <f t="shared" si="295"/>
        <v>19</v>
      </c>
      <c r="CZ213" s="4">
        <f t="shared" si="296"/>
        <v>9</v>
      </c>
      <c r="DA213" s="4">
        <f t="shared" si="297"/>
        <v>2</v>
      </c>
      <c r="DB213" s="4">
        <f t="shared" si="298"/>
        <v>12</v>
      </c>
      <c r="DC213" s="4">
        <f t="shared" si="344"/>
        <v>2</v>
      </c>
      <c r="DD213" s="4">
        <f t="shared" si="299"/>
        <v>2</v>
      </c>
      <c r="DE213" s="4">
        <f t="shared" si="300"/>
        <v>2</v>
      </c>
      <c r="DF213" s="4">
        <f t="shared" si="301"/>
        <v>10</v>
      </c>
      <c r="DG213" s="4">
        <f t="shared" si="302"/>
        <v>2</v>
      </c>
      <c r="DH213" s="4">
        <f t="shared" si="303"/>
        <v>17</v>
      </c>
      <c r="DI213" s="4">
        <f t="shared" si="304"/>
        <v>6</v>
      </c>
      <c r="DJ213" s="4">
        <f t="shared" si="305"/>
        <v>15</v>
      </c>
      <c r="DK213" s="4">
        <f t="shared" si="306"/>
        <v>19</v>
      </c>
      <c r="DL213" s="4">
        <f t="shared" si="307"/>
        <v>2</v>
      </c>
      <c r="DM213" s="4">
        <f t="shared" si="308"/>
        <v>22</v>
      </c>
      <c r="DN213" s="4">
        <f t="shared" si="309"/>
        <v>23</v>
      </c>
      <c r="DO213" s="3"/>
    </row>
    <row r="214" spans="1:119" x14ac:dyDescent="0.35">
      <c r="A214" s="3" t="str">
        <f t="shared" si="310"/>
        <v/>
      </c>
      <c r="B214" s="6"/>
      <c r="C214" s="3" t="str">
        <f t="shared" si="260"/>
        <v/>
      </c>
      <c r="D214" s="3" t="e" cm="1">
        <f t="array" ref="D214:F214">INDEX(_xlfn.TEXTSPLIT(B214," ",,TRUE),_xlfn.SEQUENCE(1,3))</f>
        <v>#VALUE!</v>
      </c>
      <c r="E214" s="3" t="e">
        <v>#VALUE!</v>
      </c>
      <c r="F214" s="3" t="e">
        <v>#VALUE!</v>
      </c>
      <c r="G214" s="3" t="e" cm="1">
        <f t="array" ref="G214">_xlfn.XLOOKUP(D214,Data!$D$3:$D$36,Data!$E$3:$G$36)</f>
        <v>#VALUE!</v>
      </c>
      <c r="H214" s="3"/>
      <c r="I214" s="3"/>
      <c r="J214" s="3" t="e">
        <f>_xlfn.XMATCH(E214,Data!$L$3:$L$10)</f>
        <v>#VALUE!</v>
      </c>
      <c r="K214" s="3" t="str">
        <f>IF(M214="",IF(I214,Data!$B$4,_xlfn.XLOOKUP(D214,Data!$D$3:$D$36,Data!$E$3:$E$36)),"")</f>
        <v/>
      </c>
      <c r="L214" s="3" t="str">
        <f>IF(M214="",IF(I214,_xlfn.XLOOKUP(G214,Data!$L$3:$L$10,Data!$M$3:$M$10),IF(H214=0,"",IF(H214=1,E214,_xlfn.XLOOKUP(E214,Data!$L$3:$L$10,Data!$M$3:$M$10)))),"")</f>
        <v/>
      </c>
      <c r="M214" s="3" t="str">
        <f>IF(NOT(ISERROR(F214)),Data!$J$3,IF(ISERROR(G214),Data!$J$4,IF(AND(H214=0,NOT(ISERROR(E214))),Data!$J$5,IF(AND(H214=2,ISERROR(J214)),Data!$J$7,IF(AND(H214=1,ISERROR(E214)),Data!$J$6,"")))))</f>
        <v>I don't know that verb.</v>
      </c>
      <c r="N214" s="3" t="e">
        <f>_xlfn.XLOOKUP(K214,Data!$D$3:$D$36,Data!$H$3:$H$36)</f>
        <v>#N/A</v>
      </c>
      <c r="O214" s="3" t="e">
        <f>_xlfn.XLOOKUP(L214,Data!$X$3:$X$29,Data!$W$3:$W$29)</f>
        <v>#N/A</v>
      </c>
      <c r="P214" s="3" t="b">
        <f>OR(_xlfn.XLOOKUP(CK213,Data!$O$3:$O$25,Data!$U$3:$U$25),AND(CL213,OR(DC213=CK213,DC213=1)))</f>
        <v>1</v>
      </c>
      <c r="Q214" s="3" t="e" cm="1">
        <f t="array" ref="Q214">INDEX(CO213:DN213,1,O214)</f>
        <v>#N/A</v>
      </c>
      <c r="R214" s="3" t="e">
        <f t="shared" si="262"/>
        <v>#N/A</v>
      </c>
      <c r="S214" s="3" t="e">
        <f t="shared" si="311"/>
        <v>#N/A</v>
      </c>
      <c r="T214" s="3" t="str">
        <f t="shared" si="312"/>
        <v/>
      </c>
      <c r="U214" s="3" t="str">
        <f>IF(M214&lt;&gt;"",M214,IF(L214="","",IFERROR(IF(T214=0,IF(S214=FALSE,Data!$J$11,Data!$J$8),""),IF(K214=Data!$B$4,"",Data!$J$8))))</f>
        <v>I don't know that verb.</v>
      </c>
      <c r="V214" s="3" t="e" cm="1">
        <f t="array" ref="V214">INDEX(Data!$Q$3:$T$25,CK213,L214)</f>
        <v>#VALUE!</v>
      </c>
      <c r="W214" s="3" t="e">
        <f t="shared" si="263"/>
        <v>#VALUE!</v>
      </c>
      <c r="X214" s="3">
        <f t="shared" si="313"/>
        <v>0</v>
      </c>
      <c r="Y214" s="3" t="str">
        <f>IF(K214&lt;&gt;"Go","",IF(ISNUMBER(V214),IF(V214&gt;0,W214,Data!$J$9),Play!V214))</f>
        <v/>
      </c>
      <c r="Z214" s="3" t="b">
        <f t="shared" si="314"/>
        <v>0</v>
      </c>
      <c r="AA214" s="3" t="str">
        <f t="shared" si="315"/>
        <v/>
      </c>
      <c r="AB214" s="3">
        <f t="shared" si="264"/>
        <v>0</v>
      </c>
      <c r="AE214" s="5" t="str">
        <f t="shared" si="265"/>
        <v/>
      </c>
      <c r="AF214" s="5" t="str">
        <f>IF(AE214&lt;&gt;"",OR(_xlfn.XLOOKUP(AE214,Data!$O$3:$O$25,Data!$U$3:$U$25),AND(CL213,OR(DC213=1,DC213=CK213))),"")</f>
        <v/>
      </c>
      <c r="AG214" s="5" t="e" cm="1">
        <f t="array" ref="AG214">"Exits: " &amp; _xlfn.TEXTJOIN(", ", TRUE, IF(INDEX(Data!$Q$3:$T$25,AE214,0)&gt;0,Data!$Q$2:$T$2,""))&amp;"."</f>
        <v>#VALUE!</v>
      </c>
      <c r="AH214" s="5" t="str" cm="1">
        <f t="array" ref="AH214">_xlfn.TEXTJOIN(", ", TRUE, IF(CO213:DN213=AE214,_xlfn.XLOOKUP($CO$3:$DN$3,Data!$W$3:$W$28,Data!$X$3:$X$28),""))</f>
        <v/>
      </c>
      <c r="AI214" s="5" t="str">
        <f>IF(AF214="","",IF(AF214,_xlfn.XLOOKUP(AE214,Data!$O$3:$O$25,Data!$P$3:$P$25)&amp;" "&amp;AG214&amp;IF(AH214&lt;&gt;""," You see: " &amp;AH214&amp;".",""),Data!$J$10))</f>
        <v/>
      </c>
      <c r="AJ214" s="5" t="str">
        <f t="shared" si="316"/>
        <v/>
      </c>
      <c r="AK214" s="5" t="str">
        <f>IF(AND(K214="Talk",U214=""),_xlfn.XLOOKUP(T214,Data!$W$3:$W$28,Data!$AC$3:$AC$28),"")</f>
        <v/>
      </c>
      <c r="AL214" s="5" t="str">
        <f t="shared" si="317"/>
        <v/>
      </c>
      <c r="AM214" s="5" t="b">
        <f t="shared" si="318"/>
        <v>0</v>
      </c>
      <c r="AN214" s="5" t="str">
        <f>IF(AM214,IF(_xlfn.XLOOKUP(T214,Data!$W$3:$W$28,Data!$AA$3:$AA$28)=FALSE,"You can't take that.",IF(Q214=1,"You already have that.",IF(OR(CK213=CT213,CK213=CY213),"The unholy fiend prevents you!",""))),"")</f>
        <v/>
      </c>
      <c r="AO214" s="5" t="str">
        <f t="shared" si="319"/>
        <v/>
      </c>
      <c r="AP214" s="5" t="str">
        <f t="shared" si="320"/>
        <v/>
      </c>
      <c r="AQ214" s="5" t="b">
        <f t="shared" si="321"/>
        <v>0</v>
      </c>
      <c r="AR214" s="5" t="str">
        <f t="shared" si="322"/>
        <v/>
      </c>
      <c r="AS214" s="5" t="str">
        <f t="shared" si="323"/>
        <v/>
      </c>
      <c r="AT214" s="5" t="str">
        <f t="shared" si="261"/>
        <v/>
      </c>
      <c r="AU214" s="5" t="str">
        <f>IF(AND(K214="Examine",U214=""),_xlfn.XLOOKUP(T214,Data!$W$3:$W$28,Data!$Z$3:$Z$28)&amp;IF(T214=15,IF(CL213,IF(CM213&gt;=14,"burning brightly.",IF(CM213&gt;=9,"burning steadily.",IF(CM213&gt;=4,"burning weakly.","guttering."))),"unlit."),""),"")</f>
        <v/>
      </c>
      <c r="AV214" s="5" t="str" cm="1">
        <f t="array" ref="AV214">_xlfn.TEXTJOIN(", ", TRUE, IF(CO213:DN213=1,CO$1:DN$1,""))</f>
        <v/>
      </c>
      <c r="AW214" s="5" t="str">
        <f t="shared" si="324"/>
        <v/>
      </c>
      <c r="AX214" s="5" t="b">
        <f t="shared" si="325"/>
        <v>0</v>
      </c>
      <c r="AY214" s="5" t="str">
        <f>IF(AX214,IF(NOT(ISBLANK(_xlfn.XLOOKUP(T214,Data!$W$3:$W$28,Data!$AD$3:$AD$28))),IF(CK213=12,"","There's nowhere to pour it away here."),"You can't empty that!"),"")</f>
        <v/>
      </c>
      <c r="AZ214" s="5" t="str">
        <f t="shared" si="326"/>
        <v/>
      </c>
      <c r="BA214" s="5" t="b">
        <f t="shared" si="327"/>
        <v>0</v>
      </c>
      <c r="BB214" s="5" t="e">
        <f>_xlfn.XLOOKUP(T214,Data!$W$3:$W$28,Data!$AD$3:$AD$28)</f>
        <v>#N/A</v>
      </c>
      <c r="BC214" s="5" t="str">
        <f t="shared" si="328"/>
        <v/>
      </c>
      <c r="BD214" s="5" t="str">
        <f t="shared" si="329"/>
        <v/>
      </c>
      <c r="BE214" s="5" t="b">
        <f t="shared" si="330"/>
        <v>0</v>
      </c>
      <c r="BF214" s="5" t="str">
        <f t="shared" si="266"/>
        <v/>
      </c>
      <c r="BG214" s="5" t="str">
        <f t="shared" si="331"/>
        <v/>
      </c>
      <c r="BH214" s="5" t="b">
        <f t="shared" si="332"/>
        <v>0</v>
      </c>
      <c r="BI214" s="5" t="str">
        <f t="shared" si="333"/>
        <v/>
      </c>
      <c r="BJ214" s="5" t="str">
        <f t="shared" si="267"/>
        <v/>
      </c>
      <c r="BK214" s="5" t="str">
        <f>IF(BH214,IF(BI214="","You ring the bell. "&amp;IF(BJ214=0,"Nothing else happens.","The "&amp;_xlfn.XLOOKUP(BJ214,Data!$W$3:$W$28,Data!$X$3:$X$28)&amp;" is transformed!"),BI214),"")</f>
        <v/>
      </c>
      <c r="BL214" s="5" t="b">
        <f t="shared" si="334"/>
        <v>0</v>
      </c>
      <c r="BM214" s="5" t="b">
        <f t="shared" si="335"/>
        <v>0</v>
      </c>
      <c r="BN214" s="5" t="str">
        <f t="shared" si="268"/>
        <v/>
      </c>
      <c r="BO214" s="5" t="str">
        <f t="shared" si="269"/>
        <v/>
      </c>
      <c r="BP214" s="5" t="b">
        <f t="shared" si="336"/>
        <v>0</v>
      </c>
      <c r="BQ214" s="5" t="str">
        <f>IF(BP214,IF(_xlfn.XLOOKUP(T214,Data!$W$3:$W$28,Data!$AB$3:$AB$28),"That's much too precious to give away!",IF(OR(AND(T214=17,CK213=CQ213),AND(T214=21,CK213=CV213)),"","No-one here seems to want that.")),"")</f>
        <v/>
      </c>
      <c r="BR214" s="5" t="str">
        <f>IF(BP214,IF(BQ214&lt;&gt;"",BQ214,IF(T214=21,Data!$B$5,"The priest takes the water and it is transformed by heavenly radiance!")),"")</f>
        <v/>
      </c>
      <c r="BS214" s="5" t="b">
        <f t="shared" si="337"/>
        <v>0</v>
      </c>
      <c r="BT214" s="5" t="str">
        <f t="shared" si="270"/>
        <v/>
      </c>
      <c r="BU214" s="5" t="str">
        <f t="shared" si="338"/>
        <v/>
      </c>
      <c r="BV214" s="5" t="b">
        <f t="shared" si="339"/>
        <v>0</v>
      </c>
      <c r="BW214" s="5" t="str">
        <f t="shared" si="271"/>
        <v/>
      </c>
      <c r="BX214" s="5" t="str">
        <f t="shared" si="340"/>
        <v/>
      </c>
      <c r="BY214" s="5" t="b">
        <f t="shared" si="341"/>
        <v>0</v>
      </c>
      <c r="BZ214" s="5">
        <f t="shared" si="342"/>
        <v>0</v>
      </c>
      <c r="CA214" s="5" t="str">
        <f t="shared" si="272"/>
        <v/>
      </c>
      <c r="CB214" s="5" t="b">
        <f t="shared" si="273"/>
        <v>0</v>
      </c>
      <c r="CC214" s="5" t="str">
        <f t="shared" si="274"/>
        <v/>
      </c>
      <c r="CD214" s="5" t="b">
        <f t="shared" si="275"/>
        <v>0</v>
      </c>
      <c r="CE214" s="5" t="b">
        <f t="shared" si="276"/>
        <v>0</v>
      </c>
      <c r="CF214" s="5" t="b">
        <f t="shared" si="277"/>
        <v>0</v>
      </c>
      <c r="CG214" s="5" t="b">
        <f t="shared" si="278"/>
        <v>0</v>
      </c>
      <c r="CH214" s="5" t="b">
        <f t="shared" si="279"/>
        <v>0</v>
      </c>
      <c r="CI214" s="5">
        <f t="shared" si="280"/>
        <v>0</v>
      </c>
      <c r="CJ214" s="5" t="str">
        <f t="shared" si="281"/>
        <v>I don't know that verb.</v>
      </c>
      <c r="CK214" s="4">
        <f t="shared" si="282"/>
        <v>3</v>
      </c>
      <c r="CL214" s="4" t="b">
        <f t="shared" si="283"/>
        <v>0</v>
      </c>
      <c r="CM214" s="4">
        <f t="shared" si="343"/>
        <v>20</v>
      </c>
      <c r="CN214" s="4" t="b">
        <f t="shared" si="284"/>
        <v>0</v>
      </c>
      <c r="CO214" s="4">
        <f t="shared" si="285"/>
        <v>12</v>
      </c>
      <c r="CP214" s="4">
        <f t="shared" si="286"/>
        <v>10</v>
      </c>
      <c r="CQ214" s="4">
        <f t="shared" si="287"/>
        <v>2</v>
      </c>
      <c r="CR214" s="4">
        <f t="shared" si="288"/>
        <v>20</v>
      </c>
      <c r="CS214" s="4">
        <f t="shared" si="289"/>
        <v>2</v>
      </c>
      <c r="CT214" s="4">
        <f t="shared" si="290"/>
        <v>15</v>
      </c>
      <c r="CU214" s="4">
        <f t="shared" si="291"/>
        <v>16</v>
      </c>
      <c r="CV214" s="4">
        <f t="shared" si="292"/>
        <v>8</v>
      </c>
      <c r="CW214" s="4">
        <f t="shared" si="293"/>
        <v>8</v>
      </c>
      <c r="CX214" s="4">
        <f t="shared" si="294"/>
        <v>14</v>
      </c>
      <c r="CY214" s="4">
        <f t="shared" si="295"/>
        <v>19</v>
      </c>
      <c r="CZ214" s="4">
        <f t="shared" si="296"/>
        <v>9</v>
      </c>
      <c r="DA214" s="4">
        <f t="shared" si="297"/>
        <v>2</v>
      </c>
      <c r="DB214" s="4">
        <f t="shared" si="298"/>
        <v>12</v>
      </c>
      <c r="DC214" s="4">
        <f t="shared" si="344"/>
        <v>2</v>
      </c>
      <c r="DD214" s="4">
        <f t="shared" si="299"/>
        <v>2</v>
      </c>
      <c r="DE214" s="4">
        <f t="shared" si="300"/>
        <v>2</v>
      </c>
      <c r="DF214" s="4">
        <f t="shared" si="301"/>
        <v>10</v>
      </c>
      <c r="DG214" s="4">
        <f t="shared" si="302"/>
        <v>2</v>
      </c>
      <c r="DH214" s="4">
        <f t="shared" si="303"/>
        <v>17</v>
      </c>
      <c r="DI214" s="4">
        <f t="shared" si="304"/>
        <v>6</v>
      </c>
      <c r="DJ214" s="4">
        <f t="shared" si="305"/>
        <v>15</v>
      </c>
      <c r="DK214" s="4">
        <f t="shared" si="306"/>
        <v>19</v>
      </c>
      <c r="DL214" s="4">
        <f t="shared" si="307"/>
        <v>2</v>
      </c>
      <c r="DM214" s="4">
        <f t="shared" si="308"/>
        <v>22</v>
      </c>
      <c r="DN214" s="4">
        <f t="shared" si="309"/>
        <v>23</v>
      </c>
      <c r="DO214" s="3"/>
    </row>
    <row r="215" spans="1:119" x14ac:dyDescent="0.35">
      <c r="A215" s="3" t="str">
        <f t="shared" si="310"/>
        <v/>
      </c>
      <c r="B215" s="6"/>
      <c r="C215" s="3" t="str">
        <f t="shared" si="260"/>
        <v/>
      </c>
      <c r="D215" s="3" t="e" cm="1">
        <f t="array" ref="D215:F215">INDEX(_xlfn.TEXTSPLIT(B215," ",,TRUE),_xlfn.SEQUENCE(1,3))</f>
        <v>#VALUE!</v>
      </c>
      <c r="E215" s="3" t="e">
        <v>#VALUE!</v>
      </c>
      <c r="F215" s="3" t="e">
        <v>#VALUE!</v>
      </c>
      <c r="G215" s="3" t="e" cm="1">
        <f t="array" ref="G215">_xlfn.XLOOKUP(D215,Data!$D$3:$D$36,Data!$E$3:$G$36)</f>
        <v>#VALUE!</v>
      </c>
      <c r="H215" s="3"/>
      <c r="I215" s="3"/>
      <c r="J215" s="3" t="e">
        <f>_xlfn.XMATCH(E215,Data!$L$3:$L$10)</f>
        <v>#VALUE!</v>
      </c>
      <c r="K215" s="3" t="str">
        <f>IF(M215="",IF(I215,Data!$B$4,_xlfn.XLOOKUP(D215,Data!$D$3:$D$36,Data!$E$3:$E$36)),"")</f>
        <v/>
      </c>
      <c r="L215" s="3" t="str">
        <f>IF(M215="",IF(I215,_xlfn.XLOOKUP(G215,Data!$L$3:$L$10,Data!$M$3:$M$10),IF(H215=0,"",IF(H215=1,E215,_xlfn.XLOOKUP(E215,Data!$L$3:$L$10,Data!$M$3:$M$10)))),"")</f>
        <v/>
      </c>
      <c r="M215" s="3" t="str">
        <f>IF(NOT(ISERROR(F215)),Data!$J$3,IF(ISERROR(G215),Data!$J$4,IF(AND(H215=0,NOT(ISERROR(E215))),Data!$J$5,IF(AND(H215=2,ISERROR(J215)),Data!$J$7,IF(AND(H215=1,ISERROR(E215)),Data!$J$6,"")))))</f>
        <v>I don't know that verb.</v>
      </c>
      <c r="N215" s="3" t="e">
        <f>_xlfn.XLOOKUP(K215,Data!$D$3:$D$36,Data!$H$3:$H$36)</f>
        <v>#N/A</v>
      </c>
      <c r="O215" s="3" t="e">
        <f>_xlfn.XLOOKUP(L215,Data!$X$3:$X$29,Data!$W$3:$W$29)</f>
        <v>#N/A</v>
      </c>
      <c r="P215" s="3" t="b">
        <f>OR(_xlfn.XLOOKUP(CK214,Data!$O$3:$O$25,Data!$U$3:$U$25),AND(CL214,OR(DC214=CK214,DC214=1)))</f>
        <v>1</v>
      </c>
      <c r="Q215" s="3" t="e" cm="1">
        <f t="array" ref="Q215">INDEX(CO214:DN214,1,O215)</f>
        <v>#N/A</v>
      </c>
      <c r="R215" s="3" t="e">
        <f t="shared" si="262"/>
        <v>#N/A</v>
      </c>
      <c r="S215" s="3" t="e">
        <f t="shared" si="311"/>
        <v>#N/A</v>
      </c>
      <c r="T215" s="3" t="str">
        <f t="shared" si="312"/>
        <v/>
      </c>
      <c r="U215" s="3" t="str">
        <f>IF(M215&lt;&gt;"",M215,IF(L215="","",IFERROR(IF(T215=0,IF(S215=FALSE,Data!$J$11,Data!$J$8),""),IF(K215=Data!$B$4,"",Data!$J$8))))</f>
        <v>I don't know that verb.</v>
      </c>
      <c r="V215" s="3" t="e" cm="1">
        <f t="array" ref="V215">INDEX(Data!$Q$3:$T$25,CK214,L215)</f>
        <v>#VALUE!</v>
      </c>
      <c r="W215" s="3" t="e">
        <f t="shared" si="263"/>
        <v>#VALUE!</v>
      </c>
      <c r="X215" s="3">
        <f t="shared" si="313"/>
        <v>0</v>
      </c>
      <c r="Y215" s="3" t="str">
        <f>IF(K215&lt;&gt;"Go","",IF(ISNUMBER(V215),IF(V215&gt;0,W215,Data!$J$9),Play!V215))</f>
        <v/>
      </c>
      <c r="Z215" s="3" t="b">
        <f t="shared" si="314"/>
        <v>0</v>
      </c>
      <c r="AA215" s="3" t="str">
        <f t="shared" si="315"/>
        <v/>
      </c>
      <c r="AB215" s="3">
        <f t="shared" si="264"/>
        <v>0</v>
      </c>
      <c r="AE215" s="5" t="str">
        <f t="shared" si="265"/>
        <v/>
      </c>
      <c r="AF215" s="5" t="str">
        <f>IF(AE215&lt;&gt;"",OR(_xlfn.XLOOKUP(AE215,Data!$O$3:$O$25,Data!$U$3:$U$25),AND(CL214,OR(DC214=1,DC214=CK214))),"")</f>
        <v/>
      </c>
      <c r="AG215" s="5" t="e" cm="1">
        <f t="array" ref="AG215">"Exits: " &amp; _xlfn.TEXTJOIN(", ", TRUE, IF(INDEX(Data!$Q$3:$T$25,AE215,0)&gt;0,Data!$Q$2:$T$2,""))&amp;"."</f>
        <v>#VALUE!</v>
      </c>
      <c r="AH215" s="5" t="str" cm="1">
        <f t="array" ref="AH215">_xlfn.TEXTJOIN(", ", TRUE, IF(CO214:DN214=AE215,_xlfn.XLOOKUP($CO$3:$DN$3,Data!$W$3:$W$28,Data!$X$3:$X$28),""))</f>
        <v/>
      </c>
      <c r="AI215" s="5" t="str">
        <f>IF(AF215="","",IF(AF215,_xlfn.XLOOKUP(AE215,Data!$O$3:$O$25,Data!$P$3:$P$25)&amp;" "&amp;AG215&amp;IF(AH215&lt;&gt;""," You see: " &amp;AH215&amp;".",""),Data!$J$10))</f>
        <v/>
      </c>
      <c r="AJ215" s="5" t="str">
        <f t="shared" si="316"/>
        <v/>
      </c>
      <c r="AK215" s="5" t="str">
        <f>IF(AND(K215="Talk",U215=""),_xlfn.XLOOKUP(T215,Data!$W$3:$W$28,Data!$AC$3:$AC$28),"")</f>
        <v/>
      </c>
      <c r="AL215" s="5" t="str">
        <f t="shared" si="317"/>
        <v/>
      </c>
      <c r="AM215" s="5" t="b">
        <f t="shared" si="318"/>
        <v>0</v>
      </c>
      <c r="AN215" s="5" t="str">
        <f>IF(AM215,IF(_xlfn.XLOOKUP(T215,Data!$W$3:$W$28,Data!$AA$3:$AA$28)=FALSE,"You can't take that.",IF(Q215=1,"You already have that.",IF(OR(CK214=CT214,CK214=CY214),"The unholy fiend prevents you!",""))),"")</f>
        <v/>
      </c>
      <c r="AO215" s="5" t="str">
        <f t="shared" si="319"/>
        <v/>
      </c>
      <c r="AP215" s="5" t="str">
        <f t="shared" si="320"/>
        <v/>
      </c>
      <c r="AQ215" s="5" t="b">
        <f t="shared" si="321"/>
        <v>0</v>
      </c>
      <c r="AR215" s="5" t="str">
        <f t="shared" si="322"/>
        <v/>
      </c>
      <c r="AS215" s="5" t="str">
        <f t="shared" si="323"/>
        <v/>
      </c>
      <c r="AT215" s="5" t="str">
        <f t="shared" si="261"/>
        <v/>
      </c>
      <c r="AU215" s="5" t="str">
        <f>IF(AND(K215="Examine",U215=""),_xlfn.XLOOKUP(T215,Data!$W$3:$W$28,Data!$Z$3:$Z$28)&amp;IF(T215=15,IF(CL214,IF(CM214&gt;=14,"burning brightly.",IF(CM214&gt;=9,"burning steadily.",IF(CM214&gt;=4,"burning weakly.","guttering."))),"unlit."),""),"")</f>
        <v/>
      </c>
      <c r="AV215" s="5" t="str" cm="1">
        <f t="array" ref="AV215">_xlfn.TEXTJOIN(", ", TRUE, IF(CO214:DN214=1,CO$1:DN$1,""))</f>
        <v/>
      </c>
      <c r="AW215" s="5" t="str">
        <f t="shared" si="324"/>
        <v/>
      </c>
      <c r="AX215" s="5" t="b">
        <f t="shared" si="325"/>
        <v>0</v>
      </c>
      <c r="AY215" s="5" t="str">
        <f>IF(AX215,IF(NOT(ISBLANK(_xlfn.XLOOKUP(T215,Data!$W$3:$W$28,Data!$AD$3:$AD$28))),IF(CK214=12,"","There's nowhere to pour it away here."),"You can't empty that!"),"")</f>
        <v/>
      </c>
      <c r="AZ215" s="5" t="str">
        <f t="shared" si="326"/>
        <v/>
      </c>
      <c r="BA215" s="5" t="b">
        <f t="shared" si="327"/>
        <v>0</v>
      </c>
      <c r="BB215" s="5" t="e">
        <f>_xlfn.XLOOKUP(T215,Data!$W$3:$W$28,Data!$AD$3:$AD$28)</f>
        <v>#N/A</v>
      </c>
      <c r="BC215" s="5" t="str">
        <f t="shared" si="328"/>
        <v/>
      </c>
      <c r="BD215" s="5" t="str">
        <f t="shared" si="329"/>
        <v/>
      </c>
      <c r="BE215" s="5" t="b">
        <f t="shared" si="330"/>
        <v>0</v>
      </c>
      <c r="BF215" s="5" t="str">
        <f t="shared" si="266"/>
        <v/>
      </c>
      <c r="BG215" s="5" t="str">
        <f t="shared" si="331"/>
        <v/>
      </c>
      <c r="BH215" s="5" t="b">
        <f t="shared" si="332"/>
        <v>0</v>
      </c>
      <c r="BI215" s="5" t="str">
        <f t="shared" si="333"/>
        <v/>
      </c>
      <c r="BJ215" s="5" t="str">
        <f t="shared" si="267"/>
        <v/>
      </c>
      <c r="BK215" s="5" t="str">
        <f>IF(BH215,IF(BI215="","You ring the bell. "&amp;IF(BJ215=0,"Nothing else happens.","The "&amp;_xlfn.XLOOKUP(BJ215,Data!$W$3:$W$28,Data!$X$3:$X$28)&amp;" is transformed!"),BI215),"")</f>
        <v/>
      </c>
      <c r="BL215" s="5" t="b">
        <f t="shared" si="334"/>
        <v>0</v>
      </c>
      <c r="BM215" s="5" t="b">
        <f t="shared" si="335"/>
        <v>0</v>
      </c>
      <c r="BN215" s="5" t="str">
        <f t="shared" si="268"/>
        <v/>
      </c>
      <c r="BO215" s="5" t="str">
        <f t="shared" si="269"/>
        <v/>
      </c>
      <c r="BP215" s="5" t="b">
        <f t="shared" si="336"/>
        <v>0</v>
      </c>
      <c r="BQ215" s="5" t="str">
        <f>IF(BP215,IF(_xlfn.XLOOKUP(T215,Data!$W$3:$W$28,Data!$AB$3:$AB$28),"That's much too precious to give away!",IF(OR(AND(T215=17,CK214=CQ214),AND(T215=21,CK214=CV214)),"","No-one here seems to want that.")),"")</f>
        <v/>
      </c>
      <c r="BR215" s="5" t="str">
        <f>IF(BP215,IF(BQ215&lt;&gt;"",BQ215,IF(T215=21,Data!$B$5,"The priest takes the water and it is transformed by heavenly radiance!")),"")</f>
        <v/>
      </c>
      <c r="BS215" s="5" t="b">
        <f t="shared" si="337"/>
        <v>0</v>
      </c>
      <c r="BT215" s="5" t="str">
        <f t="shared" si="270"/>
        <v/>
      </c>
      <c r="BU215" s="5" t="str">
        <f t="shared" si="338"/>
        <v/>
      </c>
      <c r="BV215" s="5" t="b">
        <f t="shared" si="339"/>
        <v>0</v>
      </c>
      <c r="BW215" s="5" t="str">
        <f t="shared" si="271"/>
        <v/>
      </c>
      <c r="BX215" s="5" t="str">
        <f t="shared" si="340"/>
        <v/>
      </c>
      <c r="BY215" s="5" t="b">
        <f t="shared" si="341"/>
        <v>0</v>
      </c>
      <c r="BZ215" s="5">
        <f t="shared" si="342"/>
        <v>0</v>
      </c>
      <c r="CA215" s="5" t="str">
        <f t="shared" si="272"/>
        <v/>
      </c>
      <c r="CB215" s="5" t="b">
        <f t="shared" si="273"/>
        <v>0</v>
      </c>
      <c r="CC215" s="5" t="str">
        <f t="shared" si="274"/>
        <v/>
      </c>
      <c r="CD215" s="5" t="b">
        <f t="shared" si="275"/>
        <v>0</v>
      </c>
      <c r="CE215" s="5" t="b">
        <f t="shared" si="276"/>
        <v>0</v>
      </c>
      <c r="CF215" s="5" t="b">
        <f t="shared" si="277"/>
        <v>0</v>
      </c>
      <c r="CG215" s="5" t="b">
        <f t="shared" si="278"/>
        <v>0</v>
      </c>
      <c r="CH215" s="5" t="b">
        <f t="shared" si="279"/>
        <v>0</v>
      </c>
      <c r="CI215" s="5">
        <f t="shared" si="280"/>
        <v>0</v>
      </c>
      <c r="CJ215" s="5" t="str">
        <f t="shared" si="281"/>
        <v>I don't know that verb.</v>
      </c>
      <c r="CK215" s="4">
        <f t="shared" si="282"/>
        <v>3</v>
      </c>
      <c r="CL215" s="4" t="b">
        <f t="shared" si="283"/>
        <v>0</v>
      </c>
      <c r="CM215" s="4">
        <f t="shared" si="343"/>
        <v>20</v>
      </c>
      <c r="CN215" s="4" t="b">
        <f t="shared" si="284"/>
        <v>0</v>
      </c>
      <c r="CO215" s="4">
        <f t="shared" si="285"/>
        <v>12</v>
      </c>
      <c r="CP215" s="4">
        <f t="shared" si="286"/>
        <v>10</v>
      </c>
      <c r="CQ215" s="4">
        <f t="shared" si="287"/>
        <v>2</v>
      </c>
      <c r="CR215" s="4">
        <f t="shared" si="288"/>
        <v>20</v>
      </c>
      <c r="CS215" s="4">
        <f t="shared" si="289"/>
        <v>2</v>
      </c>
      <c r="CT215" s="4">
        <f t="shared" si="290"/>
        <v>15</v>
      </c>
      <c r="CU215" s="4">
        <f t="shared" si="291"/>
        <v>16</v>
      </c>
      <c r="CV215" s="4">
        <f t="shared" si="292"/>
        <v>8</v>
      </c>
      <c r="CW215" s="4">
        <f t="shared" si="293"/>
        <v>8</v>
      </c>
      <c r="CX215" s="4">
        <f t="shared" si="294"/>
        <v>14</v>
      </c>
      <c r="CY215" s="4">
        <f t="shared" si="295"/>
        <v>19</v>
      </c>
      <c r="CZ215" s="4">
        <f t="shared" si="296"/>
        <v>9</v>
      </c>
      <c r="DA215" s="4">
        <f t="shared" si="297"/>
        <v>2</v>
      </c>
      <c r="DB215" s="4">
        <f t="shared" si="298"/>
        <v>12</v>
      </c>
      <c r="DC215" s="4">
        <f t="shared" si="344"/>
        <v>2</v>
      </c>
      <c r="DD215" s="4">
        <f t="shared" si="299"/>
        <v>2</v>
      </c>
      <c r="DE215" s="4">
        <f t="shared" si="300"/>
        <v>2</v>
      </c>
      <c r="DF215" s="4">
        <f t="shared" si="301"/>
        <v>10</v>
      </c>
      <c r="DG215" s="4">
        <f t="shared" si="302"/>
        <v>2</v>
      </c>
      <c r="DH215" s="4">
        <f t="shared" si="303"/>
        <v>17</v>
      </c>
      <c r="DI215" s="4">
        <f t="shared" si="304"/>
        <v>6</v>
      </c>
      <c r="DJ215" s="4">
        <f t="shared" si="305"/>
        <v>15</v>
      </c>
      <c r="DK215" s="4">
        <f t="shared" si="306"/>
        <v>19</v>
      </c>
      <c r="DL215" s="4">
        <f t="shared" si="307"/>
        <v>2</v>
      </c>
      <c r="DM215" s="4">
        <f t="shared" si="308"/>
        <v>22</v>
      </c>
      <c r="DN215" s="4">
        <f t="shared" si="309"/>
        <v>23</v>
      </c>
      <c r="DO215" s="3"/>
    </row>
    <row r="216" spans="1:119" x14ac:dyDescent="0.35">
      <c r="A216" s="3" t="str">
        <f t="shared" si="310"/>
        <v/>
      </c>
      <c r="B216" s="6"/>
      <c r="C216" s="3" t="str">
        <f t="shared" si="260"/>
        <v/>
      </c>
      <c r="D216" s="3" t="e" cm="1">
        <f t="array" ref="D216:F216">INDEX(_xlfn.TEXTSPLIT(B216," ",,TRUE),_xlfn.SEQUENCE(1,3))</f>
        <v>#VALUE!</v>
      </c>
      <c r="E216" s="3" t="e">
        <v>#VALUE!</v>
      </c>
      <c r="F216" s="3" t="e">
        <v>#VALUE!</v>
      </c>
      <c r="G216" s="3" t="e" cm="1">
        <f t="array" ref="G216">_xlfn.XLOOKUP(D216,Data!$D$3:$D$36,Data!$E$3:$G$36)</f>
        <v>#VALUE!</v>
      </c>
      <c r="H216" s="3"/>
      <c r="I216" s="3"/>
      <c r="J216" s="3" t="e">
        <f>_xlfn.XMATCH(E216,Data!$L$3:$L$10)</f>
        <v>#VALUE!</v>
      </c>
      <c r="K216" s="3" t="str">
        <f>IF(M216="",IF(I216,Data!$B$4,_xlfn.XLOOKUP(D216,Data!$D$3:$D$36,Data!$E$3:$E$36)),"")</f>
        <v/>
      </c>
      <c r="L216" s="3" t="str">
        <f>IF(M216="",IF(I216,_xlfn.XLOOKUP(G216,Data!$L$3:$L$10,Data!$M$3:$M$10),IF(H216=0,"",IF(H216=1,E216,_xlfn.XLOOKUP(E216,Data!$L$3:$L$10,Data!$M$3:$M$10)))),"")</f>
        <v/>
      </c>
      <c r="M216" s="3" t="str">
        <f>IF(NOT(ISERROR(F216)),Data!$J$3,IF(ISERROR(G216),Data!$J$4,IF(AND(H216=0,NOT(ISERROR(E216))),Data!$J$5,IF(AND(H216=2,ISERROR(J216)),Data!$J$7,IF(AND(H216=1,ISERROR(E216)),Data!$J$6,"")))))</f>
        <v>I don't know that verb.</v>
      </c>
      <c r="N216" s="3" t="e">
        <f>_xlfn.XLOOKUP(K216,Data!$D$3:$D$36,Data!$H$3:$H$36)</f>
        <v>#N/A</v>
      </c>
      <c r="O216" s="3" t="e">
        <f>_xlfn.XLOOKUP(L216,Data!$X$3:$X$29,Data!$W$3:$W$29)</f>
        <v>#N/A</v>
      </c>
      <c r="P216" s="3" t="b">
        <f>OR(_xlfn.XLOOKUP(CK215,Data!$O$3:$O$25,Data!$U$3:$U$25),AND(CL215,OR(DC215=CK215,DC215=1)))</f>
        <v>1</v>
      </c>
      <c r="Q216" s="3" t="e" cm="1">
        <f t="array" ref="Q216">INDEX(CO215:DN215,1,O216)</f>
        <v>#N/A</v>
      </c>
      <c r="R216" s="3" t="e">
        <f t="shared" si="262"/>
        <v>#N/A</v>
      </c>
      <c r="S216" s="3" t="e">
        <f t="shared" si="311"/>
        <v>#N/A</v>
      </c>
      <c r="T216" s="3" t="str">
        <f t="shared" si="312"/>
        <v/>
      </c>
      <c r="U216" s="3" t="str">
        <f>IF(M216&lt;&gt;"",M216,IF(L216="","",IFERROR(IF(T216=0,IF(S216=FALSE,Data!$J$11,Data!$J$8),""),IF(K216=Data!$B$4,"",Data!$J$8))))</f>
        <v>I don't know that verb.</v>
      </c>
      <c r="V216" s="3" t="e" cm="1">
        <f t="array" ref="V216">INDEX(Data!$Q$3:$T$25,CK215,L216)</f>
        <v>#VALUE!</v>
      </c>
      <c r="W216" s="3" t="e">
        <f t="shared" si="263"/>
        <v>#VALUE!</v>
      </c>
      <c r="X216" s="3">
        <f t="shared" si="313"/>
        <v>0</v>
      </c>
      <c r="Y216" s="3" t="str">
        <f>IF(K216&lt;&gt;"Go","",IF(ISNUMBER(V216),IF(V216&gt;0,W216,Data!$J$9),Play!V216))</f>
        <v/>
      </c>
      <c r="Z216" s="3" t="b">
        <f t="shared" si="314"/>
        <v>0</v>
      </c>
      <c r="AA216" s="3" t="str">
        <f t="shared" si="315"/>
        <v/>
      </c>
      <c r="AB216" s="3">
        <f t="shared" si="264"/>
        <v>0</v>
      </c>
      <c r="AE216" s="5" t="str">
        <f t="shared" si="265"/>
        <v/>
      </c>
      <c r="AF216" s="5" t="str">
        <f>IF(AE216&lt;&gt;"",OR(_xlfn.XLOOKUP(AE216,Data!$O$3:$O$25,Data!$U$3:$U$25),AND(CL215,OR(DC215=1,DC215=CK215))),"")</f>
        <v/>
      </c>
      <c r="AG216" s="5" t="e" cm="1">
        <f t="array" ref="AG216">"Exits: " &amp; _xlfn.TEXTJOIN(", ", TRUE, IF(INDEX(Data!$Q$3:$T$25,AE216,0)&gt;0,Data!$Q$2:$T$2,""))&amp;"."</f>
        <v>#VALUE!</v>
      </c>
      <c r="AH216" s="5" t="str" cm="1">
        <f t="array" ref="AH216">_xlfn.TEXTJOIN(", ", TRUE, IF(CO215:DN215=AE216,_xlfn.XLOOKUP($CO$3:$DN$3,Data!$W$3:$W$28,Data!$X$3:$X$28),""))</f>
        <v/>
      </c>
      <c r="AI216" s="5" t="str">
        <f>IF(AF216="","",IF(AF216,_xlfn.XLOOKUP(AE216,Data!$O$3:$O$25,Data!$P$3:$P$25)&amp;" "&amp;AG216&amp;IF(AH216&lt;&gt;""," You see: " &amp;AH216&amp;".",""),Data!$J$10))</f>
        <v/>
      </c>
      <c r="AJ216" s="5" t="str">
        <f t="shared" si="316"/>
        <v/>
      </c>
      <c r="AK216" s="5" t="str">
        <f>IF(AND(K216="Talk",U216=""),_xlfn.XLOOKUP(T216,Data!$W$3:$W$28,Data!$AC$3:$AC$28),"")</f>
        <v/>
      </c>
      <c r="AL216" s="5" t="str">
        <f t="shared" si="317"/>
        <v/>
      </c>
      <c r="AM216" s="5" t="b">
        <f t="shared" si="318"/>
        <v>0</v>
      </c>
      <c r="AN216" s="5" t="str">
        <f>IF(AM216,IF(_xlfn.XLOOKUP(T216,Data!$W$3:$W$28,Data!$AA$3:$AA$28)=FALSE,"You can't take that.",IF(Q216=1,"You already have that.",IF(OR(CK215=CT215,CK215=CY215),"The unholy fiend prevents you!",""))),"")</f>
        <v/>
      </c>
      <c r="AO216" s="5" t="str">
        <f t="shared" si="319"/>
        <v/>
      </c>
      <c r="AP216" s="5" t="str">
        <f t="shared" si="320"/>
        <v/>
      </c>
      <c r="AQ216" s="5" t="b">
        <f t="shared" si="321"/>
        <v>0</v>
      </c>
      <c r="AR216" s="5" t="str">
        <f t="shared" si="322"/>
        <v/>
      </c>
      <c r="AS216" s="5" t="str">
        <f t="shared" si="323"/>
        <v/>
      </c>
      <c r="AT216" s="5" t="str">
        <f t="shared" si="261"/>
        <v/>
      </c>
      <c r="AU216" s="5" t="str">
        <f>IF(AND(K216="Examine",U216=""),_xlfn.XLOOKUP(T216,Data!$W$3:$W$28,Data!$Z$3:$Z$28)&amp;IF(T216=15,IF(CL215,IF(CM215&gt;=14,"burning brightly.",IF(CM215&gt;=9,"burning steadily.",IF(CM215&gt;=4,"burning weakly.","guttering."))),"unlit."),""),"")</f>
        <v/>
      </c>
      <c r="AV216" s="5" t="str" cm="1">
        <f t="array" ref="AV216">_xlfn.TEXTJOIN(", ", TRUE, IF(CO215:DN215=1,CO$1:DN$1,""))</f>
        <v/>
      </c>
      <c r="AW216" s="5" t="str">
        <f t="shared" si="324"/>
        <v/>
      </c>
      <c r="AX216" s="5" t="b">
        <f t="shared" si="325"/>
        <v>0</v>
      </c>
      <c r="AY216" s="5" t="str">
        <f>IF(AX216,IF(NOT(ISBLANK(_xlfn.XLOOKUP(T216,Data!$W$3:$W$28,Data!$AD$3:$AD$28))),IF(CK215=12,"","There's nowhere to pour it away here."),"You can't empty that!"),"")</f>
        <v/>
      </c>
      <c r="AZ216" s="5" t="str">
        <f t="shared" si="326"/>
        <v/>
      </c>
      <c r="BA216" s="5" t="b">
        <f t="shared" si="327"/>
        <v>0</v>
      </c>
      <c r="BB216" s="5" t="e">
        <f>_xlfn.XLOOKUP(T216,Data!$W$3:$W$28,Data!$AD$3:$AD$28)</f>
        <v>#N/A</v>
      </c>
      <c r="BC216" s="5" t="str">
        <f t="shared" si="328"/>
        <v/>
      </c>
      <c r="BD216" s="5" t="str">
        <f t="shared" si="329"/>
        <v/>
      </c>
      <c r="BE216" s="5" t="b">
        <f t="shared" si="330"/>
        <v>0</v>
      </c>
      <c r="BF216" s="5" t="str">
        <f t="shared" si="266"/>
        <v/>
      </c>
      <c r="BG216" s="5" t="str">
        <f t="shared" si="331"/>
        <v/>
      </c>
      <c r="BH216" s="5" t="b">
        <f t="shared" si="332"/>
        <v>0</v>
      </c>
      <c r="BI216" s="5" t="str">
        <f t="shared" si="333"/>
        <v/>
      </c>
      <c r="BJ216" s="5" t="str">
        <f t="shared" si="267"/>
        <v/>
      </c>
      <c r="BK216" s="5" t="str">
        <f>IF(BH216,IF(BI216="","You ring the bell. "&amp;IF(BJ216=0,"Nothing else happens.","The "&amp;_xlfn.XLOOKUP(BJ216,Data!$W$3:$W$28,Data!$X$3:$X$28)&amp;" is transformed!"),BI216),"")</f>
        <v/>
      </c>
      <c r="BL216" s="5" t="b">
        <f t="shared" si="334"/>
        <v>0</v>
      </c>
      <c r="BM216" s="5" t="b">
        <f t="shared" si="335"/>
        <v>0</v>
      </c>
      <c r="BN216" s="5" t="str">
        <f t="shared" si="268"/>
        <v/>
      </c>
      <c r="BO216" s="5" t="str">
        <f t="shared" si="269"/>
        <v/>
      </c>
      <c r="BP216" s="5" t="b">
        <f t="shared" si="336"/>
        <v>0</v>
      </c>
      <c r="BQ216" s="5" t="str">
        <f>IF(BP216,IF(_xlfn.XLOOKUP(T216,Data!$W$3:$W$28,Data!$AB$3:$AB$28),"That's much too precious to give away!",IF(OR(AND(T216=17,CK215=CQ215),AND(T216=21,CK215=CV215)),"","No-one here seems to want that.")),"")</f>
        <v/>
      </c>
      <c r="BR216" s="5" t="str">
        <f>IF(BP216,IF(BQ216&lt;&gt;"",BQ216,IF(T216=21,Data!$B$5,"The priest takes the water and it is transformed by heavenly radiance!")),"")</f>
        <v/>
      </c>
      <c r="BS216" s="5" t="b">
        <f t="shared" si="337"/>
        <v>0</v>
      </c>
      <c r="BT216" s="5" t="str">
        <f t="shared" si="270"/>
        <v/>
      </c>
      <c r="BU216" s="5" t="str">
        <f t="shared" si="338"/>
        <v/>
      </c>
      <c r="BV216" s="5" t="b">
        <f t="shared" si="339"/>
        <v>0</v>
      </c>
      <c r="BW216" s="5" t="str">
        <f t="shared" si="271"/>
        <v/>
      </c>
      <c r="BX216" s="5" t="str">
        <f t="shared" si="340"/>
        <v/>
      </c>
      <c r="BY216" s="5" t="b">
        <f t="shared" si="341"/>
        <v>0</v>
      </c>
      <c r="BZ216" s="5">
        <f t="shared" si="342"/>
        <v>0</v>
      </c>
      <c r="CA216" s="5" t="str">
        <f t="shared" si="272"/>
        <v/>
      </c>
      <c r="CB216" s="5" t="b">
        <f t="shared" si="273"/>
        <v>0</v>
      </c>
      <c r="CC216" s="5" t="str">
        <f t="shared" si="274"/>
        <v/>
      </c>
      <c r="CD216" s="5" t="b">
        <f t="shared" si="275"/>
        <v>0</v>
      </c>
      <c r="CE216" s="5" t="b">
        <f t="shared" si="276"/>
        <v>0</v>
      </c>
      <c r="CF216" s="5" t="b">
        <f t="shared" si="277"/>
        <v>0</v>
      </c>
      <c r="CG216" s="5" t="b">
        <f t="shared" si="278"/>
        <v>0</v>
      </c>
      <c r="CH216" s="5" t="b">
        <f t="shared" si="279"/>
        <v>0</v>
      </c>
      <c r="CI216" s="5">
        <f t="shared" si="280"/>
        <v>0</v>
      </c>
      <c r="CJ216" s="5" t="str">
        <f t="shared" si="281"/>
        <v>I don't know that verb.</v>
      </c>
      <c r="CK216" s="4">
        <f t="shared" si="282"/>
        <v>3</v>
      </c>
      <c r="CL216" s="4" t="b">
        <f t="shared" si="283"/>
        <v>0</v>
      </c>
      <c r="CM216" s="4">
        <f t="shared" si="343"/>
        <v>20</v>
      </c>
      <c r="CN216" s="4" t="b">
        <f t="shared" si="284"/>
        <v>0</v>
      </c>
      <c r="CO216" s="4">
        <f t="shared" si="285"/>
        <v>12</v>
      </c>
      <c r="CP216" s="4">
        <f t="shared" si="286"/>
        <v>10</v>
      </c>
      <c r="CQ216" s="4">
        <f t="shared" si="287"/>
        <v>2</v>
      </c>
      <c r="CR216" s="4">
        <f t="shared" si="288"/>
        <v>20</v>
      </c>
      <c r="CS216" s="4">
        <f t="shared" si="289"/>
        <v>2</v>
      </c>
      <c r="CT216" s="4">
        <f t="shared" si="290"/>
        <v>15</v>
      </c>
      <c r="CU216" s="4">
        <f t="shared" si="291"/>
        <v>16</v>
      </c>
      <c r="CV216" s="4">
        <f t="shared" si="292"/>
        <v>8</v>
      </c>
      <c r="CW216" s="4">
        <f t="shared" si="293"/>
        <v>8</v>
      </c>
      <c r="CX216" s="4">
        <f t="shared" si="294"/>
        <v>14</v>
      </c>
      <c r="CY216" s="4">
        <f t="shared" si="295"/>
        <v>19</v>
      </c>
      <c r="CZ216" s="4">
        <f t="shared" si="296"/>
        <v>9</v>
      </c>
      <c r="DA216" s="4">
        <f t="shared" si="297"/>
        <v>2</v>
      </c>
      <c r="DB216" s="4">
        <f t="shared" si="298"/>
        <v>12</v>
      </c>
      <c r="DC216" s="4">
        <f t="shared" si="344"/>
        <v>2</v>
      </c>
      <c r="DD216" s="4">
        <f t="shared" si="299"/>
        <v>2</v>
      </c>
      <c r="DE216" s="4">
        <f t="shared" si="300"/>
        <v>2</v>
      </c>
      <c r="DF216" s="4">
        <f t="shared" si="301"/>
        <v>10</v>
      </c>
      <c r="DG216" s="4">
        <f t="shared" si="302"/>
        <v>2</v>
      </c>
      <c r="DH216" s="4">
        <f t="shared" si="303"/>
        <v>17</v>
      </c>
      <c r="DI216" s="4">
        <f t="shared" si="304"/>
        <v>6</v>
      </c>
      <c r="DJ216" s="4">
        <f t="shared" si="305"/>
        <v>15</v>
      </c>
      <c r="DK216" s="4">
        <f t="shared" si="306"/>
        <v>19</v>
      </c>
      <c r="DL216" s="4">
        <f t="shared" si="307"/>
        <v>2</v>
      </c>
      <c r="DM216" s="4">
        <f t="shared" si="308"/>
        <v>22</v>
      </c>
      <c r="DN216" s="4">
        <f t="shared" si="309"/>
        <v>23</v>
      </c>
      <c r="DO216" s="3"/>
    </row>
    <row r="217" spans="1:119" x14ac:dyDescent="0.35">
      <c r="A217" s="3" t="str">
        <f t="shared" si="310"/>
        <v/>
      </c>
      <c r="B217" s="6"/>
      <c r="C217" s="3" t="str">
        <f t="shared" si="260"/>
        <v/>
      </c>
      <c r="D217" s="3" t="e" cm="1">
        <f t="array" ref="D217:F217">INDEX(_xlfn.TEXTSPLIT(B217," ",,TRUE),_xlfn.SEQUENCE(1,3))</f>
        <v>#VALUE!</v>
      </c>
      <c r="E217" s="3" t="e">
        <v>#VALUE!</v>
      </c>
      <c r="F217" s="3" t="e">
        <v>#VALUE!</v>
      </c>
      <c r="G217" s="3" t="e" cm="1">
        <f t="array" ref="G217">_xlfn.XLOOKUP(D217,Data!$D$3:$D$36,Data!$E$3:$G$36)</f>
        <v>#VALUE!</v>
      </c>
      <c r="H217" s="3"/>
      <c r="I217" s="3"/>
      <c r="J217" s="3" t="e">
        <f>_xlfn.XMATCH(E217,Data!$L$3:$L$10)</f>
        <v>#VALUE!</v>
      </c>
      <c r="K217" s="3" t="str">
        <f>IF(M217="",IF(I217,Data!$B$4,_xlfn.XLOOKUP(D217,Data!$D$3:$D$36,Data!$E$3:$E$36)),"")</f>
        <v/>
      </c>
      <c r="L217" s="3" t="str">
        <f>IF(M217="",IF(I217,_xlfn.XLOOKUP(G217,Data!$L$3:$L$10,Data!$M$3:$M$10),IF(H217=0,"",IF(H217=1,E217,_xlfn.XLOOKUP(E217,Data!$L$3:$L$10,Data!$M$3:$M$10)))),"")</f>
        <v/>
      </c>
      <c r="M217" s="3" t="str">
        <f>IF(NOT(ISERROR(F217)),Data!$J$3,IF(ISERROR(G217),Data!$J$4,IF(AND(H217=0,NOT(ISERROR(E217))),Data!$J$5,IF(AND(H217=2,ISERROR(J217)),Data!$J$7,IF(AND(H217=1,ISERROR(E217)),Data!$J$6,"")))))</f>
        <v>I don't know that verb.</v>
      </c>
      <c r="N217" s="3" t="e">
        <f>_xlfn.XLOOKUP(K217,Data!$D$3:$D$36,Data!$H$3:$H$36)</f>
        <v>#N/A</v>
      </c>
      <c r="O217" s="3" t="e">
        <f>_xlfn.XLOOKUP(L217,Data!$X$3:$X$29,Data!$W$3:$W$29)</f>
        <v>#N/A</v>
      </c>
      <c r="P217" s="3" t="b">
        <f>OR(_xlfn.XLOOKUP(CK216,Data!$O$3:$O$25,Data!$U$3:$U$25),AND(CL216,OR(DC216=CK216,DC216=1)))</f>
        <v>1</v>
      </c>
      <c r="Q217" s="3" t="e" cm="1">
        <f t="array" ref="Q217">INDEX(CO216:DN216,1,O217)</f>
        <v>#N/A</v>
      </c>
      <c r="R217" s="3" t="e">
        <f t="shared" si="262"/>
        <v>#N/A</v>
      </c>
      <c r="S217" s="3" t="e">
        <f t="shared" si="311"/>
        <v>#N/A</v>
      </c>
      <c r="T217" s="3" t="str">
        <f t="shared" si="312"/>
        <v/>
      </c>
      <c r="U217" s="3" t="str">
        <f>IF(M217&lt;&gt;"",M217,IF(L217="","",IFERROR(IF(T217=0,IF(S217=FALSE,Data!$J$11,Data!$J$8),""),IF(K217=Data!$B$4,"",Data!$J$8))))</f>
        <v>I don't know that verb.</v>
      </c>
      <c r="V217" s="3" t="e" cm="1">
        <f t="array" ref="V217">INDEX(Data!$Q$3:$T$25,CK216,L217)</f>
        <v>#VALUE!</v>
      </c>
      <c r="W217" s="3" t="e">
        <f t="shared" si="263"/>
        <v>#VALUE!</v>
      </c>
      <c r="X217" s="3">
        <f t="shared" si="313"/>
        <v>0</v>
      </c>
      <c r="Y217" s="3" t="str">
        <f>IF(K217&lt;&gt;"Go","",IF(ISNUMBER(V217),IF(V217&gt;0,W217,Data!$J$9),Play!V217))</f>
        <v/>
      </c>
      <c r="Z217" s="3" t="b">
        <f t="shared" si="314"/>
        <v>0</v>
      </c>
      <c r="AA217" s="3" t="str">
        <f t="shared" si="315"/>
        <v/>
      </c>
      <c r="AB217" s="3">
        <f t="shared" si="264"/>
        <v>0</v>
      </c>
      <c r="AE217" s="5" t="str">
        <f t="shared" si="265"/>
        <v/>
      </c>
      <c r="AF217" s="5" t="str">
        <f>IF(AE217&lt;&gt;"",OR(_xlfn.XLOOKUP(AE217,Data!$O$3:$O$25,Data!$U$3:$U$25),AND(CL216,OR(DC216=1,DC216=CK216))),"")</f>
        <v/>
      </c>
      <c r="AG217" s="5" t="e" cm="1">
        <f t="array" ref="AG217">"Exits: " &amp; _xlfn.TEXTJOIN(", ", TRUE, IF(INDEX(Data!$Q$3:$T$25,AE217,0)&gt;0,Data!$Q$2:$T$2,""))&amp;"."</f>
        <v>#VALUE!</v>
      </c>
      <c r="AH217" s="5" t="str" cm="1">
        <f t="array" ref="AH217">_xlfn.TEXTJOIN(", ", TRUE, IF(CO216:DN216=AE217,_xlfn.XLOOKUP($CO$3:$DN$3,Data!$W$3:$W$28,Data!$X$3:$X$28),""))</f>
        <v/>
      </c>
      <c r="AI217" s="5" t="str">
        <f>IF(AF217="","",IF(AF217,_xlfn.XLOOKUP(AE217,Data!$O$3:$O$25,Data!$P$3:$P$25)&amp;" "&amp;AG217&amp;IF(AH217&lt;&gt;""," You see: " &amp;AH217&amp;".",""),Data!$J$10))</f>
        <v/>
      </c>
      <c r="AJ217" s="5" t="str">
        <f t="shared" si="316"/>
        <v/>
      </c>
      <c r="AK217" s="5" t="str">
        <f>IF(AND(K217="Talk",U217=""),_xlfn.XLOOKUP(T217,Data!$W$3:$W$28,Data!$AC$3:$AC$28),"")</f>
        <v/>
      </c>
      <c r="AL217" s="5" t="str">
        <f t="shared" si="317"/>
        <v/>
      </c>
      <c r="AM217" s="5" t="b">
        <f t="shared" si="318"/>
        <v>0</v>
      </c>
      <c r="AN217" s="5" t="str">
        <f>IF(AM217,IF(_xlfn.XLOOKUP(T217,Data!$W$3:$W$28,Data!$AA$3:$AA$28)=FALSE,"You can't take that.",IF(Q217=1,"You already have that.",IF(OR(CK216=CT216,CK216=CY216),"The unholy fiend prevents you!",""))),"")</f>
        <v/>
      </c>
      <c r="AO217" s="5" t="str">
        <f t="shared" si="319"/>
        <v/>
      </c>
      <c r="AP217" s="5" t="str">
        <f t="shared" si="320"/>
        <v/>
      </c>
      <c r="AQ217" s="5" t="b">
        <f t="shared" si="321"/>
        <v>0</v>
      </c>
      <c r="AR217" s="5" t="str">
        <f t="shared" si="322"/>
        <v/>
      </c>
      <c r="AS217" s="5" t="str">
        <f t="shared" si="323"/>
        <v/>
      </c>
      <c r="AT217" s="5" t="str">
        <f t="shared" si="261"/>
        <v/>
      </c>
      <c r="AU217" s="5" t="str">
        <f>IF(AND(K217="Examine",U217=""),_xlfn.XLOOKUP(T217,Data!$W$3:$W$28,Data!$Z$3:$Z$28)&amp;IF(T217=15,IF(CL216,IF(CM216&gt;=14,"burning brightly.",IF(CM216&gt;=9,"burning steadily.",IF(CM216&gt;=4,"burning weakly.","guttering."))),"unlit."),""),"")</f>
        <v/>
      </c>
      <c r="AV217" s="5" t="str" cm="1">
        <f t="array" ref="AV217">_xlfn.TEXTJOIN(", ", TRUE, IF(CO216:DN216=1,CO$1:DN$1,""))</f>
        <v/>
      </c>
      <c r="AW217" s="5" t="str">
        <f t="shared" si="324"/>
        <v/>
      </c>
      <c r="AX217" s="5" t="b">
        <f t="shared" si="325"/>
        <v>0</v>
      </c>
      <c r="AY217" s="5" t="str">
        <f>IF(AX217,IF(NOT(ISBLANK(_xlfn.XLOOKUP(T217,Data!$W$3:$W$28,Data!$AD$3:$AD$28))),IF(CK216=12,"","There's nowhere to pour it away here."),"You can't empty that!"),"")</f>
        <v/>
      </c>
      <c r="AZ217" s="5" t="str">
        <f t="shared" si="326"/>
        <v/>
      </c>
      <c r="BA217" s="5" t="b">
        <f t="shared" si="327"/>
        <v>0</v>
      </c>
      <c r="BB217" s="5" t="e">
        <f>_xlfn.XLOOKUP(T217,Data!$W$3:$W$28,Data!$AD$3:$AD$28)</f>
        <v>#N/A</v>
      </c>
      <c r="BC217" s="5" t="str">
        <f t="shared" si="328"/>
        <v/>
      </c>
      <c r="BD217" s="5" t="str">
        <f t="shared" si="329"/>
        <v/>
      </c>
      <c r="BE217" s="5" t="b">
        <f t="shared" si="330"/>
        <v>0</v>
      </c>
      <c r="BF217" s="5" t="str">
        <f t="shared" si="266"/>
        <v/>
      </c>
      <c r="BG217" s="5" t="str">
        <f t="shared" si="331"/>
        <v/>
      </c>
      <c r="BH217" s="5" t="b">
        <f t="shared" si="332"/>
        <v>0</v>
      </c>
      <c r="BI217" s="5" t="str">
        <f t="shared" si="333"/>
        <v/>
      </c>
      <c r="BJ217" s="5" t="str">
        <f t="shared" si="267"/>
        <v/>
      </c>
      <c r="BK217" s="5" t="str">
        <f>IF(BH217,IF(BI217="","You ring the bell. "&amp;IF(BJ217=0,"Nothing else happens.","The "&amp;_xlfn.XLOOKUP(BJ217,Data!$W$3:$W$28,Data!$X$3:$X$28)&amp;" is transformed!"),BI217),"")</f>
        <v/>
      </c>
      <c r="BL217" s="5" t="b">
        <f t="shared" si="334"/>
        <v>0</v>
      </c>
      <c r="BM217" s="5" t="b">
        <f t="shared" si="335"/>
        <v>0</v>
      </c>
      <c r="BN217" s="5" t="str">
        <f t="shared" si="268"/>
        <v/>
      </c>
      <c r="BO217" s="5" t="str">
        <f t="shared" si="269"/>
        <v/>
      </c>
      <c r="BP217" s="5" t="b">
        <f t="shared" si="336"/>
        <v>0</v>
      </c>
      <c r="BQ217" s="5" t="str">
        <f>IF(BP217,IF(_xlfn.XLOOKUP(T217,Data!$W$3:$W$28,Data!$AB$3:$AB$28),"That's much too precious to give away!",IF(OR(AND(T217=17,CK216=CQ216),AND(T217=21,CK216=CV216)),"","No-one here seems to want that.")),"")</f>
        <v/>
      </c>
      <c r="BR217" s="5" t="str">
        <f>IF(BP217,IF(BQ217&lt;&gt;"",BQ217,IF(T217=21,Data!$B$5,"The priest takes the water and it is transformed by heavenly radiance!")),"")</f>
        <v/>
      </c>
      <c r="BS217" s="5" t="b">
        <f t="shared" si="337"/>
        <v>0</v>
      </c>
      <c r="BT217" s="5" t="str">
        <f t="shared" si="270"/>
        <v/>
      </c>
      <c r="BU217" s="5" t="str">
        <f t="shared" si="338"/>
        <v/>
      </c>
      <c r="BV217" s="5" t="b">
        <f t="shared" si="339"/>
        <v>0</v>
      </c>
      <c r="BW217" s="5" t="str">
        <f t="shared" si="271"/>
        <v/>
      </c>
      <c r="BX217" s="5" t="str">
        <f t="shared" si="340"/>
        <v/>
      </c>
      <c r="BY217" s="5" t="b">
        <f t="shared" si="341"/>
        <v>0</v>
      </c>
      <c r="BZ217" s="5">
        <f t="shared" si="342"/>
        <v>0</v>
      </c>
      <c r="CA217" s="5" t="str">
        <f t="shared" si="272"/>
        <v/>
      </c>
      <c r="CB217" s="5" t="b">
        <f t="shared" si="273"/>
        <v>0</v>
      </c>
      <c r="CC217" s="5" t="str">
        <f t="shared" si="274"/>
        <v/>
      </c>
      <c r="CD217" s="5" t="b">
        <f t="shared" si="275"/>
        <v>0</v>
      </c>
      <c r="CE217" s="5" t="b">
        <f t="shared" si="276"/>
        <v>0</v>
      </c>
      <c r="CF217" s="5" t="b">
        <f t="shared" si="277"/>
        <v>0</v>
      </c>
      <c r="CG217" s="5" t="b">
        <f t="shared" si="278"/>
        <v>0</v>
      </c>
      <c r="CH217" s="5" t="b">
        <f t="shared" si="279"/>
        <v>0</v>
      </c>
      <c r="CI217" s="5">
        <f t="shared" si="280"/>
        <v>0</v>
      </c>
      <c r="CJ217" s="5" t="str">
        <f t="shared" si="281"/>
        <v>I don't know that verb.</v>
      </c>
      <c r="CK217" s="4">
        <f t="shared" si="282"/>
        <v>3</v>
      </c>
      <c r="CL217" s="4" t="b">
        <f t="shared" si="283"/>
        <v>0</v>
      </c>
      <c r="CM217" s="4">
        <f t="shared" si="343"/>
        <v>20</v>
      </c>
      <c r="CN217" s="4" t="b">
        <f t="shared" si="284"/>
        <v>0</v>
      </c>
      <c r="CO217" s="4">
        <f t="shared" si="285"/>
        <v>12</v>
      </c>
      <c r="CP217" s="4">
        <f t="shared" si="286"/>
        <v>10</v>
      </c>
      <c r="CQ217" s="4">
        <f t="shared" si="287"/>
        <v>2</v>
      </c>
      <c r="CR217" s="4">
        <f t="shared" si="288"/>
        <v>20</v>
      </c>
      <c r="CS217" s="4">
        <f t="shared" si="289"/>
        <v>2</v>
      </c>
      <c r="CT217" s="4">
        <f t="shared" si="290"/>
        <v>15</v>
      </c>
      <c r="CU217" s="4">
        <f t="shared" si="291"/>
        <v>16</v>
      </c>
      <c r="CV217" s="4">
        <f t="shared" si="292"/>
        <v>8</v>
      </c>
      <c r="CW217" s="4">
        <f t="shared" si="293"/>
        <v>8</v>
      </c>
      <c r="CX217" s="4">
        <f t="shared" si="294"/>
        <v>14</v>
      </c>
      <c r="CY217" s="4">
        <f t="shared" si="295"/>
        <v>19</v>
      </c>
      <c r="CZ217" s="4">
        <f t="shared" si="296"/>
        <v>9</v>
      </c>
      <c r="DA217" s="4">
        <f t="shared" si="297"/>
        <v>2</v>
      </c>
      <c r="DB217" s="4">
        <f t="shared" si="298"/>
        <v>12</v>
      </c>
      <c r="DC217" s="4">
        <f t="shared" si="344"/>
        <v>2</v>
      </c>
      <c r="DD217" s="4">
        <f t="shared" si="299"/>
        <v>2</v>
      </c>
      <c r="DE217" s="4">
        <f t="shared" si="300"/>
        <v>2</v>
      </c>
      <c r="DF217" s="4">
        <f t="shared" si="301"/>
        <v>10</v>
      </c>
      <c r="DG217" s="4">
        <f t="shared" si="302"/>
        <v>2</v>
      </c>
      <c r="DH217" s="4">
        <f t="shared" si="303"/>
        <v>17</v>
      </c>
      <c r="DI217" s="4">
        <f t="shared" si="304"/>
        <v>6</v>
      </c>
      <c r="DJ217" s="4">
        <f t="shared" si="305"/>
        <v>15</v>
      </c>
      <c r="DK217" s="4">
        <f t="shared" si="306"/>
        <v>19</v>
      </c>
      <c r="DL217" s="4">
        <f t="shared" si="307"/>
        <v>2</v>
      </c>
      <c r="DM217" s="4">
        <f t="shared" si="308"/>
        <v>22</v>
      </c>
      <c r="DN217" s="4">
        <f t="shared" si="309"/>
        <v>23</v>
      </c>
      <c r="DO217" s="3"/>
    </row>
    <row r="218" spans="1:119" x14ac:dyDescent="0.35">
      <c r="A218" s="3" t="str">
        <f t="shared" si="310"/>
        <v/>
      </c>
      <c r="B218" s="6"/>
      <c r="C218" s="3" t="str">
        <f t="shared" si="260"/>
        <v/>
      </c>
      <c r="D218" s="3" t="e" cm="1">
        <f t="array" ref="D218:F218">INDEX(_xlfn.TEXTSPLIT(B218," ",,TRUE),_xlfn.SEQUENCE(1,3))</f>
        <v>#VALUE!</v>
      </c>
      <c r="E218" s="3" t="e">
        <v>#VALUE!</v>
      </c>
      <c r="F218" s="3" t="e">
        <v>#VALUE!</v>
      </c>
      <c r="G218" s="3" t="e" cm="1">
        <f t="array" ref="G218">_xlfn.XLOOKUP(D218,Data!$D$3:$D$36,Data!$E$3:$G$36)</f>
        <v>#VALUE!</v>
      </c>
      <c r="H218" s="3"/>
      <c r="I218" s="3"/>
      <c r="J218" s="3" t="e">
        <f>_xlfn.XMATCH(E218,Data!$L$3:$L$10)</f>
        <v>#VALUE!</v>
      </c>
      <c r="K218" s="3" t="str">
        <f>IF(M218="",IF(I218,Data!$B$4,_xlfn.XLOOKUP(D218,Data!$D$3:$D$36,Data!$E$3:$E$36)),"")</f>
        <v/>
      </c>
      <c r="L218" s="3" t="str">
        <f>IF(M218="",IF(I218,_xlfn.XLOOKUP(G218,Data!$L$3:$L$10,Data!$M$3:$M$10),IF(H218=0,"",IF(H218=1,E218,_xlfn.XLOOKUP(E218,Data!$L$3:$L$10,Data!$M$3:$M$10)))),"")</f>
        <v/>
      </c>
      <c r="M218" s="3" t="str">
        <f>IF(NOT(ISERROR(F218)),Data!$J$3,IF(ISERROR(G218),Data!$J$4,IF(AND(H218=0,NOT(ISERROR(E218))),Data!$J$5,IF(AND(H218=2,ISERROR(J218)),Data!$J$7,IF(AND(H218=1,ISERROR(E218)),Data!$J$6,"")))))</f>
        <v>I don't know that verb.</v>
      </c>
      <c r="N218" s="3" t="e">
        <f>_xlfn.XLOOKUP(K218,Data!$D$3:$D$36,Data!$H$3:$H$36)</f>
        <v>#N/A</v>
      </c>
      <c r="O218" s="3" t="e">
        <f>_xlfn.XLOOKUP(L218,Data!$X$3:$X$29,Data!$W$3:$W$29)</f>
        <v>#N/A</v>
      </c>
      <c r="P218" s="3" t="b">
        <f>OR(_xlfn.XLOOKUP(CK217,Data!$O$3:$O$25,Data!$U$3:$U$25),AND(CL217,OR(DC217=CK217,DC217=1)))</f>
        <v>1</v>
      </c>
      <c r="Q218" s="3" t="e" cm="1">
        <f t="array" ref="Q218">INDEX(CO217:DN217,1,O218)</f>
        <v>#N/A</v>
      </c>
      <c r="R218" s="3" t="e">
        <f t="shared" si="262"/>
        <v>#N/A</v>
      </c>
      <c r="S218" s="3" t="e">
        <f t="shared" si="311"/>
        <v>#N/A</v>
      </c>
      <c r="T218" s="3" t="str">
        <f t="shared" si="312"/>
        <v/>
      </c>
      <c r="U218" s="3" t="str">
        <f>IF(M218&lt;&gt;"",M218,IF(L218="","",IFERROR(IF(T218=0,IF(S218=FALSE,Data!$J$11,Data!$J$8),""),IF(K218=Data!$B$4,"",Data!$J$8))))</f>
        <v>I don't know that verb.</v>
      </c>
      <c r="V218" s="3" t="e" cm="1">
        <f t="array" ref="V218">INDEX(Data!$Q$3:$T$25,CK217,L218)</f>
        <v>#VALUE!</v>
      </c>
      <c r="W218" s="3" t="e">
        <f t="shared" si="263"/>
        <v>#VALUE!</v>
      </c>
      <c r="X218" s="3">
        <f t="shared" si="313"/>
        <v>0</v>
      </c>
      <c r="Y218" s="3" t="str">
        <f>IF(K218&lt;&gt;"Go","",IF(ISNUMBER(V218),IF(V218&gt;0,W218,Data!$J$9),Play!V218))</f>
        <v/>
      </c>
      <c r="Z218" s="3" t="b">
        <f t="shared" si="314"/>
        <v>0</v>
      </c>
      <c r="AA218" s="3" t="str">
        <f t="shared" si="315"/>
        <v/>
      </c>
      <c r="AB218" s="3">
        <f t="shared" si="264"/>
        <v>0</v>
      </c>
      <c r="AE218" s="5" t="str">
        <f t="shared" si="265"/>
        <v/>
      </c>
      <c r="AF218" s="5" t="str">
        <f>IF(AE218&lt;&gt;"",OR(_xlfn.XLOOKUP(AE218,Data!$O$3:$O$25,Data!$U$3:$U$25),AND(CL217,OR(DC217=1,DC217=CK217))),"")</f>
        <v/>
      </c>
      <c r="AG218" s="5" t="e" cm="1">
        <f t="array" ref="AG218">"Exits: " &amp; _xlfn.TEXTJOIN(", ", TRUE, IF(INDEX(Data!$Q$3:$T$25,AE218,0)&gt;0,Data!$Q$2:$T$2,""))&amp;"."</f>
        <v>#VALUE!</v>
      </c>
      <c r="AH218" s="5" t="str" cm="1">
        <f t="array" ref="AH218">_xlfn.TEXTJOIN(", ", TRUE, IF(CO217:DN217=AE218,_xlfn.XLOOKUP($CO$3:$DN$3,Data!$W$3:$W$28,Data!$X$3:$X$28),""))</f>
        <v/>
      </c>
      <c r="AI218" s="5" t="str">
        <f>IF(AF218="","",IF(AF218,_xlfn.XLOOKUP(AE218,Data!$O$3:$O$25,Data!$P$3:$P$25)&amp;" "&amp;AG218&amp;IF(AH218&lt;&gt;""," You see: " &amp;AH218&amp;".",""),Data!$J$10))</f>
        <v/>
      </c>
      <c r="AJ218" s="5" t="str">
        <f t="shared" si="316"/>
        <v/>
      </c>
      <c r="AK218" s="5" t="str">
        <f>IF(AND(K218="Talk",U218=""),_xlfn.XLOOKUP(T218,Data!$W$3:$W$28,Data!$AC$3:$AC$28),"")</f>
        <v/>
      </c>
      <c r="AL218" s="5" t="str">
        <f t="shared" si="317"/>
        <v/>
      </c>
      <c r="AM218" s="5" t="b">
        <f t="shared" si="318"/>
        <v>0</v>
      </c>
      <c r="AN218" s="5" t="str">
        <f>IF(AM218,IF(_xlfn.XLOOKUP(T218,Data!$W$3:$W$28,Data!$AA$3:$AA$28)=FALSE,"You can't take that.",IF(Q218=1,"You already have that.",IF(OR(CK217=CT217,CK217=CY217),"The unholy fiend prevents you!",""))),"")</f>
        <v/>
      </c>
      <c r="AO218" s="5" t="str">
        <f t="shared" si="319"/>
        <v/>
      </c>
      <c r="AP218" s="5" t="str">
        <f t="shared" si="320"/>
        <v/>
      </c>
      <c r="AQ218" s="5" t="b">
        <f t="shared" si="321"/>
        <v>0</v>
      </c>
      <c r="AR218" s="5" t="str">
        <f t="shared" si="322"/>
        <v/>
      </c>
      <c r="AS218" s="5" t="str">
        <f t="shared" si="323"/>
        <v/>
      </c>
      <c r="AT218" s="5" t="str">
        <f t="shared" si="261"/>
        <v/>
      </c>
      <c r="AU218" s="5" t="str">
        <f>IF(AND(K218="Examine",U218=""),_xlfn.XLOOKUP(T218,Data!$W$3:$W$28,Data!$Z$3:$Z$28)&amp;IF(T218=15,IF(CL217,IF(CM217&gt;=14,"burning brightly.",IF(CM217&gt;=9,"burning steadily.",IF(CM217&gt;=4,"burning weakly.","guttering."))),"unlit."),""),"")</f>
        <v/>
      </c>
      <c r="AV218" s="5" t="str" cm="1">
        <f t="array" ref="AV218">_xlfn.TEXTJOIN(", ", TRUE, IF(CO217:DN217=1,CO$1:DN$1,""))</f>
        <v/>
      </c>
      <c r="AW218" s="5" t="str">
        <f t="shared" si="324"/>
        <v/>
      </c>
      <c r="AX218" s="5" t="b">
        <f t="shared" si="325"/>
        <v>0</v>
      </c>
      <c r="AY218" s="5" t="str">
        <f>IF(AX218,IF(NOT(ISBLANK(_xlfn.XLOOKUP(T218,Data!$W$3:$W$28,Data!$AD$3:$AD$28))),IF(CK217=12,"","There's nowhere to pour it away here."),"You can't empty that!"),"")</f>
        <v/>
      </c>
      <c r="AZ218" s="5" t="str">
        <f t="shared" si="326"/>
        <v/>
      </c>
      <c r="BA218" s="5" t="b">
        <f t="shared" si="327"/>
        <v>0</v>
      </c>
      <c r="BB218" s="5" t="e">
        <f>_xlfn.XLOOKUP(T218,Data!$W$3:$W$28,Data!$AD$3:$AD$28)</f>
        <v>#N/A</v>
      </c>
      <c r="BC218" s="5" t="str">
        <f t="shared" si="328"/>
        <v/>
      </c>
      <c r="BD218" s="5" t="str">
        <f t="shared" si="329"/>
        <v/>
      </c>
      <c r="BE218" s="5" t="b">
        <f t="shared" si="330"/>
        <v>0</v>
      </c>
      <c r="BF218" s="5" t="str">
        <f t="shared" si="266"/>
        <v/>
      </c>
      <c r="BG218" s="5" t="str">
        <f t="shared" si="331"/>
        <v/>
      </c>
      <c r="BH218" s="5" t="b">
        <f t="shared" si="332"/>
        <v>0</v>
      </c>
      <c r="BI218" s="5" t="str">
        <f t="shared" si="333"/>
        <v/>
      </c>
      <c r="BJ218" s="5" t="str">
        <f t="shared" si="267"/>
        <v/>
      </c>
      <c r="BK218" s="5" t="str">
        <f>IF(BH218,IF(BI218="","You ring the bell. "&amp;IF(BJ218=0,"Nothing else happens.","The "&amp;_xlfn.XLOOKUP(BJ218,Data!$W$3:$W$28,Data!$X$3:$X$28)&amp;" is transformed!"),BI218),"")</f>
        <v/>
      </c>
      <c r="BL218" s="5" t="b">
        <f t="shared" si="334"/>
        <v>0</v>
      </c>
      <c r="BM218" s="5" t="b">
        <f t="shared" si="335"/>
        <v>0</v>
      </c>
      <c r="BN218" s="5" t="str">
        <f t="shared" si="268"/>
        <v/>
      </c>
      <c r="BO218" s="5" t="str">
        <f t="shared" si="269"/>
        <v/>
      </c>
      <c r="BP218" s="5" t="b">
        <f t="shared" si="336"/>
        <v>0</v>
      </c>
      <c r="BQ218" s="5" t="str">
        <f>IF(BP218,IF(_xlfn.XLOOKUP(T218,Data!$W$3:$W$28,Data!$AB$3:$AB$28),"That's much too precious to give away!",IF(OR(AND(T218=17,CK217=CQ217),AND(T218=21,CK217=CV217)),"","No-one here seems to want that.")),"")</f>
        <v/>
      </c>
      <c r="BR218" s="5" t="str">
        <f>IF(BP218,IF(BQ218&lt;&gt;"",BQ218,IF(T218=21,Data!$B$5,"The priest takes the water and it is transformed by heavenly radiance!")),"")</f>
        <v/>
      </c>
      <c r="BS218" s="5" t="b">
        <f t="shared" si="337"/>
        <v>0</v>
      </c>
      <c r="BT218" s="5" t="str">
        <f t="shared" si="270"/>
        <v/>
      </c>
      <c r="BU218" s="5" t="str">
        <f t="shared" si="338"/>
        <v/>
      </c>
      <c r="BV218" s="5" t="b">
        <f t="shared" si="339"/>
        <v>0</v>
      </c>
      <c r="BW218" s="5" t="str">
        <f t="shared" si="271"/>
        <v/>
      </c>
      <c r="BX218" s="5" t="str">
        <f t="shared" si="340"/>
        <v/>
      </c>
      <c r="BY218" s="5" t="b">
        <f t="shared" si="341"/>
        <v>0</v>
      </c>
      <c r="BZ218" s="5">
        <f t="shared" si="342"/>
        <v>0</v>
      </c>
      <c r="CA218" s="5" t="str">
        <f t="shared" si="272"/>
        <v/>
      </c>
      <c r="CB218" s="5" t="b">
        <f t="shared" si="273"/>
        <v>0</v>
      </c>
      <c r="CC218" s="5" t="str">
        <f t="shared" si="274"/>
        <v/>
      </c>
      <c r="CD218" s="5" t="b">
        <f t="shared" si="275"/>
        <v>0</v>
      </c>
      <c r="CE218" s="5" t="b">
        <f t="shared" si="276"/>
        <v>0</v>
      </c>
      <c r="CF218" s="5" t="b">
        <f t="shared" si="277"/>
        <v>0</v>
      </c>
      <c r="CG218" s="5" t="b">
        <f t="shared" si="278"/>
        <v>0</v>
      </c>
      <c r="CH218" s="5" t="b">
        <f t="shared" si="279"/>
        <v>0</v>
      </c>
      <c r="CI218" s="5">
        <f t="shared" si="280"/>
        <v>0</v>
      </c>
      <c r="CJ218" s="5" t="str">
        <f t="shared" si="281"/>
        <v>I don't know that verb.</v>
      </c>
      <c r="CK218" s="4">
        <f t="shared" si="282"/>
        <v>3</v>
      </c>
      <c r="CL218" s="4" t="b">
        <f t="shared" si="283"/>
        <v>0</v>
      </c>
      <c r="CM218" s="4">
        <f t="shared" si="343"/>
        <v>20</v>
      </c>
      <c r="CN218" s="4" t="b">
        <f t="shared" si="284"/>
        <v>0</v>
      </c>
      <c r="CO218" s="4">
        <f t="shared" si="285"/>
        <v>12</v>
      </c>
      <c r="CP218" s="4">
        <f t="shared" si="286"/>
        <v>10</v>
      </c>
      <c r="CQ218" s="4">
        <f t="shared" si="287"/>
        <v>2</v>
      </c>
      <c r="CR218" s="4">
        <f t="shared" si="288"/>
        <v>20</v>
      </c>
      <c r="CS218" s="4">
        <f t="shared" si="289"/>
        <v>2</v>
      </c>
      <c r="CT218" s="4">
        <f t="shared" si="290"/>
        <v>15</v>
      </c>
      <c r="CU218" s="4">
        <f t="shared" si="291"/>
        <v>16</v>
      </c>
      <c r="CV218" s="4">
        <f t="shared" si="292"/>
        <v>8</v>
      </c>
      <c r="CW218" s="4">
        <f t="shared" si="293"/>
        <v>8</v>
      </c>
      <c r="CX218" s="4">
        <f t="shared" si="294"/>
        <v>14</v>
      </c>
      <c r="CY218" s="4">
        <f t="shared" si="295"/>
        <v>19</v>
      </c>
      <c r="CZ218" s="4">
        <f t="shared" si="296"/>
        <v>9</v>
      </c>
      <c r="DA218" s="4">
        <f t="shared" si="297"/>
        <v>2</v>
      </c>
      <c r="DB218" s="4">
        <f t="shared" si="298"/>
        <v>12</v>
      </c>
      <c r="DC218" s="4">
        <f t="shared" si="344"/>
        <v>2</v>
      </c>
      <c r="DD218" s="4">
        <f t="shared" si="299"/>
        <v>2</v>
      </c>
      <c r="DE218" s="4">
        <f t="shared" si="300"/>
        <v>2</v>
      </c>
      <c r="DF218" s="4">
        <f t="shared" si="301"/>
        <v>10</v>
      </c>
      <c r="DG218" s="4">
        <f t="shared" si="302"/>
        <v>2</v>
      </c>
      <c r="DH218" s="4">
        <f t="shared" si="303"/>
        <v>17</v>
      </c>
      <c r="DI218" s="4">
        <f t="shared" si="304"/>
        <v>6</v>
      </c>
      <c r="DJ218" s="4">
        <f t="shared" si="305"/>
        <v>15</v>
      </c>
      <c r="DK218" s="4">
        <f t="shared" si="306"/>
        <v>19</v>
      </c>
      <c r="DL218" s="4">
        <f t="shared" si="307"/>
        <v>2</v>
      </c>
      <c r="DM218" s="4">
        <f t="shared" si="308"/>
        <v>22</v>
      </c>
      <c r="DN218" s="4">
        <f t="shared" si="309"/>
        <v>23</v>
      </c>
      <c r="DO218" s="3"/>
    </row>
    <row r="219" spans="1:119" x14ac:dyDescent="0.35">
      <c r="A219" s="3" t="str">
        <f t="shared" si="310"/>
        <v/>
      </c>
      <c r="B219" s="6"/>
      <c r="C219" s="3" t="str">
        <f t="shared" si="260"/>
        <v/>
      </c>
      <c r="D219" s="3" t="e" cm="1">
        <f t="array" ref="D219:F219">INDEX(_xlfn.TEXTSPLIT(B219," ",,TRUE),_xlfn.SEQUENCE(1,3))</f>
        <v>#VALUE!</v>
      </c>
      <c r="E219" s="3" t="e">
        <v>#VALUE!</v>
      </c>
      <c r="F219" s="3" t="e">
        <v>#VALUE!</v>
      </c>
      <c r="G219" s="3" t="e" cm="1">
        <f t="array" ref="G219">_xlfn.XLOOKUP(D219,Data!$D$3:$D$36,Data!$E$3:$G$36)</f>
        <v>#VALUE!</v>
      </c>
      <c r="H219" s="3"/>
      <c r="I219" s="3"/>
      <c r="J219" s="3" t="e">
        <f>_xlfn.XMATCH(E219,Data!$L$3:$L$10)</f>
        <v>#VALUE!</v>
      </c>
      <c r="K219" s="3" t="str">
        <f>IF(M219="",IF(I219,Data!$B$4,_xlfn.XLOOKUP(D219,Data!$D$3:$D$36,Data!$E$3:$E$36)),"")</f>
        <v/>
      </c>
      <c r="L219" s="3" t="str">
        <f>IF(M219="",IF(I219,_xlfn.XLOOKUP(G219,Data!$L$3:$L$10,Data!$M$3:$M$10),IF(H219=0,"",IF(H219=1,E219,_xlfn.XLOOKUP(E219,Data!$L$3:$L$10,Data!$M$3:$M$10)))),"")</f>
        <v/>
      </c>
      <c r="M219" s="3" t="str">
        <f>IF(NOT(ISERROR(F219)),Data!$J$3,IF(ISERROR(G219),Data!$J$4,IF(AND(H219=0,NOT(ISERROR(E219))),Data!$J$5,IF(AND(H219=2,ISERROR(J219)),Data!$J$7,IF(AND(H219=1,ISERROR(E219)),Data!$J$6,"")))))</f>
        <v>I don't know that verb.</v>
      </c>
      <c r="N219" s="3" t="e">
        <f>_xlfn.XLOOKUP(K219,Data!$D$3:$D$36,Data!$H$3:$H$36)</f>
        <v>#N/A</v>
      </c>
      <c r="O219" s="3" t="e">
        <f>_xlfn.XLOOKUP(L219,Data!$X$3:$X$29,Data!$W$3:$W$29)</f>
        <v>#N/A</v>
      </c>
      <c r="P219" s="3" t="b">
        <f>OR(_xlfn.XLOOKUP(CK218,Data!$O$3:$O$25,Data!$U$3:$U$25),AND(CL218,OR(DC218=CK218,DC218=1)))</f>
        <v>1</v>
      </c>
      <c r="Q219" s="3" t="e" cm="1">
        <f t="array" ref="Q219">INDEX(CO218:DN218,1,O219)</f>
        <v>#N/A</v>
      </c>
      <c r="R219" s="3" t="e">
        <f t="shared" si="262"/>
        <v>#N/A</v>
      </c>
      <c r="S219" s="3" t="e">
        <f t="shared" si="311"/>
        <v>#N/A</v>
      </c>
      <c r="T219" s="3" t="str">
        <f t="shared" si="312"/>
        <v/>
      </c>
      <c r="U219" s="3" t="str">
        <f>IF(M219&lt;&gt;"",M219,IF(L219="","",IFERROR(IF(T219=0,IF(S219=FALSE,Data!$J$11,Data!$J$8),""),IF(K219=Data!$B$4,"",Data!$J$8))))</f>
        <v>I don't know that verb.</v>
      </c>
      <c r="V219" s="3" t="e" cm="1">
        <f t="array" ref="V219">INDEX(Data!$Q$3:$T$25,CK218,L219)</f>
        <v>#VALUE!</v>
      </c>
      <c r="W219" s="3" t="e">
        <f t="shared" si="263"/>
        <v>#VALUE!</v>
      </c>
      <c r="X219" s="3">
        <f t="shared" si="313"/>
        <v>0</v>
      </c>
      <c r="Y219" s="3" t="str">
        <f>IF(K219&lt;&gt;"Go","",IF(ISNUMBER(V219),IF(V219&gt;0,W219,Data!$J$9),Play!V219))</f>
        <v/>
      </c>
      <c r="Z219" s="3" t="b">
        <f t="shared" si="314"/>
        <v>0</v>
      </c>
      <c r="AA219" s="3" t="str">
        <f t="shared" si="315"/>
        <v/>
      </c>
      <c r="AB219" s="3">
        <f t="shared" si="264"/>
        <v>0</v>
      </c>
      <c r="AE219" s="5" t="str">
        <f t="shared" si="265"/>
        <v/>
      </c>
      <c r="AF219" s="5" t="str">
        <f>IF(AE219&lt;&gt;"",OR(_xlfn.XLOOKUP(AE219,Data!$O$3:$O$25,Data!$U$3:$U$25),AND(CL218,OR(DC218=1,DC218=CK218))),"")</f>
        <v/>
      </c>
      <c r="AG219" s="5" t="e" cm="1">
        <f t="array" ref="AG219">"Exits: " &amp; _xlfn.TEXTJOIN(", ", TRUE, IF(INDEX(Data!$Q$3:$T$25,AE219,0)&gt;0,Data!$Q$2:$T$2,""))&amp;"."</f>
        <v>#VALUE!</v>
      </c>
      <c r="AH219" s="5" t="str" cm="1">
        <f t="array" ref="AH219">_xlfn.TEXTJOIN(", ", TRUE, IF(CO218:DN218=AE219,_xlfn.XLOOKUP($CO$3:$DN$3,Data!$W$3:$W$28,Data!$X$3:$X$28),""))</f>
        <v/>
      </c>
      <c r="AI219" s="5" t="str">
        <f>IF(AF219="","",IF(AF219,_xlfn.XLOOKUP(AE219,Data!$O$3:$O$25,Data!$P$3:$P$25)&amp;" "&amp;AG219&amp;IF(AH219&lt;&gt;""," You see: " &amp;AH219&amp;".",""),Data!$J$10))</f>
        <v/>
      </c>
      <c r="AJ219" s="5" t="str">
        <f t="shared" si="316"/>
        <v/>
      </c>
      <c r="AK219" s="5" t="str">
        <f>IF(AND(K219="Talk",U219=""),_xlfn.XLOOKUP(T219,Data!$W$3:$W$28,Data!$AC$3:$AC$28),"")</f>
        <v/>
      </c>
      <c r="AL219" s="5" t="str">
        <f t="shared" si="317"/>
        <v/>
      </c>
      <c r="AM219" s="5" t="b">
        <f t="shared" si="318"/>
        <v>0</v>
      </c>
      <c r="AN219" s="5" t="str">
        <f>IF(AM219,IF(_xlfn.XLOOKUP(T219,Data!$W$3:$W$28,Data!$AA$3:$AA$28)=FALSE,"You can't take that.",IF(Q219=1,"You already have that.",IF(OR(CK218=CT218,CK218=CY218),"The unholy fiend prevents you!",""))),"")</f>
        <v/>
      </c>
      <c r="AO219" s="5" t="str">
        <f t="shared" si="319"/>
        <v/>
      </c>
      <c r="AP219" s="5" t="str">
        <f t="shared" si="320"/>
        <v/>
      </c>
      <c r="AQ219" s="5" t="b">
        <f t="shared" si="321"/>
        <v>0</v>
      </c>
      <c r="AR219" s="5" t="str">
        <f t="shared" si="322"/>
        <v/>
      </c>
      <c r="AS219" s="5" t="str">
        <f t="shared" si="323"/>
        <v/>
      </c>
      <c r="AT219" s="5" t="str">
        <f t="shared" si="261"/>
        <v/>
      </c>
      <c r="AU219" s="5" t="str">
        <f>IF(AND(K219="Examine",U219=""),_xlfn.XLOOKUP(T219,Data!$W$3:$W$28,Data!$Z$3:$Z$28)&amp;IF(T219=15,IF(CL218,IF(CM218&gt;=14,"burning brightly.",IF(CM218&gt;=9,"burning steadily.",IF(CM218&gt;=4,"burning weakly.","guttering."))),"unlit."),""),"")</f>
        <v/>
      </c>
      <c r="AV219" s="5" t="str" cm="1">
        <f t="array" ref="AV219">_xlfn.TEXTJOIN(", ", TRUE, IF(CO218:DN218=1,CO$1:DN$1,""))</f>
        <v/>
      </c>
      <c r="AW219" s="5" t="str">
        <f t="shared" si="324"/>
        <v/>
      </c>
      <c r="AX219" s="5" t="b">
        <f t="shared" si="325"/>
        <v>0</v>
      </c>
      <c r="AY219" s="5" t="str">
        <f>IF(AX219,IF(NOT(ISBLANK(_xlfn.XLOOKUP(T219,Data!$W$3:$W$28,Data!$AD$3:$AD$28))),IF(CK218=12,"","There's nowhere to pour it away here."),"You can't empty that!"),"")</f>
        <v/>
      </c>
      <c r="AZ219" s="5" t="str">
        <f t="shared" si="326"/>
        <v/>
      </c>
      <c r="BA219" s="5" t="b">
        <f t="shared" si="327"/>
        <v>0</v>
      </c>
      <c r="BB219" s="5" t="e">
        <f>_xlfn.XLOOKUP(T219,Data!$W$3:$W$28,Data!$AD$3:$AD$28)</f>
        <v>#N/A</v>
      </c>
      <c r="BC219" s="5" t="str">
        <f t="shared" si="328"/>
        <v/>
      </c>
      <c r="BD219" s="5" t="str">
        <f t="shared" si="329"/>
        <v/>
      </c>
      <c r="BE219" s="5" t="b">
        <f t="shared" si="330"/>
        <v>0</v>
      </c>
      <c r="BF219" s="5" t="str">
        <f t="shared" si="266"/>
        <v/>
      </c>
      <c r="BG219" s="5" t="str">
        <f t="shared" si="331"/>
        <v/>
      </c>
      <c r="BH219" s="5" t="b">
        <f t="shared" si="332"/>
        <v>0</v>
      </c>
      <c r="BI219" s="5" t="str">
        <f t="shared" si="333"/>
        <v/>
      </c>
      <c r="BJ219" s="5" t="str">
        <f t="shared" si="267"/>
        <v/>
      </c>
      <c r="BK219" s="5" t="str">
        <f>IF(BH219,IF(BI219="","You ring the bell. "&amp;IF(BJ219=0,"Nothing else happens.","The "&amp;_xlfn.XLOOKUP(BJ219,Data!$W$3:$W$28,Data!$X$3:$X$28)&amp;" is transformed!"),BI219),"")</f>
        <v/>
      </c>
      <c r="BL219" s="5" t="b">
        <f t="shared" si="334"/>
        <v>0</v>
      </c>
      <c r="BM219" s="5" t="b">
        <f t="shared" si="335"/>
        <v>0</v>
      </c>
      <c r="BN219" s="5" t="str">
        <f t="shared" si="268"/>
        <v/>
      </c>
      <c r="BO219" s="5" t="str">
        <f t="shared" si="269"/>
        <v/>
      </c>
      <c r="BP219" s="5" t="b">
        <f t="shared" si="336"/>
        <v>0</v>
      </c>
      <c r="BQ219" s="5" t="str">
        <f>IF(BP219,IF(_xlfn.XLOOKUP(T219,Data!$W$3:$W$28,Data!$AB$3:$AB$28),"That's much too precious to give away!",IF(OR(AND(T219=17,CK218=CQ218),AND(T219=21,CK218=CV218)),"","No-one here seems to want that.")),"")</f>
        <v/>
      </c>
      <c r="BR219" s="5" t="str">
        <f>IF(BP219,IF(BQ219&lt;&gt;"",BQ219,IF(T219=21,Data!$B$5,"The priest takes the water and it is transformed by heavenly radiance!")),"")</f>
        <v/>
      </c>
      <c r="BS219" s="5" t="b">
        <f t="shared" si="337"/>
        <v>0</v>
      </c>
      <c r="BT219" s="5" t="str">
        <f t="shared" si="270"/>
        <v/>
      </c>
      <c r="BU219" s="5" t="str">
        <f t="shared" si="338"/>
        <v/>
      </c>
      <c r="BV219" s="5" t="b">
        <f t="shared" si="339"/>
        <v>0</v>
      </c>
      <c r="BW219" s="5" t="str">
        <f t="shared" si="271"/>
        <v/>
      </c>
      <c r="BX219" s="5" t="str">
        <f t="shared" si="340"/>
        <v/>
      </c>
      <c r="BY219" s="5" t="b">
        <f t="shared" si="341"/>
        <v>0</v>
      </c>
      <c r="BZ219" s="5">
        <f t="shared" si="342"/>
        <v>0</v>
      </c>
      <c r="CA219" s="5" t="str">
        <f t="shared" si="272"/>
        <v/>
      </c>
      <c r="CB219" s="5" t="b">
        <f t="shared" si="273"/>
        <v>0</v>
      </c>
      <c r="CC219" s="5" t="str">
        <f t="shared" si="274"/>
        <v/>
      </c>
      <c r="CD219" s="5" t="b">
        <f t="shared" si="275"/>
        <v>0</v>
      </c>
      <c r="CE219" s="5" t="b">
        <f t="shared" si="276"/>
        <v>0</v>
      </c>
      <c r="CF219" s="5" t="b">
        <f t="shared" si="277"/>
        <v>0</v>
      </c>
      <c r="CG219" s="5" t="b">
        <f t="shared" si="278"/>
        <v>0</v>
      </c>
      <c r="CH219" s="5" t="b">
        <f t="shared" si="279"/>
        <v>0</v>
      </c>
      <c r="CI219" s="5">
        <f t="shared" si="280"/>
        <v>0</v>
      </c>
      <c r="CJ219" s="5" t="str">
        <f t="shared" si="281"/>
        <v>I don't know that verb.</v>
      </c>
      <c r="CK219" s="4">
        <f t="shared" si="282"/>
        <v>3</v>
      </c>
      <c r="CL219" s="4" t="b">
        <f t="shared" si="283"/>
        <v>0</v>
      </c>
      <c r="CM219" s="4">
        <f t="shared" si="343"/>
        <v>20</v>
      </c>
      <c r="CN219" s="4" t="b">
        <f t="shared" si="284"/>
        <v>0</v>
      </c>
      <c r="CO219" s="4">
        <f t="shared" si="285"/>
        <v>12</v>
      </c>
      <c r="CP219" s="4">
        <f t="shared" si="286"/>
        <v>10</v>
      </c>
      <c r="CQ219" s="4">
        <f t="shared" si="287"/>
        <v>2</v>
      </c>
      <c r="CR219" s="4">
        <f t="shared" si="288"/>
        <v>20</v>
      </c>
      <c r="CS219" s="4">
        <f t="shared" si="289"/>
        <v>2</v>
      </c>
      <c r="CT219" s="4">
        <f t="shared" si="290"/>
        <v>15</v>
      </c>
      <c r="CU219" s="4">
        <f t="shared" si="291"/>
        <v>16</v>
      </c>
      <c r="CV219" s="4">
        <f t="shared" si="292"/>
        <v>8</v>
      </c>
      <c r="CW219" s="4">
        <f t="shared" si="293"/>
        <v>8</v>
      </c>
      <c r="CX219" s="4">
        <f t="shared" si="294"/>
        <v>14</v>
      </c>
      <c r="CY219" s="4">
        <f t="shared" si="295"/>
        <v>19</v>
      </c>
      <c r="CZ219" s="4">
        <f t="shared" si="296"/>
        <v>9</v>
      </c>
      <c r="DA219" s="4">
        <f t="shared" si="297"/>
        <v>2</v>
      </c>
      <c r="DB219" s="4">
        <f t="shared" si="298"/>
        <v>12</v>
      </c>
      <c r="DC219" s="4">
        <f t="shared" si="344"/>
        <v>2</v>
      </c>
      <c r="DD219" s="4">
        <f t="shared" si="299"/>
        <v>2</v>
      </c>
      <c r="DE219" s="4">
        <f t="shared" si="300"/>
        <v>2</v>
      </c>
      <c r="DF219" s="4">
        <f t="shared" si="301"/>
        <v>10</v>
      </c>
      <c r="DG219" s="4">
        <f t="shared" si="302"/>
        <v>2</v>
      </c>
      <c r="DH219" s="4">
        <f t="shared" si="303"/>
        <v>17</v>
      </c>
      <c r="DI219" s="4">
        <f t="shared" si="304"/>
        <v>6</v>
      </c>
      <c r="DJ219" s="4">
        <f t="shared" si="305"/>
        <v>15</v>
      </c>
      <c r="DK219" s="4">
        <f t="shared" si="306"/>
        <v>19</v>
      </c>
      <c r="DL219" s="4">
        <f t="shared" si="307"/>
        <v>2</v>
      </c>
      <c r="DM219" s="4">
        <f t="shared" si="308"/>
        <v>22</v>
      </c>
      <c r="DN219" s="4">
        <f t="shared" si="309"/>
        <v>23</v>
      </c>
      <c r="DO219" s="3"/>
    </row>
    <row r="220" spans="1:119" x14ac:dyDescent="0.35">
      <c r="A220" s="3" t="str">
        <f t="shared" si="310"/>
        <v/>
      </c>
      <c r="B220" s="6"/>
      <c r="C220" s="3" t="str">
        <f t="shared" si="260"/>
        <v/>
      </c>
      <c r="D220" s="3" t="e" cm="1">
        <f t="array" ref="D220:F220">INDEX(_xlfn.TEXTSPLIT(B220," ",,TRUE),_xlfn.SEQUENCE(1,3))</f>
        <v>#VALUE!</v>
      </c>
      <c r="E220" s="3" t="e">
        <v>#VALUE!</v>
      </c>
      <c r="F220" s="3" t="e">
        <v>#VALUE!</v>
      </c>
      <c r="G220" s="3" t="e" cm="1">
        <f t="array" ref="G220">_xlfn.XLOOKUP(D220,Data!$D$3:$D$36,Data!$E$3:$G$36)</f>
        <v>#VALUE!</v>
      </c>
      <c r="H220" s="3"/>
      <c r="I220" s="3"/>
      <c r="J220" s="3" t="e">
        <f>_xlfn.XMATCH(E220,Data!$L$3:$L$10)</f>
        <v>#VALUE!</v>
      </c>
      <c r="K220" s="3" t="str">
        <f>IF(M220="",IF(I220,Data!$B$4,_xlfn.XLOOKUP(D220,Data!$D$3:$D$36,Data!$E$3:$E$36)),"")</f>
        <v/>
      </c>
      <c r="L220" s="3" t="str">
        <f>IF(M220="",IF(I220,_xlfn.XLOOKUP(G220,Data!$L$3:$L$10,Data!$M$3:$M$10),IF(H220=0,"",IF(H220=1,E220,_xlfn.XLOOKUP(E220,Data!$L$3:$L$10,Data!$M$3:$M$10)))),"")</f>
        <v/>
      </c>
      <c r="M220" s="3" t="str">
        <f>IF(NOT(ISERROR(F220)),Data!$J$3,IF(ISERROR(G220),Data!$J$4,IF(AND(H220=0,NOT(ISERROR(E220))),Data!$J$5,IF(AND(H220=2,ISERROR(J220)),Data!$J$7,IF(AND(H220=1,ISERROR(E220)),Data!$J$6,"")))))</f>
        <v>I don't know that verb.</v>
      </c>
      <c r="N220" s="3" t="e">
        <f>_xlfn.XLOOKUP(K220,Data!$D$3:$D$36,Data!$H$3:$H$36)</f>
        <v>#N/A</v>
      </c>
      <c r="O220" s="3" t="e">
        <f>_xlfn.XLOOKUP(L220,Data!$X$3:$X$29,Data!$W$3:$W$29)</f>
        <v>#N/A</v>
      </c>
      <c r="P220" s="3" t="b">
        <f>OR(_xlfn.XLOOKUP(CK219,Data!$O$3:$O$25,Data!$U$3:$U$25),AND(CL219,OR(DC219=CK219,DC219=1)))</f>
        <v>1</v>
      </c>
      <c r="Q220" s="3" t="e" cm="1">
        <f t="array" ref="Q220">INDEX(CO219:DN219,1,O220)</f>
        <v>#N/A</v>
      </c>
      <c r="R220" s="3" t="e">
        <f t="shared" si="262"/>
        <v>#N/A</v>
      </c>
      <c r="S220" s="3" t="e">
        <f t="shared" si="311"/>
        <v>#N/A</v>
      </c>
      <c r="T220" s="3" t="str">
        <f t="shared" si="312"/>
        <v/>
      </c>
      <c r="U220" s="3" t="str">
        <f>IF(M220&lt;&gt;"",M220,IF(L220="","",IFERROR(IF(T220=0,IF(S220=FALSE,Data!$J$11,Data!$J$8),""),IF(K220=Data!$B$4,"",Data!$J$8))))</f>
        <v>I don't know that verb.</v>
      </c>
      <c r="V220" s="3" t="e" cm="1">
        <f t="array" ref="V220">INDEX(Data!$Q$3:$T$25,CK219,L220)</f>
        <v>#VALUE!</v>
      </c>
      <c r="W220" s="3" t="e">
        <f t="shared" si="263"/>
        <v>#VALUE!</v>
      </c>
      <c r="X220" s="3">
        <f t="shared" si="313"/>
        <v>0</v>
      </c>
      <c r="Y220" s="3" t="str">
        <f>IF(K220&lt;&gt;"Go","",IF(ISNUMBER(V220),IF(V220&gt;0,W220,Data!$J$9),Play!V220))</f>
        <v/>
      </c>
      <c r="Z220" s="3" t="b">
        <f t="shared" si="314"/>
        <v>0</v>
      </c>
      <c r="AA220" s="3" t="str">
        <f t="shared" si="315"/>
        <v/>
      </c>
      <c r="AB220" s="3">
        <f t="shared" si="264"/>
        <v>0</v>
      </c>
      <c r="AE220" s="5" t="str">
        <f t="shared" si="265"/>
        <v/>
      </c>
      <c r="AF220" s="5" t="str">
        <f>IF(AE220&lt;&gt;"",OR(_xlfn.XLOOKUP(AE220,Data!$O$3:$O$25,Data!$U$3:$U$25),AND(CL219,OR(DC219=1,DC219=CK219))),"")</f>
        <v/>
      </c>
      <c r="AG220" s="5" t="e" cm="1">
        <f t="array" ref="AG220">"Exits: " &amp; _xlfn.TEXTJOIN(", ", TRUE, IF(INDEX(Data!$Q$3:$T$25,AE220,0)&gt;0,Data!$Q$2:$T$2,""))&amp;"."</f>
        <v>#VALUE!</v>
      </c>
      <c r="AH220" s="5" t="str" cm="1">
        <f t="array" ref="AH220">_xlfn.TEXTJOIN(", ", TRUE, IF(CO219:DN219=AE220,_xlfn.XLOOKUP($CO$3:$DN$3,Data!$W$3:$W$28,Data!$X$3:$X$28),""))</f>
        <v/>
      </c>
      <c r="AI220" s="5" t="str">
        <f>IF(AF220="","",IF(AF220,_xlfn.XLOOKUP(AE220,Data!$O$3:$O$25,Data!$P$3:$P$25)&amp;" "&amp;AG220&amp;IF(AH220&lt;&gt;""," You see: " &amp;AH220&amp;".",""),Data!$J$10))</f>
        <v/>
      </c>
      <c r="AJ220" s="5" t="str">
        <f t="shared" si="316"/>
        <v/>
      </c>
      <c r="AK220" s="5" t="str">
        <f>IF(AND(K220="Talk",U220=""),_xlfn.XLOOKUP(T220,Data!$W$3:$W$28,Data!$AC$3:$AC$28),"")</f>
        <v/>
      </c>
      <c r="AL220" s="5" t="str">
        <f t="shared" si="317"/>
        <v/>
      </c>
      <c r="AM220" s="5" t="b">
        <f t="shared" si="318"/>
        <v>0</v>
      </c>
      <c r="AN220" s="5" t="str">
        <f>IF(AM220,IF(_xlfn.XLOOKUP(T220,Data!$W$3:$W$28,Data!$AA$3:$AA$28)=FALSE,"You can't take that.",IF(Q220=1,"You already have that.",IF(OR(CK219=CT219,CK219=CY219),"The unholy fiend prevents you!",""))),"")</f>
        <v/>
      </c>
      <c r="AO220" s="5" t="str">
        <f t="shared" si="319"/>
        <v/>
      </c>
      <c r="AP220" s="5" t="str">
        <f t="shared" si="320"/>
        <v/>
      </c>
      <c r="AQ220" s="5" t="b">
        <f t="shared" si="321"/>
        <v>0</v>
      </c>
      <c r="AR220" s="5" t="str">
        <f t="shared" si="322"/>
        <v/>
      </c>
      <c r="AS220" s="5" t="str">
        <f t="shared" si="323"/>
        <v/>
      </c>
      <c r="AT220" s="5" t="str">
        <f t="shared" si="261"/>
        <v/>
      </c>
      <c r="AU220" s="5" t="str">
        <f>IF(AND(K220="Examine",U220=""),_xlfn.XLOOKUP(T220,Data!$W$3:$W$28,Data!$Z$3:$Z$28)&amp;IF(T220=15,IF(CL219,IF(CM219&gt;=14,"burning brightly.",IF(CM219&gt;=9,"burning steadily.",IF(CM219&gt;=4,"burning weakly.","guttering."))),"unlit."),""),"")</f>
        <v/>
      </c>
      <c r="AV220" s="5" t="str" cm="1">
        <f t="array" ref="AV220">_xlfn.TEXTJOIN(", ", TRUE, IF(CO219:DN219=1,CO$1:DN$1,""))</f>
        <v/>
      </c>
      <c r="AW220" s="5" t="str">
        <f t="shared" si="324"/>
        <v/>
      </c>
      <c r="AX220" s="5" t="b">
        <f t="shared" si="325"/>
        <v>0</v>
      </c>
      <c r="AY220" s="5" t="str">
        <f>IF(AX220,IF(NOT(ISBLANK(_xlfn.XLOOKUP(T220,Data!$W$3:$W$28,Data!$AD$3:$AD$28))),IF(CK219=12,"","There's nowhere to pour it away here."),"You can't empty that!"),"")</f>
        <v/>
      </c>
      <c r="AZ220" s="5" t="str">
        <f t="shared" si="326"/>
        <v/>
      </c>
      <c r="BA220" s="5" t="b">
        <f t="shared" si="327"/>
        <v>0</v>
      </c>
      <c r="BB220" s="5" t="e">
        <f>_xlfn.XLOOKUP(T220,Data!$W$3:$W$28,Data!$AD$3:$AD$28)</f>
        <v>#N/A</v>
      </c>
      <c r="BC220" s="5" t="str">
        <f t="shared" si="328"/>
        <v/>
      </c>
      <c r="BD220" s="5" t="str">
        <f t="shared" si="329"/>
        <v/>
      </c>
      <c r="BE220" s="5" t="b">
        <f t="shared" si="330"/>
        <v>0</v>
      </c>
      <c r="BF220" s="5" t="str">
        <f t="shared" si="266"/>
        <v/>
      </c>
      <c r="BG220" s="5" t="str">
        <f t="shared" si="331"/>
        <v/>
      </c>
      <c r="BH220" s="5" t="b">
        <f t="shared" si="332"/>
        <v>0</v>
      </c>
      <c r="BI220" s="5" t="str">
        <f t="shared" si="333"/>
        <v/>
      </c>
      <c r="BJ220" s="5" t="str">
        <f t="shared" si="267"/>
        <v/>
      </c>
      <c r="BK220" s="5" t="str">
        <f>IF(BH220,IF(BI220="","You ring the bell. "&amp;IF(BJ220=0,"Nothing else happens.","The "&amp;_xlfn.XLOOKUP(BJ220,Data!$W$3:$W$28,Data!$X$3:$X$28)&amp;" is transformed!"),BI220),"")</f>
        <v/>
      </c>
      <c r="BL220" s="5" t="b">
        <f t="shared" si="334"/>
        <v>0</v>
      </c>
      <c r="BM220" s="5" t="b">
        <f t="shared" si="335"/>
        <v>0</v>
      </c>
      <c r="BN220" s="5" t="str">
        <f t="shared" si="268"/>
        <v/>
      </c>
      <c r="BO220" s="5" t="str">
        <f t="shared" si="269"/>
        <v/>
      </c>
      <c r="BP220" s="5" t="b">
        <f t="shared" si="336"/>
        <v>0</v>
      </c>
      <c r="BQ220" s="5" t="str">
        <f>IF(BP220,IF(_xlfn.XLOOKUP(T220,Data!$W$3:$W$28,Data!$AB$3:$AB$28),"That's much too precious to give away!",IF(OR(AND(T220=17,CK219=CQ219),AND(T220=21,CK219=CV219)),"","No-one here seems to want that.")),"")</f>
        <v/>
      </c>
      <c r="BR220" s="5" t="str">
        <f>IF(BP220,IF(BQ220&lt;&gt;"",BQ220,IF(T220=21,Data!$B$5,"The priest takes the water and it is transformed by heavenly radiance!")),"")</f>
        <v/>
      </c>
      <c r="BS220" s="5" t="b">
        <f t="shared" si="337"/>
        <v>0</v>
      </c>
      <c r="BT220" s="5" t="str">
        <f t="shared" si="270"/>
        <v/>
      </c>
      <c r="BU220" s="5" t="str">
        <f t="shared" si="338"/>
        <v/>
      </c>
      <c r="BV220" s="5" t="b">
        <f t="shared" si="339"/>
        <v>0</v>
      </c>
      <c r="BW220" s="5" t="str">
        <f t="shared" si="271"/>
        <v/>
      </c>
      <c r="BX220" s="5" t="str">
        <f t="shared" si="340"/>
        <v/>
      </c>
      <c r="BY220" s="5" t="b">
        <f t="shared" si="341"/>
        <v>0</v>
      </c>
      <c r="BZ220" s="5">
        <f t="shared" si="342"/>
        <v>0</v>
      </c>
      <c r="CA220" s="5" t="str">
        <f t="shared" si="272"/>
        <v/>
      </c>
      <c r="CB220" s="5" t="b">
        <f t="shared" si="273"/>
        <v>0</v>
      </c>
      <c r="CC220" s="5" t="str">
        <f t="shared" si="274"/>
        <v/>
      </c>
      <c r="CD220" s="5" t="b">
        <f t="shared" si="275"/>
        <v>0</v>
      </c>
      <c r="CE220" s="5" t="b">
        <f t="shared" si="276"/>
        <v>0</v>
      </c>
      <c r="CF220" s="5" t="b">
        <f t="shared" si="277"/>
        <v>0</v>
      </c>
      <c r="CG220" s="5" t="b">
        <f t="shared" si="278"/>
        <v>0</v>
      </c>
      <c r="CH220" s="5" t="b">
        <f t="shared" si="279"/>
        <v>0</v>
      </c>
      <c r="CI220" s="5">
        <f t="shared" si="280"/>
        <v>0</v>
      </c>
      <c r="CJ220" s="5" t="str">
        <f t="shared" si="281"/>
        <v>I don't know that verb.</v>
      </c>
      <c r="CK220" s="4">
        <f t="shared" si="282"/>
        <v>3</v>
      </c>
      <c r="CL220" s="4" t="b">
        <f t="shared" si="283"/>
        <v>0</v>
      </c>
      <c r="CM220" s="4">
        <f t="shared" si="343"/>
        <v>20</v>
      </c>
      <c r="CN220" s="4" t="b">
        <f t="shared" si="284"/>
        <v>0</v>
      </c>
      <c r="CO220" s="4">
        <f t="shared" si="285"/>
        <v>12</v>
      </c>
      <c r="CP220" s="4">
        <f t="shared" si="286"/>
        <v>10</v>
      </c>
      <c r="CQ220" s="4">
        <f t="shared" si="287"/>
        <v>2</v>
      </c>
      <c r="CR220" s="4">
        <f t="shared" si="288"/>
        <v>20</v>
      </c>
      <c r="CS220" s="4">
        <f t="shared" si="289"/>
        <v>2</v>
      </c>
      <c r="CT220" s="4">
        <f t="shared" si="290"/>
        <v>15</v>
      </c>
      <c r="CU220" s="4">
        <f t="shared" si="291"/>
        <v>16</v>
      </c>
      <c r="CV220" s="4">
        <f t="shared" si="292"/>
        <v>8</v>
      </c>
      <c r="CW220" s="4">
        <f t="shared" si="293"/>
        <v>8</v>
      </c>
      <c r="CX220" s="4">
        <f t="shared" si="294"/>
        <v>14</v>
      </c>
      <c r="CY220" s="4">
        <f t="shared" si="295"/>
        <v>19</v>
      </c>
      <c r="CZ220" s="4">
        <f t="shared" si="296"/>
        <v>9</v>
      </c>
      <c r="DA220" s="4">
        <f t="shared" si="297"/>
        <v>2</v>
      </c>
      <c r="DB220" s="4">
        <f t="shared" si="298"/>
        <v>12</v>
      </c>
      <c r="DC220" s="4">
        <f t="shared" si="344"/>
        <v>2</v>
      </c>
      <c r="DD220" s="4">
        <f t="shared" si="299"/>
        <v>2</v>
      </c>
      <c r="DE220" s="4">
        <f t="shared" si="300"/>
        <v>2</v>
      </c>
      <c r="DF220" s="4">
        <f t="shared" si="301"/>
        <v>10</v>
      </c>
      <c r="DG220" s="4">
        <f t="shared" si="302"/>
        <v>2</v>
      </c>
      <c r="DH220" s="4">
        <f t="shared" si="303"/>
        <v>17</v>
      </c>
      <c r="DI220" s="4">
        <f t="shared" si="304"/>
        <v>6</v>
      </c>
      <c r="DJ220" s="4">
        <f t="shared" si="305"/>
        <v>15</v>
      </c>
      <c r="DK220" s="4">
        <f t="shared" si="306"/>
        <v>19</v>
      </c>
      <c r="DL220" s="4">
        <f t="shared" si="307"/>
        <v>2</v>
      </c>
      <c r="DM220" s="4">
        <f t="shared" si="308"/>
        <v>22</v>
      </c>
      <c r="DN220" s="4">
        <f t="shared" si="309"/>
        <v>23</v>
      </c>
      <c r="DO220" s="3"/>
    </row>
    <row r="221" spans="1:119" x14ac:dyDescent="0.35">
      <c r="A221" s="3" t="str">
        <f t="shared" si="310"/>
        <v/>
      </c>
      <c r="B221" s="6"/>
      <c r="C221" s="3" t="str">
        <f t="shared" si="260"/>
        <v/>
      </c>
      <c r="D221" s="3" t="e" cm="1">
        <f t="array" ref="D221:F221">INDEX(_xlfn.TEXTSPLIT(B221," ",,TRUE),_xlfn.SEQUENCE(1,3))</f>
        <v>#VALUE!</v>
      </c>
      <c r="E221" s="3" t="e">
        <v>#VALUE!</v>
      </c>
      <c r="F221" s="3" t="e">
        <v>#VALUE!</v>
      </c>
      <c r="G221" s="3" t="e" cm="1">
        <f t="array" ref="G221">_xlfn.XLOOKUP(D221,Data!$D$3:$D$36,Data!$E$3:$G$36)</f>
        <v>#VALUE!</v>
      </c>
      <c r="H221" s="3"/>
      <c r="I221" s="3"/>
      <c r="J221" s="3" t="e">
        <f>_xlfn.XMATCH(E221,Data!$L$3:$L$10)</f>
        <v>#VALUE!</v>
      </c>
      <c r="K221" s="3" t="str">
        <f>IF(M221="",IF(I221,Data!$B$4,_xlfn.XLOOKUP(D221,Data!$D$3:$D$36,Data!$E$3:$E$36)),"")</f>
        <v/>
      </c>
      <c r="L221" s="3" t="str">
        <f>IF(M221="",IF(I221,_xlfn.XLOOKUP(G221,Data!$L$3:$L$10,Data!$M$3:$M$10),IF(H221=0,"",IF(H221=1,E221,_xlfn.XLOOKUP(E221,Data!$L$3:$L$10,Data!$M$3:$M$10)))),"")</f>
        <v/>
      </c>
      <c r="M221" s="3" t="str">
        <f>IF(NOT(ISERROR(F221)),Data!$J$3,IF(ISERROR(G221),Data!$J$4,IF(AND(H221=0,NOT(ISERROR(E221))),Data!$J$5,IF(AND(H221=2,ISERROR(J221)),Data!$J$7,IF(AND(H221=1,ISERROR(E221)),Data!$J$6,"")))))</f>
        <v>I don't know that verb.</v>
      </c>
      <c r="N221" s="3" t="e">
        <f>_xlfn.XLOOKUP(K221,Data!$D$3:$D$36,Data!$H$3:$H$36)</f>
        <v>#N/A</v>
      </c>
      <c r="O221" s="3" t="e">
        <f>_xlfn.XLOOKUP(L221,Data!$X$3:$X$29,Data!$W$3:$W$29)</f>
        <v>#N/A</v>
      </c>
      <c r="P221" s="3" t="b">
        <f>OR(_xlfn.XLOOKUP(CK220,Data!$O$3:$O$25,Data!$U$3:$U$25),AND(CL220,OR(DC220=CK220,DC220=1)))</f>
        <v>1</v>
      </c>
      <c r="Q221" s="3" t="e" cm="1">
        <f t="array" ref="Q221">INDEX(CO220:DN220,1,O221)</f>
        <v>#N/A</v>
      </c>
      <c r="R221" s="3" t="e">
        <f t="shared" si="262"/>
        <v>#N/A</v>
      </c>
      <c r="S221" s="3" t="e">
        <f t="shared" si="311"/>
        <v>#N/A</v>
      </c>
      <c r="T221" s="3" t="str">
        <f t="shared" si="312"/>
        <v/>
      </c>
      <c r="U221" s="3" t="str">
        <f>IF(M221&lt;&gt;"",M221,IF(L221="","",IFERROR(IF(T221=0,IF(S221=FALSE,Data!$J$11,Data!$J$8),""),IF(K221=Data!$B$4,"",Data!$J$8))))</f>
        <v>I don't know that verb.</v>
      </c>
      <c r="V221" s="3" t="e" cm="1">
        <f t="array" ref="V221">INDEX(Data!$Q$3:$T$25,CK220,L221)</f>
        <v>#VALUE!</v>
      </c>
      <c r="W221" s="3" t="e">
        <f t="shared" si="263"/>
        <v>#VALUE!</v>
      </c>
      <c r="X221" s="3">
        <f t="shared" si="313"/>
        <v>0</v>
      </c>
      <c r="Y221" s="3" t="str">
        <f>IF(K221&lt;&gt;"Go","",IF(ISNUMBER(V221),IF(V221&gt;0,W221,Data!$J$9),Play!V221))</f>
        <v/>
      </c>
      <c r="Z221" s="3" t="b">
        <f t="shared" si="314"/>
        <v>0</v>
      </c>
      <c r="AA221" s="3" t="str">
        <f t="shared" si="315"/>
        <v/>
      </c>
      <c r="AB221" s="3">
        <f t="shared" si="264"/>
        <v>0</v>
      </c>
      <c r="AE221" s="5" t="str">
        <f t="shared" si="265"/>
        <v/>
      </c>
      <c r="AF221" s="5" t="str">
        <f>IF(AE221&lt;&gt;"",OR(_xlfn.XLOOKUP(AE221,Data!$O$3:$O$25,Data!$U$3:$U$25),AND(CL220,OR(DC220=1,DC220=CK220))),"")</f>
        <v/>
      </c>
      <c r="AG221" s="5" t="e" cm="1">
        <f t="array" ref="AG221">"Exits: " &amp; _xlfn.TEXTJOIN(", ", TRUE, IF(INDEX(Data!$Q$3:$T$25,AE221,0)&gt;0,Data!$Q$2:$T$2,""))&amp;"."</f>
        <v>#VALUE!</v>
      </c>
      <c r="AH221" s="5" t="str" cm="1">
        <f t="array" ref="AH221">_xlfn.TEXTJOIN(", ", TRUE, IF(CO220:DN220=AE221,_xlfn.XLOOKUP($CO$3:$DN$3,Data!$W$3:$W$28,Data!$X$3:$X$28),""))</f>
        <v/>
      </c>
      <c r="AI221" s="5" t="str">
        <f>IF(AF221="","",IF(AF221,_xlfn.XLOOKUP(AE221,Data!$O$3:$O$25,Data!$P$3:$P$25)&amp;" "&amp;AG221&amp;IF(AH221&lt;&gt;""," You see: " &amp;AH221&amp;".",""),Data!$J$10))</f>
        <v/>
      </c>
      <c r="AJ221" s="5" t="str">
        <f t="shared" si="316"/>
        <v/>
      </c>
      <c r="AK221" s="5" t="str">
        <f>IF(AND(K221="Talk",U221=""),_xlfn.XLOOKUP(T221,Data!$W$3:$W$28,Data!$AC$3:$AC$28),"")</f>
        <v/>
      </c>
      <c r="AL221" s="5" t="str">
        <f t="shared" si="317"/>
        <v/>
      </c>
      <c r="AM221" s="5" t="b">
        <f t="shared" si="318"/>
        <v>0</v>
      </c>
      <c r="AN221" s="5" t="str">
        <f>IF(AM221,IF(_xlfn.XLOOKUP(T221,Data!$W$3:$W$28,Data!$AA$3:$AA$28)=FALSE,"You can't take that.",IF(Q221=1,"You already have that.",IF(OR(CK220=CT220,CK220=CY220),"The unholy fiend prevents you!",""))),"")</f>
        <v/>
      </c>
      <c r="AO221" s="5" t="str">
        <f t="shared" si="319"/>
        <v/>
      </c>
      <c r="AP221" s="5" t="str">
        <f t="shared" si="320"/>
        <v/>
      </c>
      <c r="AQ221" s="5" t="b">
        <f t="shared" si="321"/>
        <v>0</v>
      </c>
      <c r="AR221" s="5" t="str">
        <f t="shared" si="322"/>
        <v/>
      </c>
      <c r="AS221" s="5" t="str">
        <f t="shared" si="323"/>
        <v/>
      </c>
      <c r="AT221" s="5" t="str">
        <f t="shared" si="261"/>
        <v/>
      </c>
      <c r="AU221" s="5" t="str">
        <f>IF(AND(K221="Examine",U221=""),_xlfn.XLOOKUP(T221,Data!$W$3:$W$28,Data!$Z$3:$Z$28)&amp;IF(T221=15,IF(CL220,IF(CM220&gt;=14,"burning brightly.",IF(CM220&gt;=9,"burning steadily.",IF(CM220&gt;=4,"burning weakly.","guttering."))),"unlit."),""),"")</f>
        <v/>
      </c>
      <c r="AV221" s="5" t="str" cm="1">
        <f t="array" ref="AV221">_xlfn.TEXTJOIN(", ", TRUE, IF(CO220:DN220=1,CO$1:DN$1,""))</f>
        <v/>
      </c>
      <c r="AW221" s="5" t="str">
        <f t="shared" si="324"/>
        <v/>
      </c>
      <c r="AX221" s="5" t="b">
        <f t="shared" si="325"/>
        <v>0</v>
      </c>
      <c r="AY221" s="5" t="str">
        <f>IF(AX221,IF(NOT(ISBLANK(_xlfn.XLOOKUP(T221,Data!$W$3:$W$28,Data!$AD$3:$AD$28))),IF(CK220=12,"","There's nowhere to pour it away here."),"You can't empty that!"),"")</f>
        <v/>
      </c>
      <c r="AZ221" s="5" t="str">
        <f t="shared" si="326"/>
        <v/>
      </c>
      <c r="BA221" s="5" t="b">
        <f t="shared" si="327"/>
        <v>0</v>
      </c>
      <c r="BB221" s="5" t="e">
        <f>_xlfn.XLOOKUP(T221,Data!$W$3:$W$28,Data!$AD$3:$AD$28)</f>
        <v>#N/A</v>
      </c>
      <c r="BC221" s="5" t="str">
        <f t="shared" si="328"/>
        <v/>
      </c>
      <c r="BD221" s="5" t="str">
        <f t="shared" si="329"/>
        <v/>
      </c>
      <c r="BE221" s="5" t="b">
        <f t="shared" si="330"/>
        <v>0</v>
      </c>
      <c r="BF221" s="5" t="str">
        <f t="shared" si="266"/>
        <v/>
      </c>
      <c r="BG221" s="5" t="str">
        <f t="shared" si="331"/>
        <v/>
      </c>
      <c r="BH221" s="5" t="b">
        <f t="shared" si="332"/>
        <v>0</v>
      </c>
      <c r="BI221" s="5" t="str">
        <f t="shared" si="333"/>
        <v/>
      </c>
      <c r="BJ221" s="5" t="str">
        <f t="shared" si="267"/>
        <v/>
      </c>
      <c r="BK221" s="5" t="str">
        <f>IF(BH221,IF(BI221="","You ring the bell. "&amp;IF(BJ221=0,"Nothing else happens.","The "&amp;_xlfn.XLOOKUP(BJ221,Data!$W$3:$W$28,Data!$X$3:$X$28)&amp;" is transformed!"),BI221),"")</f>
        <v/>
      </c>
      <c r="BL221" s="5" t="b">
        <f t="shared" si="334"/>
        <v>0</v>
      </c>
      <c r="BM221" s="5" t="b">
        <f t="shared" si="335"/>
        <v>0</v>
      </c>
      <c r="BN221" s="5" t="str">
        <f t="shared" si="268"/>
        <v/>
      </c>
      <c r="BO221" s="5" t="str">
        <f t="shared" si="269"/>
        <v/>
      </c>
      <c r="BP221" s="5" t="b">
        <f t="shared" si="336"/>
        <v>0</v>
      </c>
      <c r="BQ221" s="5" t="str">
        <f>IF(BP221,IF(_xlfn.XLOOKUP(T221,Data!$W$3:$W$28,Data!$AB$3:$AB$28),"That's much too precious to give away!",IF(OR(AND(T221=17,CK220=CQ220),AND(T221=21,CK220=CV220)),"","No-one here seems to want that.")),"")</f>
        <v/>
      </c>
      <c r="BR221" s="5" t="str">
        <f>IF(BP221,IF(BQ221&lt;&gt;"",BQ221,IF(T221=21,Data!$B$5,"The priest takes the water and it is transformed by heavenly radiance!")),"")</f>
        <v/>
      </c>
      <c r="BS221" s="5" t="b">
        <f t="shared" si="337"/>
        <v>0</v>
      </c>
      <c r="BT221" s="5" t="str">
        <f t="shared" si="270"/>
        <v/>
      </c>
      <c r="BU221" s="5" t="str">
        <f t="shared" si="338"/>
        <v/>
      </c>
      <c r="BV221" s="5" t="b">
        <f t="shared" si="339"/>
        <v>0</v>
      </c>
      <c r="BW221" s="5" t="str">
        <f t="shared" si="271"/>
        <v/>
      </c>
      <c r="BX221" s="5" t="str">
        <f t="shared" si="340"/>
        <v/>
      </c>
      <c r="BY221" s="5" t="b">
        <f t="shared" si="341"/>
        <v>0</v>
      </c>
      <c r="BZ221" s="5">
        <f t="shared" si="342"/>
        <v>0</v>
      </c>
      <c r="CA221" s="5" t="str">
        <f t="shared" si="272"/>
        <v/>
      </c>
      <c r="CB221" s="5" t="b">
        <f t="shared" si="273"/>
        <v>0</v>
      </c>
      <c r="CC221" s="5" t="str">
        <f t="shared" si="274"/>
        <v/>
      </c>
      <c r="CD221" s="5" t="b">
        <f t="shared" si="275"/>
        <v>0</v>
      </c>
      <c r="CE221" s="5" t="b">
        <f t="shared" si="276"/>
        <v>0</v>
      </c>
      <c r="CF221" s="5" t="b">
        <f t="shared" si="277"/>
        <v>0</v>
      </c>
      <c r="CG221" s="5" t="b">
        <f t="shared" si="278"/>
        <v>0</v>
      </c>
      <c r="CH221" s="5" t="b">
        <f t="shared" si="279"/>
        <v>0</v>
      </c>
      <c r="CI221" s="5">
        <f t="shared" si="280"/>
        <v>0</v>
      </c>
      <c r="CJ221" s="5" t="str">
        <f t="shared" si="281"/>
        <v>I don't know that verb.</v>
      </c>
      <c r="CK221" s="4">
        <f t="shared" si="282"/>
        <v>3</v>
      </c>
      <c r="CL221" s="4" t="b">
        <f t="shared" si="283"/>
        <v>0</v>
      </c>
      <c r="CM221" s="4">
        <f t="shared" si="343"/>
        <v>20</v>
      </c>
      <c r="CN221" s="4" t="b">
        <f t="shared" si="284"/>
        <v>0</v>
      </c>
      <c r="CO221" s="4">
        <f t="shared" si="285"/>
        <v>12</v>
      </c>
      <c r="CP221" s="4">
        <f t="shared" si="286"/>
        <v>10</v>
      </c>
      <c r="CQ221" s="4">
        <f t="shared" si="287"/>
        <v>2</v>
      </c>
      <c r="CR221" s="4">
        <f t="shared" si="288"/>
        <v>20</v>
      </c>
      <c r="CS221" s="4">
        <f t="shared" si="289"/>
        <v>2</v>
      </c>
      <c r="CT221" s="4">
        <f t="shared" si="290"/>
        <v>15</v>
      </c>
      <c r="CU221" s="4">
        <f t="shared" si="291"/>
        <v>16</v>
      </c>
      <c r="CV221" s="4">
        <f t="shared" si="292"/>
        <v>8</v>
      </c>
      <c r="CW221" s="4">
        <f t="shared" si="293"/>
        <v>8</v>
      </c>
      <c r="CX221" s="4">
        <f t="shared" si="294"/>
        <v>14</v>
      </c>
      <c r="CY221" s="4">
        <f t="shared" si="295"/>
        <v>19</v>
      </c>
      <c r="CZ221" s="4">
        <f t="shared" si="296"/>
        <v>9</v>
      </c>
      <c r="DA221" s="4">
        <f t="shared" si="297"/>
        <v>2</v>
      </c>
      <c r="DB221" s="4">
        <f t="shared" si="298"/>
        <v>12</v>
      </c>
      <c r="DC221" s="4">
        <f t="shared" si="344"/>
        <v>2</v>
      </c>
      <c r="DD221" s="4">
        <f t="shared" si="299"/>
        <v>2</v>
      </c>
      <c r="DE221" s="4">
        <f t="shared" si="300"/>
        <v>2</v>
      </c>
      <c r="DF221" s="4">
        <f t="shared" si="301"/>
        <v>10</v>
      </c>
      <c r="DG221" s="4">
        <f t="shared" si="302"/>
        <v>2</v>
      </c>
      <c r="DH221" s="4">
        <f t="shared" si="303"/>
        <v>17</v>
      </c>
      <c r="DI221" s="4">
        <f t="shared" si="304"/>
        <v>6</v>
      </c>
      <c r="DJ221" s="4">
        <f t="shared" si="305"/>
        <v>15</v>
      </c>
      <c r="DK221" s="4">
        <f t="shared" si="306"/>
        <v>19</v>
      </c>
      <c r="DL221" s="4">
        <f t="shared" si="307"/>
        <v>2</v>
      </c>
      <c r="DM221" s="4">
        <f t="shared" si="308"/>
        <v>22</v>
      </c>
      <c r="DN221" s="4">
        <f t="shared" si="309"/>
        <v>23</v>
      </c>
      <c r="DO221" s="3"/>
    </row>
    <row r="222" spans="1:119" x14ac:dyDescent="0.35">
      <c r="A222" s="3" t="str">
        <f t="shared" si="310"/>
        <v/>
      </c>
      <c r="B222" s="6"/>
      <c r="C222" s="3" t="str">
        <f t="shared" si="260"/>
        <v/>
      </c>
      <c r="D222" s="3" t="e" cm="1">
        <f t="array" ref="D222:F222">INDEX(_xlfn.TEXTSPLIT(B222," ",,TRUE),_xlfn.SEQUENCE(1,3))</f>
        <v>#VALUE!</v>
      </c>
      <c r="E222" s="3" t="e">
        <v>#VALUE!</v>
      </c>
      <c r="F222" s="3" t="e">
        <v>#VALUE!</v>
      </c>
      <c r="G222" s="3" t="e" cm="1">
        <f t="array" ref="G222">_xlfn.XLOOKUP(D222,Data!$D$3:$D$36,Data!$E$3:$G$36)</f>
        <v>#VALUE!</v>
      </c>
      <c r="H222" s="3"/>
      <c r="I222" s="3"/>
      <c r="J222" s="3" t="e">
        <f>_xlfn.XMATCH(E222,Data!$L$3:$L$10)</f>
        <v>#VALUE!</v>
      </c>
      <c r="K222" s="3" t="str">
        <f>IF(M222="",IF(I222,Data!$B$4,_xlfn.XLOOKUP(D222,Data!$D$3:$D$36,Data!$E$3:$E$36)),"")</f>
        <v/>
      </c>
      <c r="L222" s="3" t="str">
        <f>IF(M222="",IF(I222,_xlfn.XLOOKUP(G222,Data!$L$3:$L$10,Data!$M$3:$M$10),IF(H222=0,"",IF(H222=1,E222,_xlfn.XLOOKUP(E222,Data!$L$3:$L$10,Data!$M$3:$M$10)))),"")</f>
        <v/>
      </c>
      <c r="M222" s="3" t="str">
        <f>IF(NOT(ISERROR(F222)),Data!$J$3,IF(ISERROR(G222),Data!$J$4,IF(AND(H222=0,NOT(ISERROR(E222))),Data!$J$5,IF(AND(H222=2,ISERROR(J222)),Data!$J$7,IF(AND(H222=1,ISERROR(E222)),Data!$J$6,"")))))</f>
        <v>I don't know that verb.</v>
      </c>
      <c r="N222" s="3" t="e">
        <f>_xlfn.XLOOKUP(K222,Data!$D$3:$D$36,Data!$H$3:$H$36)</f>
        <v>#N/A</v>
      </c>
      <c r="O222" s="3" t="e">
        <f>_xlfn.XLOOKUP(L222,Data!$X$3:$X$29,Data!$W$3:$W$29)</f>
        <v>#N/A</v>
      </c>
      <c r="P222" s="3" t="b">
        <f>OR(_xlfn.XLOOKUP(CK221,Data!$O$3:$O$25,Data!$U$3:$U$25),AND(CL221,OR(DC221=CK221,DC221=1)))</f>
        <v>1</v>
      </c>
      <c r="Q222" s="3" t="e" cm="1">
        <f t="array" ref="Q222">INDEX(CO221:DN221,1,O222)</f>
        <v>#N/A</v>
      </c>
      <c r="R222" s="3" t="e">
        <f t="shared" si="262"/>
        <v>#N/A</v>
      </c>
      <c r="S222" s="3" t="e">
        <f t="shared" si="311"/>
        <v>#N/A</v>
      </c>
      <c r="T222" s="3" t="str">
        <f t="shared" si="312"/>
        <v/>
      </c>
      <c r="U222" s="3" t="str">
        <f>IF(M222&lt;&gt;"",M222,IF(L222="","",IFERROR(IF(T222=0,IF(S222=FALSE,Data!$J$11,Data!$J$8),""),IF(K222=Data!$B$4,"",Data!$J$8))))</f>
        <v>I don't know that verb.</v>
      </c>
      <c r="V222" s="3" t="e" cm="1">
        <f t="array" ref="V222">INDEX(Data!$Q$3:$T$25,CK221,L222)</f>
        <v>#VALUE!</v>
      </c>
      <c r="W222" s="3" t="e">
        <f t="shared" si="263"/>
        <v>#VALUE!</v>
      </c>
      <c r="X222" s="3">
        <f t="shared" si="313"/>
        <v>0</v>
      </c>
      <c r="Y222" s="3" t="str">
        <f>IF(K222&lt;&gt;"Go","",IF(ISNUMBER(V222),IF(V222&gt;0,W222,Data!$J$9),Play!V222))</f>
        <v/>
      </c>
      <c r="Z222" s="3" t="b">
        <f t="shared" si="314"/>
        <v>0</v>
      </c>
      <c r="AA222" s="3" t="str">
        <f t="shared" si="315"/>
        <v/>
      </c>
      <c r="AB222" s="3">
        <f t="shared" si="264"/>
        <v>0</v>
      </c>
      <c r="AE222" s="5" t="str">
        <f t="shared" si="265"/>
        <v/>
      </c>
      <c r="AF222" s="5" t="str">
        <f>IF(AE222&lt;&gt;"",OR(_xlfn.XLOOKUP(AE222,Data!$O$3:$O$25,Data!$U$3:$U$25),AND(CL221,OR(DC221=1,DC221=CK221))),"")</f>
        <v/>
      </c>
      <c r="AG222" s="5" t="e" cm="1">
        <f t="array" ref="AG222">"Exits: " &amp; _xlfn.TEXTJOIN(", ", TRUE, IF(INDEX(Data!$Q$3:$T$25,AE222,0)&gt;0,Data!$Q$2:$T$2,""))&amp;"."</f>
        <v>#VALUE!</v>
      </c>
      <c r="AH222" s="5" t="str" cm="1">
        <f t="array" ref="AH222">_xlfn.TEXTJOIN(", ", TRUE, IF(CO221:DN221=AE222,_xlfn.XLOOKUP($CO$3:$DN$3,Data!$W$3:$W$28,Data!$X$3:$X$28),""))</f>
        <v/>
      </c>
      <c r="AI222" s="5" t="str">
        <f>IF(AF222="","",IF(AF222,_xlfn.XLOOKUP(AE222,Data!$O$3:$O$25,Data!$P$3:$P$25)&amp;" "&amp;AG222&amp;IF(AH222&lt;&gt;""," You see: " &amp;AH222&amp;".",""),Data!$J$10))</f>
        <v/>
      </c>
      <c r="AJ222" s="5" t="str">
        <f t="shared" si="316"/>
        <v/>
      </c>
      <c r="AK222" s="5" t="str">
        <f>IF(AND(K222="Talk",U222=""),_xlfn.XLOOKUP(T222,Data!$W$3:$W$28,Data!$AC$3:$AC$28),"")</f>
        <v/>
      </c>
      <c r="AL222" s="5" t="str">
        <f t="shared" si="317"/>
        <v/>
      </c>
      <c r="AM222" s="5" t="b">
        <f t="shared" si="318"/>
        <v>0</v>
      </c>
      <c r="AN222" s="5" t="str">
        <f>IF(AM222,IF(_xlfn.XLOOKUP(T222,Data!$W$3:$W$28,Data!$AA$3:$AA$28)=FALSE,"You can't take that.",IF(Q222=1,"You already have that.",IF(OR(CK221=CT221,CK221=CY221),"The unholy fiend prevents you!",""))),"")</f>
        <v/>
      </c>
      <c r="AO222" s="5" t="str">
        <f t="shared" si="319"/>
        <v/>
      </c>
      <c r="AP222" s="5" t="str">
        <f t="shared" si="320"/>
        <v/>
      </c>
      <c r="AQ222" s="5" t="b">
        <f t="shared" si="321"/>
        <v>0</v>
      </c>
      <c r="AR222" s="5" t="str">
        <f t="shared" si="322"/>
        <v/>
      </c>
      <c r="AS222" s="5" t="str">
        <f t="shared" si="323"/>
        <v/>
      </c>
      <c r="AT222" s="5" t="str">
        <f t="shared" si="261"/>
        <v/>
      </c>
      <c r="AU222" s="5" t="str">
        <f>IF(AND(K222="Examine",U222=""),_xlfn.XLOOKUP(T222,Data!$W$3:$W$28,Data!$Z$3:$Z$28)&amp;IF(T222=15,IF(CL221,IF(CM221&gt;=14,"burning brightly.",IF(CM221&gt;=9,"burning steadily.",IF(CM221&gt;=4,"burning weakly.","guttering."))),"unlit."),""),"")</f>
        <v/>
      </c>
      <c r="AV222" s="5" t="str" cm="1">
        <f t="array" ref="AV222">_xlfn.TEXTJOIN(", ", TRUE, IF(CO221:DN221=1,CO$1:DN$1,""))</f>
        <v/>
      </c>
      <c r="AW222" s="5" t="str">
        <f t="shared" si="324"/>
        <v/>
      </c>
      <c r="AX222" s="5" t="b">
        <f t="shared" si="325"/>
        <v>0</v>
      </c>
      <c r="AY222" s="5" t="str">
        <f>IF(AX222,IF(NOT(ISBLANK(_xlfn.XLOOKUP(T222,Data!$W$3:$W$28,Data!$AD$3:$AD$28))),IF(CK221=12,"","There's nowhere to pour it away here."),"You can't empty that!"),"")</f>
        <v/>
      </c>
      <c r="AZ222" s="5" t="str">
        <f t="shared" si="326"/>
        <v/>
      </c>
      <c r="BA222" s="5" t="b">
        <f t="shared" si="327"/>
        <v>0</v>
      </c>
      <c r="BB222" s="5" t="e">
        <f>_xlfn.XLOOKUP(T222,Data!$W$3:$W$28,Data!$AD$3:$AD$28)</f>
        <v>#N/A</v>
      </c>
      <c r="BC222" s="5" t="str">
        <f t="shared" si="328"/>
        <v/>
      </c>
      <c r="BD222" s="5" t="str">
        <f t="shared" si="329"/>
        <v/>
      </c>
      <c r="BE222" s="5" t="b">
        <f t="shared" si="330"/>
        <v>0</v>
      </c>
      <c r="BF222" s="5" t="str">
        <f t="shared" si="266"/>
        <v/>
      </c>
      <c r="BG222" s="5" t="str">
        <f t="shared" si="331"/>
        <v/>
      </c>
      <c r="BH222" s="5" t="b">
        <f t="shared" si="332"/>
        <v>0</v>
      </c>
      <c r="BI222" s="5" t="str">
        <f t="shared" si="333"/>
        <v/>
      </c>
      <c r="BJ222" s="5" t="str">
        <f t="shared" si="267"/>
        <v/>
      </c>
      <c r="BK222" s="5" t="str">
        <f>IF(BH222,IF(BI222="","You ring the bell. "&amp;IF(BJ222=0,"Nothing else happens.","The "&amp;_xlfn.XLOOKUP(BJ222,Data!$W$3:$W$28,Data!$X$3:$X$28)&amp;" is transformed!"),BI222),"")</f>
        <v/>
      </c>
      <c r="BL222" s="5" t="b">
        <f t="shared" si="334"/>
        <v>0</v>
      </c>
      <c r="BM222" s="5" t="b">
        <f t="shared" si="335"/>
        <v>0</v>
      </c>
      <c r="BN222" s="5" t="str">
        <f t="shared" si="268"/>
        <v/>
      </c>
      <c r="BO222" s="5" t="str">
        <f t="shared" si="269"/>
        <v/>
      </c>
      <c r="BP222" s="5" t="b">
        <f t="shared" si="336"/>
        <v>0</v>
      </c>
      <c r="BQ222" s="5" t="str">
        <f>IF(BP222,IF(_xlfn.XLOOKUP(T222,Data!$W$3:$W$28,Data!$AB$3:$AB$28),"That's much too precious to give away!",IF(OR(AND(T222=17,CK221=CQ221),AND(T222=21,CK221=CV221)),"","No-one here seems to want that.")),"")</f>
        <v/>
      </c>
      <c r="BR222" s="5" t="str">
        <f>IF(BP222,IF(BQ222&lt;&gt;"",BQ222,IF(T222=21,Data!$B$5,"The priest takes the water and it is transformed by heavenly radiance!")),"")</f>
        <v/>
      </c>
      <c r="BS222" s="5" t="b">
        <f t="shared" si="337"/>
        <v>0</v>
      </c>
      <c r="BT222" s="5" t="str">
        <f t="shared" si="270"/>
        <v/>
      </c>
      <c r="BU222" s="5" t="str">
        <f t="shared" si="338"/>
        <v/>
      </c>
      <c r="BV222" s="5" t="b">
        <f t="shared" si="339"/>
        <v>0</v>
      </c>
      <c r="BW222" s="5" t="str">
        <f t="shared" si="271"/>
        <v/>
      </c>
      <c r="BX222" s="5" t="str">
        <f t="shared" si="340"/>
        <v/>
      </c>
      <c r="BY222" s="5" t="b">
        <f t="shared" si="341"/>
        <v>0</v>
      </c>
      <c r="BZ222" s="5">
        <f t="shared" si="342"/>
        <v>0</v>
      </c>
      <c r="CA222" s="5" t="str">
        <f t="shared" si="272"/>
        <v/>
      </c>
      <c r="CB222" s="5" t="b">
        <f t="shared" si="273"/>
        <v>0</v>
      </c>
      <c r="CC222" s="5" t="str">
        <f t="shared" si="274"/>
        <v/>
      </c>
      <c r="CD222" s="5" t="b">
        <f t="shared" si="275"/>
        <v>0</v>
      </c>
      <c r="CE222" s="5" t="b">
        <f t="shared" si="276"/>
        <v>0</v>
      </c>
      <c r="CF222" s="5" t="b">
        <f t="shared" si="277"/>
        <v>0</v>
      </c>
      <c r="CG222" s="5" t="b">
        <f t="shared" si="278"/>
        <v>0</v>
      </c>
      <c r="CH222" s="5" t="b">
        <f t="shared" si="279"/>
        <v>0</v>
      </c>
      <c r="CI222" s="5">
        <f t="shared" si="280"/>
        <v>0</v>
      </c>
      <c r="CJ222" s="5" t="str">
        <f t="shared" si="281"/>
        <v>I don't know that verb.</v>
      </c>
      <c r="CK222" s="4">
        <f t="shared" si="282"/>
        <v>3</v>
      </c>
      <c r="CL222" s="4" t="b">
        <f t="shared" si="283"/>
        <v>0</v>
      </c>
      <c r="CM222" s="4">
        <f t="shared" si="343"/>
        <v>20</v>
      </c>
      <c r="CN222" s="4" t="b">
        <f t="shared" si="284"/>
        <v>0</v>
      </c>
      <c r="CO222" s="4">
        <f t="shared" si="285"/>
        <v>12</v>
      </c>
      <c r="CP222" s="4">
        <f t="shared" si="286"/>
        <v>10</v>
      </c>
      <c r="CQ222" s="4">
        <f t="shared" si="287"/>
        <v>2</v>
      </c>
      <c r="CR222" s="4">
        <f t="shared" si="288"/>
        <v>20</v>
      </c>
      <c r="CS222" s="4">
        <f t="shared" si="289"/>
        <v>2</v>
      </c>
      <c r="CT222" s="4">
        <f t="shared" si="290"/>
        <v>15</v>
      </c>
      <c r="CU222" s="4">
        <f t="shared" si="291"/>
        <v>16</v>
      </c>
      <c r="CV222" s="4">
        <f t="shared" si="292"/>
        <v>8</v>
      </c>
      <c r="CW222" s="4">
        <f t="shared" si="293"/>
        <v>8</v>
      </c>
      <c r="CX222" s="4">
        <f t="shared" si="294"/>
        <v>14</v>
      </c>
      <c r="CY222" s="4">
        <f t="shared" si="295"/>
        <v>19</v>
      </c>
      <c r="CZ222" s="4">
        <f t="shared" si="296"/>
        <v>9</v>
      </c>
      <c r="DA222" s="4">
        <f t="shared" si="297"/>
        <v>2</v>
      </c>
      <c r="DB222" s="4">
        <f t="shared" si="298"/>
        <v>12</v>
      </c>
      <c r="DC222" s="4">
        <f t="shared" si="344"/>
        <v>2</v>
      </c>
      <c r="DD222" s="4">
        <f t="shared" si="299"/>
        <v>2</v>
      </c>
      <c r="DE222" s="4">
        <f t="shared" si="300"/>
        <v>2</v>
      </c>
      <c r="DF222" s="4">
        <f t="shared" si="301"/>
        <v>10</v>
      </c>
      <c r="DG222" s="4">
        <f t="shared" si="302"/>
        <v>2</v>
      </c>
      <c r="DH222" s="4">
        <f t="shared" si="303"/>
        <v>17</v>
      </c>
      <c r="DI222" s="4">
        <f t="shared" si="304"/>
        <v>6</v>
      </c>
      <c r="DJ222" s="4">
        <f t="shared" si="305"/>
        <v>15</v>
      </c>
      <c r="DK222" s="4">
        <f t="shared" si="306"/>
        <v>19</v>
      </c>
      <c r="DL222" s="4">
        <f t="shared" si="307"/>
        <v>2</v>
      </c>
      <c r="DM222" s="4">
        <f t="shared" si="308"/>
        <v>22</v>
      </c>
      <c r="DN222" s="4">
        <f t="shared" si="309"/>
        <v>23</v>
      </c>
      <c r="DO222" s="3"/>
    </row>
    <row r="223" spans="1:119" x14ac:dyDescent="0.35">
      <c r="A223" s="3" t="str">
        <f t="shared" si="310"/>
        <v/>
      </c>
      <c r="B223" s="6"/>
      <c r="C223" s="3" t="str">
        <f t="shared" si="260"/>
        <v/>
      </c>
      <c r="D223" s="3" t="e" cm="1">
        <f t="array" ref="D223:F223">INDEX(_xlfn.TEXTSPLIT(B223," ",,TRUE),_xlfn.SEQUENCE(1,3))</f>
        <v>#VALUE!</v>
      </c>
      <c r="E223" s="3" t="e">
        <v>#VALUE!</v>
      </c>
      <c r="F223" s="3" t="e">
        <v>#VALUE!</v>
      </c>
      <c r="G223" s="3" t="e" cm="1">
        <f t="array" ref="G223">_xlfn.XLOOKUP(D223,Data!$D$3:$D$36,Data!$E$3:$G$36)</f>
        <v>#VALUE!</v>
      </c>
      <c r="H223" s="3"/>
      <c r="I223" s="3"/>
      <c r="J223" s="3" t="e">
        <f>_xlfn.XMATCH(E223,Data!$L$3:$L$10)</f>
        <v>#VALUE!</v>
      </c>
      <c r="K223" s="3" t="str">
        <f>IF(M223="",IF(I223,Data!$B$4,_xlfn.XLOOKUP(D223,Data!$D$3:$D$36,Data!$E$3:$E$36)),"")</f>
        <v/>
      </c>
      <c r="L223" s="3" t="str">
        <f>IF(M223="",IF(I223,_xlfn.XLOOKUP(G223,Data!$L$3:$L$10,Data!$M$3:$M$10),IF(H223=0,"",IF(H223=1,E223,_xlfn.XLOOKUP(E223,Data!$L$3:$L$10,Data!$M$3:$M$10)))),"")</f>
        <v/>
      </c>
      <c r="M223" s="3" t="str">
        <f>IF(NOT(ISERROR(F223)),Data!$J$3,IF(ISERROR(G223),Data!$J$4,IF(AND(H223=0,NOT(ISERROR(E223))),Data!$J$5,IF(AND(H223=2,ISERROR(J223)),Data!$J$7,IF(AND(H223=1,ISERROR(E223)),Data!$J$6,"")))))</f>
        <v>I don't know that verb.</v>
      </c>
      <c r="N223" s="3" t="e">
        <f>_xlfn.XLOOKUP(K223,Data!$D$3:$D$36,Data!$H$3:$H$36)</f>
        <v>#N/A</v>
      </c>
      <c r="O223" s="3" t="e">
        <f>_xlfn.XLOOKUP(L223,Data!$X$3:$X$29,Data!$W$3:$W$29)</f>
        <v>#N/A</v>
      </c>
      <c r="P223" s="3" t="b">
        <f>OR(_xlfn.XLOOKUP(CK222,Data!$O$3:$O$25,Data!$U$3:$U$25),AND(CL222,OR(DC222=CK222,DC222=1)))</f>
        <v>1</v>
      </c>
      <c r="Q223" s="3" t="e" cm="1">
        <f t="array" ref="Q223">INDEX(CO222:DN222,1,O223)</f>
        <v>#N/A</v>
      </c>
      <c r="R223" s="3" t="e">
        <f t="shared" si="262"/>
        <v>#N/A</v>
      </c>
      <c r="S223" s="3" t="e">
        <f t="shared" si="311"/>
        <v>#N/A</v>
      </c>
      <c r="T223" s="3" t="str">
        <f t="shared" si="312"/>
        <v/>
      </c>
      <c r="U223" s="3" t="str">
        <f>IF(M223&lt;&gt;"",M223,IF(L223="","",IFERROR(IF(T223=0,IF(S223=FALSE,Data!$J$11,Data!$J$8),""),IF(K223=Data!$B$4,"",Data!$J$8))))</f>
        <v>I don't know that verb.</v>
      </c>
      <c r="V223" s="3" t="e" cm="1">
        <f t="array" ref="V223">INDEX(Data!$Q$3:$T$25,CK222,L223)</f>
        <v>#VALUE!</v>
      </c>
      <c r="W223" s="3" t="e">
        <f t="shared" si="263"/>
        <v>#VALUE!</v>
      </c>
      <c r="X223" s="3">
        <f t="shared" si="313"/>
        <v>0</v>
      </c>
      <c r="Y223" s="3" t="str">
        <f>IF(K223&lt;&gt;"Go","",IF(ISNUMBER(V223),IF(V223&gt;0,W223,Data!$J$9),Play!V223))</f>
        <v/>
      </c>
      <c r="Z223" s="3" t="b">
        <f t="shared" si="314"/>
        <v>0</v>
      </c>
      <c r="AA223" s="3" t="str">
        <f t="shared" si="315"/>
        <v/>
      </c>
      <c r="AB223" s="3">
        <f t="shared" si="264"/>
        <v>0</v>
      </c>
      <c r="AE223" s="5" t="str">
        <f t="shared" si="265"/>
        <v/>
      </c>
      <c r="AF223" s="5" t="str">
        <f>IF(AE223&lt;&gt;"",OR(_xlfn.XLOOKUP(AE223,Data!$O$3:$O$25,Data!$U$3:$U$25),AND(CL222,OR(DC222=1,DC222=CK222))),"")</f>
        <v/>
      </c>
      <c r="AG223" s="5" t="e" cm="1">
        <f t="array" ref="AG223">"Exits: " &amp; _xlfn.TEXTJOIN(", ", TRUE, IF(INDEX(Data!$Q$3:$T$25,AE223,0)&gt;0,Data!$Q$2:$T$2,""))&amp;"."</f>
        <v>#VALUE!</v>
      </c>
      <c r="AH223" s="5" t="str" cm="1">
        <f t="array" ref="AH223">_xlfn.TEXTJOIN(", ", TRUE, IF(CO222:DN222=AE223,_xlfn.XLOOKUP($CO$3:$DN$3,Data!$W$3:$W$28,Data!$X$3:$X$28),""))</f>
        <v/>
      </c>
      <c r="AI223" s="5" t="str">
        <f>IF(AF223="","",IF(AF223,_xlfn.XLOOKUP(AE223,Data!$O$3:$O$25,Data!$P$3:$P$25)&amp;" "&amp;AG223&amp;IF(AH223&lt;&gt;""," You see: " &amp;AH223&amp;".",""),Data!$J$10))</f>
        <v/>
      </c>
      <c r="AJ223" s="5" t="str">
        <f t="shared" si="316"/>
        <v/>
      </c>
      <c r="AK223" s="5" t="str">
        <f>IF(AND(K223="Talk",U223=""),_xlfn.XLOOKUP(T223,Data!$W$3:$W$28,Data!$AC$3:$AC$28),"")</f>
        <v/>
      </c>
      <c r="AL223" s="5" t="str">
        <f t="shared" si="317"/>
        <v/>
      </c>
      <c r="AM223" s="5" t="b">
        <f t="shared" si="318"/>
        <v>0</v>
      </c>
      <c r="AN223" s="5" t="str">
        <f>IF(AM223,IF(_xlfn.XLOOKUP(T223,Data!$W$3:$W$28,Data!$AA$3:$AA$28)=FALSE,"You can't take that.",IF(Q223=1,"You already have that.",IF(OR(CK222=CT222,CK222=CY222),"The unholy fiend prevents you!",""))),"")</f>
        <v/>
      </c>
      <c r="AO223" s="5" t="str">
        <f t="shared" si="319"/>
        <v/>
      </c>
      <c r="AP223" s="5" t="str">
        <f t="shared" si="320"/>
        <v/>
      </c>
      <c r="AQ223" s="5" t="b">
        <f t="shared" si="321"/>
        <v>0</v>
      </c>
      <c r="AR223" s="5" t="str">
        <f t="shared" si="322"/>
        <v/>
      </c>
      <c r="AS223" s="5" t="str">
        <f t="shared" si="323"/>
        <v/>
      </c>
      <c r="AT223" s="5" t="str">
        <f t="shared" si="261"/>
        <v/>
      </c>
      <c r="AU223" s="5" t="str">
        <f>IF(AND(K223="Examine",U223=""),_xlfn.XLOOKUP(T223,Data!$W$3:$W$28,Data!$Z$3:$Z$28)&amp;IF(T223=15,IF(CL222,IF(CM222&gt;=14,"burning brightly.",IF(CM222&gt;=9,"burning steadily.",IF(CM222&gt;=4,"burning weakly.","guttering."))),"unlit."),""),"")</f>
        <v/>
      </c>
      <c r="AV223" s="5" t="str" cm="1">
        <f t="array" ref="AV223">_xlfn.TEXTJOIN(", ", TRUE, IF(CO222:DN222=1,CO$1:DN$1,""))</f>
        <v/>
      </c>
      <c r="AW223" s="5" t="str">
        <f t="shared" si="324"/>
        <v/>
      </c>
      <c r="AX223" s="5" t="b">
        <f t="shared" si="325"/>
        <v>0</v>
      </c>
      <c r="AY223" s="5" t="str">
        <f>IF(AX223,IF(NOT(ISBLANK(_xlfn.XLOOKUP(T223,Data!$W$3:$W$28,Data!$AD$3:$AD$28))),IF(CK222=12,"","There's nowhere to pour it away here."),"You can't empty that!"),"")</f>
        <v/>
      </c>
      <c r="AZ223" s="5" t="str">
        <f t="shared" si="326"/>
        <v/>
      </c>
      <c r="BA223" s="5" t="b">
        <f t="shared" si="327"/>
        <v>0</v>
      </c>
      <c r="BB223" s="5" t="e">
        <f>_xlfn.XLOOKUP(T223,Data!$W$3:$W$28,Data!$AD$3:$AD$28)</f>
        <v>#N/A</v>
      </c>
      <c r="BC223" s="5" t="str">
        <f t="shared" si="328"/>
        <v/>
      </c>
      <c r="BD223" s="5" t="str">
        <f t="shared" si="329"/>
        <v/>
      </c>
      <c r="BE223" s="5" t="b">
        <f t="shared" si="330"/>
        <v>0</v>
      </c>
      <c r="BF223" s="5" t="str">
        <f t="shared" si="266"/>
        <v/>
      </c>
      <c r="BG223" s="5" t="str">
        <f t="shared" si="331"/>
        <v/>
      </c>
      <c r="BH223" s="5" t="b">
        <f t="shared" si="332"/>
        <v>0</v>
      </c>
      <c r="BI223" s="5" t="str">
        <f t="shared" si="333"/>
        <v/>
      </c>
      <c r="BJ223" s="5" t="str">
        <f t="shared" si="267"/>
        <v/>
      </c>
      <c r="BK223" s="5" t="str">
        <f>IF(BH223,IF(BI223="","You ring the bell. "&amp;IF(BJ223=0,"Nothing else happens.","The "&amp;_xlfn.XLOOKUP(BJ223,Data!$W$3:$W$28,Data!$X$3:$X$28)&amp;" is transformed!"),BI223),"")</f>
        <v/>
      </c>
      <c r="BL223" s="5" t="b">
        <f t="shared" si="334"/>
        <v>0</v>
      </c>
      <c r="BM223" s="5" t="b">
        <f t="shared" si="335"/>
        <v>0</v>
      </c>
      <c r="BN223" s="5" t="str">
        <f t="shared" si="268"/>
        <v/>
      </c>
      <c r="BO223" s="5" t="str">
        <f t="shared" si="269"/>
        <v/>
      </c>
      <c r="BP223" s="5" t="b">
        <f t="shared" si="336"/>
        <v>0</v>
      </c>
      <c r="BQ223" s="5" t="str">
        <f>IF(BP223,IF(_xlfn.XLOOKUP(T223,Data!$W$3:$W$28,Data!$AB$3:$AB$28),"That's much too precious to give away!",IF(OR(AND(T223=17,CK222=CQ222),AND(T223=21,CK222=CV222)),"","No-one here seems to want that.")),"")</f>
        <v/>
      </c>
      <c r="BR223" s="5" t="str">
        <f>IF(BP223,IF(BQ223&lt;&gt;"",BQ223,IF(T223=21,Data!$B$5,"The priest takes the water and it is transformed by heavenly radiance!")),"")</f>
        <v/>
      </c>
      <c r="BS223" s="5" t="b">
        <f t="shared" si="337"/>
        <v>0</v>
      </c>
      <c r="BT223" s="5" t="str">
        <f t="shared" si="270"/>
        <v/>
      </c>
      <c r="BU223" s="5" t="str">
        <f t="shared" si="338"/>
        <v/>
      </c>
      <c r="BV223" s="5" t="b">
        <f t="shared" si="339"/>
        <v>0</v>
      </c>
      <c r="BW223" s="5" t="str">
        <f t="shared" si="271"/>
        <v/>
      </c>
      <c r="BX223" s="5" t="str">
        <f t="shared" si="340"/>
        <v/>
      </c>
      <c r="BY223" s="5" t="b">
        <f t="shared" si="341"/>
        <v>0</v>
      </c>
      <c r="BZ223" s="5">
        <f t="shared" si="342"/>
        <v>0</v>
      </c>
      <c r="CA223" s="5" t="str">
        <f t="shared" si="272"/>
        <v/>
      </c>
      <c r="CB223" s="5" t="b">
        <f t="shared" si="273"/>
        <v>0</v>
      </c>
      <c r="CC223" s="5" t="str">
        <f t="shared" si="274"/>
        <v/>
      </c>
      <c r="CD223" s="5" t="b">
        <f t="shared" si="275"/>
        <v>0</v>
      </c>
      <c r="CE223" s="5" t="b">
        <f t="shared" si="276"/>
        <v>0</v>
      </c>
      <c r="CF223" s="5" t="b">
        <f t="shared" si="277"/>
        <v>0</v>
      </c>
      <c r="CG223" s="5" t="b">
        <f t="shared" si="278"/>
        <v>0</v>
      </c>
      <c r="CH223" s="5" t="b">
        <f t="shared" si="279"/>
        <v>0</v>
      </c>
      <c r="CI223" s="5">
        <f t="shared" si="280"/>
        <v>0</v>
      </c>
      <c r="CJ223" s="5" t="str">
        <f t="shared" si="281"/>
        <v>I don't know that verb.</v>
      </c>
      <c r="CK223" s="4">
        <f t="shared" si="282"/>
        <v>3</v>
      </c>
      <c r="CL223" s="4" t="b">
        <f t="shared" si="283"/>
        <v>0</v>
      </c>
      <c r="CM223" s="4">
        <f t="shared" si="343"/>
        <v>20</v>
      </c>
      <c r="CN223" s="4" t="b">
        <f t="shared" si="284"/>
        <v>0</v>
      </c>
      <c r="CO223" s="4">
        <f t="shared" si="285"/>
        <v>12</v>
      </c>
      <c r="CP223" s="4">
        <f t="shared" si="286"/>
        <v>10</v>
      </c>
      <c r="CQ223" s="4">
        <f t="shared" si="287"/>
        <v>2</v>
      </c>
      <c r="CR223" s="4">
        <f t="shared" si="288"/>
        <v>20</v>
      </c>
      <c r="CS223" s="4">
        <f t="shared" si="289"/>
        <v>2</v>
      </c>
      <c r="CT223" s="4">
        <f t="shared" si="290"/>
        <v>15</v>
      </c>
      <c r="CU223" s="4">
        <f t="shared" si="291"/>
        <v>16</v>
      </c>
      <c r="CV223" s="4">
        <f t="shared" si="292"/>
        <v>8</v>
      </c>
      <c r="CW223" s="4">
        <f t="shared" si="293"/>
        <v>8</v>
      </c>
      <c r="CX223" s="4">
        <f t="shared" si="294"/>
        <v>14</v>
      </c>
      <c r="CY223" s="4">
        <f t="shared" si="295"/>
        <v>19</v>
      </c>
      <c r="CZ223" s="4">
        <f t="shared" si="296"/>
        <v>9</v>
      </c>
      <c r="DA223" s="4">
        <f t="shared" si="297"/>
        <v>2</v>
      </c>
      <c r="DB223" s="4">
        <f t="shared" si="298"/>
        <v>12</v>
      </c>
      <c r="DC223" s="4">
        <f t="shared" si="344"/>
        <v>2</v>
      </c>
      <c r="DD223" s="4">
        <f t="shared" si="299"/>
        <v>2</v>
      </c>
      <c r="DE223" s="4">
        <f t="shared" si="300"/>
        <v>2</v>
      </c>
      <c r="DF223" s="4">
        <f t="shared" si="301"/>
        <v>10</v>
      </c>
      <c r="DG223" s="4">
        <f t="shared" si="302"/>
        <v>2</v>
      </c>
      <c r="DH223" s="4">
        <f t="shared" si="303"/>
        <v>17</v>
      </c>
      <c r="DI223" s="4">
        <f t="shared" si="304"/>
        <v>6</v>
      </c>
      <c r="DJ223" s="4">
        <f t="shared" si="305"/>
        <v>15</v>
      </c>
      <c r="DK223" s="4">
        <f t="shared" si="306"/>
        <v>19</v>
      </c>
      <c r="DL223" s="4">
        <f t="shared" si="307"/>
        <v>2</v>
      </c>
      <c r="DM223" s="4">
        <f t="shared" si="308"/>
        <v>22</v>
      </c>
      <c r="DN223" s="4">
        <f t="shared" si="309"/>
        <v>23</v>
      </c>
      <c r="DO223" s="3"/>
    </row>
    <row r="224" spans="1:119" x14ac:dyDescent="0.35">
      <c r="A224" s="3" t="str">
        <f t="shared" si="310"/>
        <v/>
      </c>
      <c r="B224" s="6"/>
      <c r="C224" s="3" t="str">
        <f t="shared" si="260"/>
        <v/>
      </c>
      <c r="D224" s="3" t="e" cm="1">
        <f t="array" ref="D224:F224">INDEX(_xlfn.TEXTSPLIT(B224," ",,TRUE),_xlfn.SEQUENCE(1,3))</f>
        <v>#VALUE!</v>
      </c>
      <c r="E224" s="3" t="e">
        <v>#VALUE!</v>
      </c>
      <c r="F224" s="3" t="e">
        <v>#VALUE!</v>
      </c>
      <c r="G224" s="3" t="e" cm="1">
        <f t="array" ref="G224">_xlfn.XLOOKUP(D224,Data!$D$3:$D$36,Data!$E$3:$G$36)</f>
        <v>#VALUE!</v>
      </c>
      <c r="H224" s="3"/>
      <c r="I224" s="3"/>
      <c r="J224" s="3" t="e">
        <f>_xlfn.XMATCH(E224,Data!$L$3:$L$10)</f>
        <v>#VALUE!</v>
      </c>
      <c r="K224" s="3" t="str">
        <f>IF(M224="",IF(I224,Data!$B$4,_xlfn.XLOOKUP(D224,Data!$D$3:$D$36,Data!$E$3:$E$36)),"")</f>
        <v/>
      </c>
      <c r="L224" s="3" t="str">
        <f>IF(M224="",IF(I224,_xlfn.XLOOKUP(G224,Data!$L$3:$L$10,Data!$M$3:$M$10),IF(H224=0,"",IF(H224=1,E224,_xlfn.XLOOKUP(E224,Data!$L$3:$L$10,Data!$M$3:$M$10)))),"")</f>
        <v/>
      </c>
      <c r="M224" s="3" t="str">
        <f>IF(NOT(ISERROR(F224)),Data!$J$3,IF(ISERROR(G224),Data!$J$4,IF(AND(H224=0,NOT(ISERROR(E224))),Data!$J$5,IF(AND(H224=2,ISERROR(J224)),Data!$J$7,IF(AND(H224=1,ISERROR(E224)),Data!$J$6,"")))))</f>
        <v>I don't know that verb.</v>
      </c>
      <c r="N224" s="3" t="e">
        <f>_xlfn.XLOOKUP(K224,Data!$D$3:$D$36,Data!$H$3:$H$36)</f>
        <v>#N/A</v>
      </c>
      <c r="O224" s="3" t="e">
        <f>_xlfn.XLOOKUP(L224,Data!$X$3:$X$29,Data!$W$3:$W$29)</f>
        <v>#N/A</v>
      </c>
      <c r="P224" s="3" t="b">
        <f>OR(_xlfn.XLOOKUP(CK223,Data!$O$3:$O$25,Data!$U$3:$U$25),AND(CL223,OR(DC223=CK223,DC223=1)))</f>
        <v>1</v>
      </c>
      <c r="Q224" s="3" t="e" cm="1">
        <f t="array" ref="Q224">INDEX(CO223:DN223,1,O224)</f>
        <v>#N/A</v>
      </c>
      <c r="R224" s="3" t="e">
        <f t="shared" si="262"/>
        <v>#N/A</v>
      </c>
      <c r="S224" s="3" t="e">
        <f t="shared" si="311"/>
        <v>#N/A</v>
      </c>
      <c r="T224" s="3" t="str">
        <f t="shared" si="312"/>
        <v/>
      </c>
      <c r="U224" s="3" t="str">
        <f>IF(M224&lt;&gt;"",M224,IF(L224="","",IFERROR(IF(T224=0,IF(S224=FALSE,Data!$J$11,Data!$J$8),""),IF(K224=Data!$B$4,"",Data!$J$8))))</f>
        <v>I don't know that verb.</v>
      </c>
      <c r="V224" s="3" t="e" cm="1">
        <f t="array" ref="V224">INDEX(Data!$Q$3:$T$25,CK223,L224)</f>
        <v>#VALUE!</v>
      </c>
      <c r="W224" s="3" t="e">
        <f t="shared" si="263"/>
        <v>#VALUE!</v>
      </c>
      <c r="X224" s="3">
        <f t="shared" si="313"/>
        <v>0</v>
      </c>
      <c r="Y224" s="3" t="str">
        <f>IF(K224&lt;&gt;"Go","",IF(ISNUMBER(V224),IF(V224&gt;0,W224,Data!$J$9),Play!V224))</f>
        <v/>
      </c>
      <c r="Z224" s="3" t="b">
        <f t="shared" si="314"/>
        <v>0</v>
      </c>
      <c r="AA224" s="3" t="str">
        <f t="shared" si="315"/>
        <v/>
      </c>
      <c r="AB224" s="3">
        <f t="shared" si="264"/>
        <v>0</v>
      </c>
      <c r="AE224" s="5" t="str">
        <f t="shared" si="265"/>
        <v/>
      </c>
      <c r="AF224" s="5" t="str">
        <f>IF(AE224&lt;&gt;"",OR(_xlfn.XLOOKUP(AE224,Data!$O$3:$O$25,Data!$U$3:$U$25),AND(CL223,OR(DC223=1,DC223=CK223))),"")</f>
        <v/>
      </c>
      <c r="AG224" s="5" t="e" cm="1">
        <f t="array" ref="AG224">"Exits: " &amp; _xlfn.TEXTJOIN(", ", TRUE, IF(INDEX(Data!$Q$3:$T$25,AE224,0)&gt;0,Data!$Q$2:$T$2,""))&amp;"."</f>
        <v>#VALUE!</v>
      </c>
      <c r="AH224" s="5" t="str" cm="1">
        <f t="array" ref="AH224">_xlfn.TEXTJOIN(", ", TRUE, IF(CO223:DN223=AE224,_xlfn.XLOOKUP($CO$3:$DN$3,Data!$W$3:$W$28,Data!$X$3:$X$28),""))</f>
        <v/>
      </c>
      <c r="AI224" s="5" t="str">
        <f>IF(AF224="","",IF(AF224,_xlfn.XLOOKUP(AE224,Data!$O$3:$O$25,Data!$P$3:$P$25)&amp;" "&amp;AG224&amp;IF(AH224&lt;&gt;""," You see: " &amp;AH224&amp;".",""),Data!$J$10))</f>
        <v/>
      </c>
      <c r="AJ224" s="5" t="str">
        <f t="shared" si="316"/>
        <v/>
      </c>
      <c r="AK224" s="5" t="str">
        <f>IF(AND(K224="Talk",U224=""),_xlfn.XLOOKUP(T224,Data!$W$3:$W$28,Data!$AC$3:$AC$28),"")</f>
        <v/>
      </c>
      <c r="AL224" s="5" t="str">
        <f t="shared" si="317"/>
        <v/>
      </c>
      <c r="AM224" s="5" t="b">
        <f t="shared" si="318"/>
        <v>0</v>
      </c>
      <c r="AN224" s="5" t="str">
        <f>IF(AM224,IF(_xlfn.XLOOKUP(T224,Data!$W$3:$W$28,Data!$AA$3:$AA$28)=FALSE,"You can't take that.",IF(Q224=1,"You already have that.",IF(OR(CK223=CT223,CK223=CY223),"The unholy fiend prevents you!",""))),"")</f>
        <v/>
      </c>
      <c r="AO224" s="5" t="str">
        <f t="shared" si="319"/>
        <v/>
      </c>
      <c r="AP224" s="5" t="str">
        <f t="shared" si="320"/>
        <v/>
      </c>
      <c r="AQ224" s="5" t="b">
        <f t="shared" si="321"/>
        <v>0</v>
      </c>
      <c r="AR224" s="5" t="str">
        <f t="shared" si="322"/>
        <v/>
      </c>
      <c r="AS224" s="5" t="str">
        <f t="shared" si="323"/>
        <v/>
      </c>
      <c r="AT224" s="5" t="str">
        <f t="shared" si="261"/>
        <v/>
      </c>
      <c r="AU224" s="5" t="str">
        <f>IF(AND(K224="Examine",U224=""),_xlfn.XLOOKUP(T224,Data!$W$3:$W$28,Data!$Z$3:$Z$28)&amp;IF(T224=15,IF(CL223,IF(CM223&gt;=14,"burning brightly.",IF(CM223&gt;=9,"burning steadily.",IF(CM223&gt;=4,"burning weakly.","guttering."))),"unlit."),""),"")</f>
        <v/>
      </c>
      <c r="AV224" s="5" t="str" cm="1">
        <f t="array" ref="AV224">_xlfn.TEXTJOIN(", ", TRUE, IF(CO223:DN223=1,CO$1:DN$1,""))</f>
        <v/>
      </c>
      <c r="AW224" s="5" t="str">
        <f t="shared" si="324"/>
        <v/>
      </c>
      <c r="AX224" s="5" t="b">
        <f t="shared" si="325"/>
        <v>0</v>
      </c>
      <c r="AY224" s="5" t="str">
        <f>IF(AX224,IF(NOT(ISBLANK(_xlfn.XLOOKUP(T224,Data!$W$3:$W$28,Data!$AD$3:$AD$28))),IF(CK223=12,"","There's nowhere to pour it away here."),"You can't empty that!"),"")</f>
        <v/>
      </c>
      <c r="AZ224" s="5" t="str">
        <f t="shared" si="326"/>
        <v/>
      </c>
      <c r="BA224" s="5" t="b">
        <f t="shared" si="327"/>
        <v>0</v>
      </c>
      <c r="BB224" s="5" t="e">
        <f>_xlfn.XLOOKUP(T224,Data!$W$3:$W$28,Data!$AD$3:$AD$28)</f>
        <v>#N/A</v>
      </c>
      <c r="BC224" s="5" t="str">
        <f t="shared" si="328"/>
        <v/>
      </c>
      <c r="BD224" s="5" t="str">
        <f t="shared" si="329"/>
        <v/>
      </c>
      <c r="BE224" s="5" t="b">
        <f t="shared" si="330"/>
        <v>0</v>
      </c>
      <c r="BF224" s="5" t="str">
        <f t="shared" si="266"/>
        <v/>
      </c>
      <c r="BG224" s="5" t="str">
        <f t="shared" si="331"/>
        <v/>
      </c>
      <c r="BH224" s="5" t="b">
        <f t="shared" si="332"/>
        <v>0</v>
      </c>
      <c r="BI224" s="5" t="str">
        <f t="shared" si="333"/>
        <v/>
      </c>
      <c r="BJ224" s="5" t="str">
        <f t="shared" si="267"/>
        <v/>
      </c>
      <c r="BK224" s="5" t="str">
        <f>IF(BH224,IF(BI224="","You ring the bell. "&amp;IF(BJ224=0,"Nothing else happens.","The "&amp;_xlfn.XLOOKUP(BJ224,Data!$W$3:$W$28,Data!$X$3:$X$28)&amp;" is transformed!"),BI224),"")</f>
        <v/>
      </c>
      <c r="BL224" s="5" t="b">
        <f t="shared" si="334"/>
        <v>0</v>
      </c>
      <c r="BM224" s="5" t="b">
        <f t="shared" si="335"/>
        <v>0</v>
      </c>
      <c r="BN224" s="5" t="str">
        <f t="shared" si="268"/>
        <v/>
      </c>
      <c r="BO224" s="5" t="str">
        <f t="shared" si="269"/>
        <v/>
      </c>
      <c r="BP224" s="5" t="b">
        <f t="shared" si="336"/>
        <v>0</v>
      </c>
      <c r="BQ224" s="5" t="str">
        <f>IF(BP224,IF(_xlfn.XLOOKUP(T224,Data!$W$3:$W$28,Data!$AB$3:$AB$28),"That's much too precious to give away!",IF(OR(AND(T224=17,CK223=CQ223),AND(T224=21,CK223=CV223)),"","No-one here seems to want that.")),"")</f>
        <v/>
      </c>
      <c r="BR224" s="5" t="str">
        <f>IF(BP224,IF(BQ224&lt;&gt;"",BQ224,IF(T224=21,Data!$B$5,"The priest takes the water and it is transformed by heavenly radiance!")),"")</f>
        <v/>
      </c>
      <c r="BS224" s="5" t="b">
        <f t="shared" si="337"/>
        <v>0</v>
      </c>
      <c r="BT224" s="5" t="str">
        <f t="shared" si="270"/>
        <v/>
      </c>
      <c r="BU224" s="5" t="str">
        <f t="shared" si="338"/>
        <v/>
      </c>
      <c r="BV224" s="5" t="b">
        <f t="shared" si="339"/>
        <v>0</v>
      </c>
      <c r="BW224" s="5" t="str">
        <f t="shared" si="271"/>
        <v/>
      </c>
      <c r="BX224" s="5" t="str">
        <f t="shared" si="340"/>
        <v/>
      </c>
      <c r="BY224" s="5" t="b">
        <f t="shared" si="341"/>
        <v>0</v>
      </c>
      <c r="BZ224" s="5">
        <f t="shared" si="342"/>
        <v>0</v>
      </c>
      <c r="CA224" s="5" t="str">
        <f t="shared" si="272"/>
        <v/>
      </c>
      <c r="CB224" s="5" t="b">
        <f t="shared" si="273"/>
        <v>0</v>
      </c>
      <c r="CC224" s="5" t="str">
        <f t="shared" si="274"/>
        <v/>
      </c>
      <c r="CD224" s="5" t="b">
        <f t="shared" si="275"/>
        <v>0</v>
      </c>
      <c r="CE224" s="5" t="b">
        <f t="shared" si="276"/>
        <v>0</v>
      </c>
      <c r="CF224" s="5" t="b">
        <f t="shared" si="277"/>
        <v>0</v>
      </c>
      <c r="CG224" s="5" t="b">
        <f t="shared" si="278"/>
        <v>0</v>
      </c>
      <c r="CH224" s="5" t="b">
        <f t="shared" si="279"/>
        <v>0</v>
      </c>
      <c r="CI224" s="5">
        <f t="shared" si="280"/>
        <v>0</v>
      </c>
      <c r="CJ224" s="5" t="str">
        <f t="shared" si="281"/>
        <v>I don't know that verb.</v>
      </c>
      <c r="CK224" s="4">
        <f t="shared" si="282"/>
        <v>3</v>
      </c>
      <c r="CL224" s="4" t="b">
        <f t="shared" si="283"/>
        <v>0</v>
      </c>
      <c r="CM224" s="4">
        <f t="shared" si="343"/>
        <v>20</v>
      </c>
      <c r="CN224" s="4" t="b">
        <f t="shared" si="284"/>
        <v>0</v>
      </c>
      <c r="CO224" s="4">
        <f t="shared" si="285"/>
        <v>12</v>
      </c>
      <c r="CP224" s="4">
        <f t="shared" si="286"/>
        <v>10</v>
      </c>
      <c r="CQ224" s="4">
        <f t="shared" si="287"/>
        <v>2</v>
      </c>
      <c r="CR224" s="4">
        <f t="shared" si="288"/>
        <v>20</v>
      </c>
      <c r="CS224" s="4">
        <f t="shared" si="289"/>
        <v>2</v>
      </c>
      <c r="CT224" s="4">
        <f t="shared" si="290"/>
        <v>15</v>
      </c>
      <c r="CU224" s="4">
        <f t="shared" si="291"/>
        <v>16</v>
      </c>
      <c r="CV224" s="4">
        <f t="shared" si="292"/>
        <v>8</v>
      </c>
      <c r="CW224" s="4">
        <f t="shared" si="293"/>
        <v>8</v>
      </c>
      <c r="CX224" s="4">
        <f t="shared" si="294"/>
        <v>14</v>
      </c>
      <c r="CY224" s="4">
        <f t="shared" si="295"/>
        <v>19</v>
      </c>
      <c r="CZ224" s="4">
        <f t="shared" si="296"/>
        <v>9</v>
      </c>
      <c r="DA224" s="4">
        <f t="shared" si="297"/>
        <v>2</v>
      </c>
      <c r="DB224" s="4">
        <f t="shared" si="298"/>
        <v>12</v>
      </c>
      <c r="DC224" s="4">
        <f t="shared" si="344"/>
        <v>2</v>
      </c>
      <c r="DD224" s="4">
        <f t="shared" si="299"/>
        <v>2</v>
      </c>
      <c r="DE224" s="4">
        <f t="shared" si="300"/>
        <v>2</v>
      </c>
      <c r="DF224" s="4">
        <f t="shared" si="301"/>
        <v>10</v>
      </c>
      <c r="DG224" s="4">
        <f t="shared" si="302"/>
        <v>2</v>
      </c>
      <c r="DH224" s="4">
        <f t="shared" si="303"/>
        <v>17</v>
      </c>
      <c r="DI224" s="4">
        <f t="shared" si="304"/>
        <v>6</v>
      </c>
      <c r="DJ224" s="4">
        <f t="shared" si="305"/>
        <v>15</v>
      </c>
      <c r="DK224" s="4">
        <f t="shared" si="306"/>
        <v>19</v>
      </c>
      <c r="DL224" s="4">
        <f t="shared" si="307"/>
        <v>2</v>
      </c>
      <c r="DM224" s="4">
        <f t="shared" si="308"/>
        <v>22</v>
      </c>
      <c r="DN224" s="4">
        <f t="shared" si="309"/>
        <v>23</v>
      </c>
      <c r="DO224" s="3"/>
    </row>
    <row r="225" spans="1:119" x14ac:dyDescent="0.35">
      <c r="A225" s="3" t="str">
        <f t="shared" si="310"/>
        <v/>
      </c>
      <c r="B225" s="6"/>
      <c r="C225" s="3" t="str">
        <f t="shared" si="260"/>
        <v/>
      </c>
      <c r="D225" s="3" t="e" cm="1">
        <f t="array" ref="D225:F225">INDEX(_xlfn.TEXTSPLIT(B225," ",,TRUE),_xlfn.SEQUENCE(1,3))</f>
        <v>#VALUE!</v>
      </c>
      <c r="E225" s="3" t="e">
        <v>#VALUE!</v>
      </c>
      <c r="F225" s="3" t="e">
        <v>#VALUE!</v>
      </c>
      <c r="G225" s="3" t="e" cm="1">
        <f t="array" ref="G225">_xlfn.XLOOKUP(D225,Data!$D$3:$D$36,Data!$E$3:$G$36)</f>
        <v>#VALUE!</v>
      </c>
      <c r="H225" s="3"/>
      <c r="I225" s="3"/>
      <c r="J225" s="3" t="e">
        <f>_xlfn.XMATCH(E225,Data!$L$3:$L$10)</f>
        <v>#VALUE!</v>
      </c>
      <c r="K225" s="3" t="str">
        <f>IF(M225="",IF(I225,Data!$B$4,_xlfn.XLOOKUP(D225,Data!$D$3:$D$36,Data!$E$3:$E$36)),"")</f>
        <v/>
      </c>
      <c r="L225" s="3" t="str">
        <f>IF(M225="",IF(I225,_xlfn.XLOOKUP(G225,Data!$L$3:$L$10,Data!$M$3:$M$10),IF(H225=0,"",IF(H225=1,E225,_xlfn.XLOOKUP(E225,Data!$L$3:$L$10,Data!$M$3:$M$10)))),"")</f>
        <v/>
      </c>
      <c r="M225" s="3" t="str">
        <f>IF(NOT(ISERROR(F225)),Data!$J$3,IF(ISERROR(G225),Data!$J$4,IF(AND(H225=0,NOT(ISERROR(E225))),Data!$J$5,IF(AND(H225=2,ISERROR(J225)),Data!$J$7,IF(AND(H225=1,ISERROR(E225)),Data!$J$6,"")))))</f>
        <v>I don't know that verb.</v>
      </c>
      <c r="N225" s="3" t="e">
        <f>_xlfn.XLOOKUP(K225,Data!$D$3:$D$36,Data!$H$3:$H$36)</f>
        <v>#N/A</v>
      </c>
      <c r="O225" s="3" t="e">
        <f>_xlfn.XLOOKUP(L225,Data!$X$3:$X$29,Data!$W$3:$W$29)</f>
        <v>#N/A</v>
      </c>
      <c r="P225" s="3" t="b">
        <f>OR(_xlfn.XLOOKUP(CK224,Data!$O$3:$O$25,Data!$U$3:$U$25),AND(CL224,OR(DC224=CK224,DC224=1)))</f>
        <v>1</v>
      </c>
      <c r="Q225" s="3" t="e" cm="1">
        <f t="array" ref="Q225">INDEX(CO224:DN224,1,O225)</f>
        <v>#N/A</v>
      </c>
      <c r="R225" s="3" t="e">
        <f t="shared" si="262"/>
        <v>#N/A</v>
      </c>
      <c r="S225" s="3" t="e">
        <f t="shared" si="311"/>
        <v>#N/A</v>
      </c>
      <c r="T225" s="3" t="str">
        <f t="shared" si="312"/>
        <v/>
      </c>
      <c r="U225" s="3" t="str">
        <f>IF(M225&lt;&gt;"",M225,IF(L225="","",IFERROR(IF(T225=0,IF(S225=FALSE,Data!$J$11,Data!$J$8),""),IF(K225=Data!$B$4,"",Data!$J$8))))</f>
        <v>I don't know that verb.</v>
      </c>
      <c r="V225" s="3" t="e" cm="1">
        <f t="array" ref="V225">INDEX(Data!$Q$3:$T$25,CK224,L225)</f>
        <v>#VALUE!</v>
      </c>
      <c r="W225" s="3" t="e">
        <f t="shared" si="263"/>
        <v>#VALUE!</v>
      </c>
      <c r="X225" s="3">
        <f t="shared" si="313"/>
        <v>0</v>
      </c>
      <c r="Y225" s="3" t="str">
        <f>IF(K225&lt;&gt;"Go","",IF(ISNUMBER(V225),IF(V225&gt;0,W225,Data!$J$9),Play!V225))</f>
        <v/>
      </c>
      <c r="Z225" s="3" t="b">
        <f t="shared" si="314"/>
        <v>0</v>
      </c>
      <c r="AA225" s="3" t="str">
        <f t="shared" si="315"/>
        <v/>
      </c>
      <c r="AB225" s="3">
        <f t="shared" si="264"/>
        <v>0</v>
      </c>
      <c r="AE225" s="5" t="str">
        <f t="shared" si="265"/>
        <v/>
      </c>
      <c r="AF225" s="5" t="str">
        <f>IF(AE225&lt;&gt;"",OR(_xlfn.XLOOKUP(AE225,Data!$O$3:$O$25,Data!$U$3:$U$25),AND(CL224,OR(DC224=1,DC224=CK224))),"")</f>
        <v/>
      </c>
      <c r="AG225" s="5" t="e" cm="1">
        <f t="array" ref="AG225">"Exits: " &amp; _xlfn.TEXTJOIN(", ", TRUE, IF(INDEX(Data!$Q$3:$T$25,AE225,0)&gt;0,Data!$Q$2:$T$2,""))&amp;"."</f>
        <v>#VALUE!</v>
      </c>
      <c r="AH225" s="5" t="str" cm="1">
        <f t="array" ref="AH225">_xlfn.TEXTJOIN(", ", TRUE, IF(CO224:DN224=AE225,_xlfn.XLOOKUP($CO$3:$DN$3,Data!$W$3:$W$28,Data!$X$3:$X$28),""))</f>
        <v/>
      </c>
      <c r="AI225" s="5" t="str">
        <f>IF(AF225="","",IF(AF225,_xlfn.XLOOKUP(AE225,Data!$O$3:$O$25,Data!$P$3:$P$25)&amp;" "&amp;AG225&amp;IF(AH225&lt;&gt;""," You see: " &amp;AH225&amp;".",""),Data!$J$10))</f>
        <v/>
      </c>
      <c r="AJ225" s="5" t="str">
        <f t="shared" si="316"/>
        <v/>
      </c>
      <c r="AK225" s="5" t="str">
        <f>IF(AND(K225="Talk",U225=""),_xlfn.XLOOKUP(T225,Data!$W$3:$W$28,Data!$AC$3:$AC$28),"")</f>
        <v/>
      </c>
      <c r="AL225" s="5" t="str">
        <f t="shared" si="317"/>
        <v/>
      </c>
      <c r="AM225" s="5" t="b">
        <f t="shared" si="318"/>
        <v>0</v>
      </c>
      <c r="AN225" s="5" t="str">
        <f>IF(AM225,IF(_xlfn.XLOOKUP(T225,Data!$W$3:$W$28,Data!$AA$3:$AA$28)=FALSE,"You can't take that.",IF(Q225=1,"You already have that.",IF(OR(CK224=CT224,CK224=CY224),"The unholy fiend prevents you!",""))),"")</f>
        <v/>
      </c>
      <c r="AO225" s="5" t="str">
        <f t="shared" si="319"/>
        <v/>
      </c>
      <c r="AP225" s="5" t="str">
        <f t="shared" si="320"/>
        <v/>
      </c>
      <c r="AQ225" s="5" t="b">
        <f t="shared" si="321"/>
        <v>0</v>
      </c>
      <c r="AR225" s="5" t="str">
        <f t="shared" si="322"/>
        <v/>
      </c>
      <c r="AS225" s="5" t="str">
        <f t="shared" si="323"/>
        <v/>
      </c>
      <c r="AT225" s="5" t="str">
        <f t="shared" si="261"/>
        <v/>
      </c>
      <c r="AU225" s="5" t="str">
        <f>IF(AND(K225="Examine",U225=""),_xlfn.XLOOKUP(T225,Data!$W$3:$W$28,Data!$Z$3:$Z$28)&amp;IF(T225=15,IF(CL224,IF(CM224&gt;=14,"burning brightly.",IF(CM224&gt;=9,"burning steadily.",IF(CM224&gt;=4,"burning weakly.","guttering."))),"unlit."),""),"")</f>
        <v/>
      </c>
      <c r="AV225" s="5" t="str" cm="1">
        <f t="array" ref="AV225">_xlfn.TEXTJOIN(", ", TRUE, IF(CO224:DN224=1,CO$1:DN$1,""))</f>
        <v/>
      </c>
      <c r="AW225" s="5" t="str">
        <f t="shared" si="324"/>
        <v/>
      </c>
      <c r="AX225" s="5" t="b">
        <f t="shared" si="325"/>
        <v>0</v>
      </c>
      <c r="AY225" s="5" t="str">
        <f>IF(AX225,IF(NOT(ISBLANK(_xlfn.XLOOKUP(T225,Data!$W$3:$W$28,Data!$AD$3:$AD$28))),IF(CK224=12,"","There's nowhere to pour it away here."),"You can't empty that!"),"")</f>
        <v/>
      </c>
      <c r="AZ225" s="5" t="str">
        <f t="shared" si="326"/>
        <v/>
      </c>
      <c r="BA225" s="5" t="b">
        <f t="shared" si="327"/>
        <v>0</v>
      </c>
      <c r="BB225" s="5" t="e">
        <f>_xlfn.XLOOKUP(T225,Data!$W$3:$W$28,Data!$AD$3:$AD$28)</f>
        <v>#N/A</v>
      </c>
      <c r="BC225" s="5" t="str">
        <f t="shared" si="328"/>
        <v/>
      </c>
      <c r="BD225" s="5" t="str">
        <f t="shared" si="329"/>
        <v/>
      </c>
      <c r="BE225" s="5" t="b">
        <f t="shared" si="330"/>
        <v>0</v>
      </c>
      <c r="BF225" s="5" t="str">
        <f t="shared" si="266"/>
        <v/>
      </c>
      <c r="BG225" s="5" t="str">
        <f t="shared" si="331"/>
        <v/>
      </c>
      <c r="BH225" s="5" t="b">
        <f t="shared" si="332"/>
        <v>0</v>
      </c>
      <c r="BI225" s="5" t="str">
        <f t="shared" si="333"/>
        <v/>
      </c>
      <c r="BJ225" s="5" t="str">
        <f t="shared" si="267"/>
        <v/>
      </c>
      <c r="BK225" s="5" t="str">
        <f>IF(BH225,IF(BI225="","You ring the bell. "&amp;IF(BJ225=0,"Nothing else happens.","The "&amp;_xlfn.XLOOKUP(BJ225,Data!$W$3:$W$28,Data!$X$3:$X$28)&amp;" is transformed!"),BI225),"")</f>
        <v/>
      </c>
      <c r="BL225" s="5" t="b">
        <f t="shared" si="334"/>
        <v>0</v>
      </c>
      <c r="BM225" s="5" t="b">
        <f t="shared" si="335"/>
        <v>0</v>
      </c>
      <c r="BN225" s="5" t="str">
        <f t="shared" si="268"/>
        <v/>
      </c>
      <c r="BO225" s="5" t="str">
        <f t="shared" si="269"/>
        <v/>
      </c>
      <c r="BP225" s="5" t="b">
        <f t="shared" si="336"/>
        <v>0</v>
      </c>
      <c r="BQ225" s="5" t="str">
        <f>IF(BP225,IF(_xlfn.XLOOKUP(T225,Data!$W$3:$W$28,Data!$AB$3:$AB$28),"That's much too precious to give away!",IF(OR(AND(T225=17,CK224=CQ224),AND(T225=21,CK224=CV224)),"","No-one here seems to want that.")),"")</f>
        <v/>
      </c>
      <c r="BR225" s="5" t="str">
        <f>IF(BP225,IF(BQ225&lt;&gt;"",BQ225,IF(T225=21,Data!$B$5,"The priest takes the water and it is transformed by heavenly radiance!")),"")</f>
        <v/>
      </c>
      <c r="BS225" s="5" t="b">
        <f t="shared" si="337"/>
        <v>0</v>
      </c>
      <c r="BT225" s="5" t="str">
        <f t="shared" si="270"/>
        <v/>
      </c>
      <c r="BU225" s="5" t="str">
        <f t="shared" si="338"/>
        <v/>
      </c>
      <c r="BV225" s="5" t="b">
        <f t="shared" si="339"/>
        <v>0</v>
      </c>
      <c r="BW225" s="5" t="str">
        <f t="shared" si="271"/>
        <v/>
      </c>
      <c r="BX225" s="5" t="str">
        <f t="shared" si="340"/>
        <v/>
      </c>
      <c r="BY225" s="5" t="b">
        <f t="shared" si="341"/>
        <v>0</v>
      </c>
      <c r="BZ225" s="5">
        <f t="shared" si="342"/>
        <v>0</v>
      </c>
      <c r="CA225" s="5" t="str">
        <f t="shared" si="272"/>
        <v/>
      </c>
      <c r="CB225" s="5" t="b">
        <f t="shared" si="273"/>
        <v>0</v>
      </c>
      <c r="CC225" s="5" t="str">
        <f t="shared" si="274"/>
        <v/>
      </c>
      <c r="CD225" s="5" t="b">
        <f t="shared" si="275"/>
        <v>0</v>
      </c>
      <c r="CE225" s="5" t="b">
        <f t="shared" si="276"/>
        <v>0</v>
      </c>
      <c r="CF225" s="5" t="b">
        <f t="shared" si="277"/>
        <v>0</v>
      </c>
      <c r="CG225" s="5" t="b">
        <f t="shared" si="278"/>
        <v>0</v>
      </c>
      <c r="CH225" s="5" t="b">
        <f t="shared" si="279"/>
        <v>0</v>
      </c>
      <c r="CI225" s="5">
        <f t="shared" si="280"/>
        <v>0</v>
      </c>
      <c r="CJ225" s="5" t="str">
        <f t="shared" si="281"/>
        <v>I don't know that verb.</v>
      </c>
      <c r="CK225" s="4">
        <f t="shared" si="282"/>
        <v>3</v>
      </c>
      <c r="CL225" s="4" t="b">
        <f t="shared" si="283"/>
        <v>0</v>
      </c>
      <c r="CM225" s="4">
        <f t="shared" si="343"/>
        <v>20</v>
      </c>
      <c r="CN225" s="4" t="b">
        <f t="shared" si="284"/>
        <v>0</v>
      </c>
      <c r="CO225" s="4">
        <f t="shared" si="285"/>
        <v>12</v>
      </c>
      <c r="CP225" s="4">
        <f t="shared" si="286"/>
        <v>10</v>
      </c>
      <c r="CQ225" s="4">
        <f t="shared" si="287"/>
        <v>2</v>
      </c>
      <c r="CR225" s="4">
        <f t="shared" si="288"/>
        <v>20</v>
      </c>
      <c r="CS225" s="4">
        <f t="shared" si="289"/>
        <v>2</v>
      </c>
      <c r="CT225" s="4">
        <f t="shared" si="290"/>
        <v>15</v>
      </c>
      <c r="CU225" s="4">
        <f t="shared" si="291"/>
        <v>16</v>
      </c>
      <c r="CV225" s="4">
        <f t="shared" si="292"/>
        <v>8</v>
      </c>
      <c r="CW225" s="4">
        <f t="shared" si="293"/>
        <v>8</v>
      </c>
      <c r="CX225" s="4">
        <f t="shared" si="294"/>
        <v>14</v>
      </c>
      <c r="CY225" s="4">
        <f t="shared" si="295"/>
        <v>19</v>
      </c>
      <c r="CZ225" s="4">
        <f t="shared" si="296"/>
        <v>9</v>
      </c>
      <c r="DA225" s="4">
        <f t="shared" si="297"/>
        <v>2</v>
      </c>
      <c r="DB225" s="4">
        <f t="shared" si="298"/>
        <v>12</v>
      </c>
      <c r="DC225" s="4">
        <f t="shared" si="344"/>
        <v>2</v>
      </c>
      <c r="DD225" s="4">
        <f t="shared" si="299"/>
        <v>2</v>
      </c>
      <c r="DE225" s="4">
        <f t="shared" si="300"/>
        <v>2</v>
      </c>
      <c r="DF225" s="4">
        <f t="shared" si="301"/>
        <v>10</v>
      </c>
      <c r="DG225" s="4">
        <f t="shared" si="302"/>
        <v>2</v>
      </c>
      <c r="DH225" s="4">
        <f t="shared" si="303"/>
        <v>17</v>
      </c>
      <c r="DI225" s="4">
        <f t="shared" si="304"/>
        <v>6</v>
      </c>
      <c r="DJ225" s="4">
        <f t="shared" si="305"/>
        <v>15</v>
      </c>
      <c r="DK225" s="4">
        <f t="shared" si="306"/>
        <v>19</v>
      </c>
      <c r="DL225" s="4">
        <f t="shared" si="307"/>
        <v>2</v>
      </c>
      <c r="DM225" s="4">
        <f t="shared" si="308"/>
        <v>22</v>
      </c>
      <c r="DN225" s="4">
        <f t="shared" si="309"/>
        <v>23</v>
      </c>
      <c r="DO225" s="3"/>
    </row>
    <row r="226" spans="1:119" x14ac:dyDescent="0.35">
      <c r="A226" s="3" t="str">
        <f t="shared" si="310"/>
        <v/>
      </c>
      <c r="B226" s="6"/>
      <c r="C226" s="3" t="str">
        <f t="shared" si="260"/>
        <v/>
      </c>
      <c r="D226" s="3" t="e" cm="1">
        <f t="array" ref="D226:F226">INDEX(_xlfn.TEXTSPLIT(B226," ",,TRUE),_xlfn.SEQUENCE(1,3))</f>
        <v>#VALUE!</v>
      </c>
      <c r="E226" s="3" t="e">
        <v>#VALUE!</v>
      </c>
      <c r="F226" s="3" t="e">
        <v>#VALUE!</v>
      </c>
      <c r="G226" s="3" t="e" cm="1">
        <f t="array" ref="G226">_xlfn.XLOOKUP(D226,Data!$D$3:$D$36,Data!$E$3:$G$36)</f>
        <v>#VALUE!</v>
      </c>
      <c r="H226" s="3"/>
      <c r="I226" s="3"/>
      <c r="J226" s="3" t="e">
        <f>_xlfn.XMATCH(E226,Data!$L$3:$L$10)</f>
        <v>#VALUE!</v>
      </c>
      <c r="K226" s="3" t="str">
        <f>IF(M226="",IF(I226,Data!$B$4,_xlfn.XLOOKUP(D226,Data!$D$3:$D$36,Data!$E$3:$E$36)),"")</f>
        <v/>
      </c>
      <c r="L226" s="3" t="str">
        <f>IF(M226="",IF(I226,_xlfn.XLOOKUP(G226,Data!$L$3:$L$10,Data!$M$3:$M$10),IF(H226=0,"",IF(H226=1,E226,_xlfn.XLOOKUP(E226,Data!$L$3:$L$10,Data!$M$3:$M$10)))),"")</f>
        <v/>
      </c>
      <c r="M226" s="3" t="str">
        <f>IF(NOT(ISERROR(F226)),Data!$J$3,IF(ISERROR(G226),Data!$J$4,IF(AND(H226=0,NOT(ISERROR(E226))),Data!$J$5,IF(AND(H226=2,ISERROR(J226)),Data!$J$7,IF(AND(H226=1,ISERROR(E226)),Data!$J$6,"")))))</f>
        <v>I don't know that verb.</v>
      </c>
      <c r="N226" s="3" t="e">
        <f>_xlfn.XLOOKUP(K226,Data!$D$3:$D$36,Data!$H$3:$H$36)</f>
        <v>#N/A</v>
      </c>
      <c r="O226" s="3" t="e">
        <f>_xlfn.XLOOKUP(L226,Data!$X$3:$X$29,Data!$W$3:$W$29)</f>
        <v>#N/A</v>
      </c>
      <c r="P226" s="3" t="b">
        <f>OR(_xlfn.XLOOKUP(CK225,Data!$O$3:$O$25,Data!$U$3:$U$25),AND(CL225,OR(DC225=CK225,DC225=1)))</f>
        <v>1</v>
      </c>
      <c r="Q226" s="3" t="e" cm="1">
        <f t="array" ref="Q226">INDEX(CO225:DN225,1,O226)</f>
        <v>#N/A</v>
      </c>
      <c r="R226" s="3" t="e">
        <f t="shared" si="262"/>
        <v>#N/A</v>
      </c>
      <c r="S226" s="3" t="e">
        <f t="shared" si="311"/>
        <v>#N/A</v>
      </c>
      <c r="T226" s="3" t="str">
        <f t="shared" si="312"/>
        <v/>
      </c>
      <c r="U226" s="3" t="str">
        <f>IF(M226&lt;&gt;"",M226,IF(L226="","",IFERROR(IF(T226=0,IF(S226=FALSE,Data!$J$11,Data!$J$8),""),IF(K226=Data!$B$4,"",Data!$J$8))))</f>
        <v>I don't know that verb.</v>
      </c>
      <c r="V226" s="3" t="e" cm="1">
        <f t="array" ref="V226">INDEX(Data!$Q$3:$T$25,CK225,L226)</f>
        <v>#VALUE!</v>
      </c>
      <c r="W226" s="3" t="e">
        <f t="shared" si="263"/>
        <v>#VALUE!</v>
      </c>
      <c r="X226" s="3">
        <f t="shared" si="313"/>
        <v>0</v>
      </c>
      <c r="Y226" s="3" t="str">
        <f>IF(K226&lt;&gt;"Go","",IF(ISNUMBER(V226),IF(V226&gt;0,W226,Data!$J$9),Play!V226))</f>
        <v/>
      </c>
      <c r="Z226" s="3" t="b">
        <f t="shared" si="314"/>
        <v>0</v>
      </c>
      <c r="AA226" s="3" t="str">
        <f t="shared" si="315"/>
        <v/>
      </c>
      <c r="AB226" s="3">
        <f t="shared" si="264"/>
        <v>0</v>
      </c>
      <c r="AE226" s="5" t="str">
        <f t="shared" si="265"/>
        <v/>
      </c>
      <c r="AF226" s="5" t="str">
        <f>IF(AE226&lt;&gt;"",OR(_xlfn.XLOOKUP(AE226,Data!$O$3:$O$25,Data!$U$3:$U$25),AND(CL225,OR(DC225=1,DC225=CK225))),"")</f>
        <v/>
      </c>
      <c r="AG226" s="5" t="e" cm="1">
        <f t="array" ref="AG226">"Exits: " &amp; _xlfn.TEXTJOIN(", ", TRUE, IF(INDEX(Data!$Q$3:$T$25,AE226,0)&gt;0,Data!$Q$2:$T$2,""))&amp;"."</f>
        <v>#VALUE!</v>
      </c>
      <c r="AH226" s="5" t="str" cm="1">
        <f t="array" ref="AH226">_xlfn.TEXTJOIN(", ", TRUE, IF(CO225:DN225=AE226,_xlfn.XLOOKUP($CO$3:$DN$3,Data!$W$3:$W$28,Data!$X$3:$X$28),""))</f>
        <v/>
      </c>
      <c r="AI226" s="5" t="str">
        <f>IF(AF226="","",IF(AF226,_xlfn.XLOOKUP(AE226,Data!$O$3:$O$25,Data!$P$3:$P$25)&amp;" "&amp;AG226&amp;IF(AH226&lt;&gt;""," You see: " &amp;AH226&amp;".",""),Data!$J$10))</f>
        <v/>
      </c>
      <c r="AJ226" s="5" t="str">
        <f t="shared" si="316"/>
        <v/>
      </c>
      <c r="AK226" s="5" t="str">
        <f>IF(AND(K226="Talk",U226=""),_xlfn.XLOOKUP(T226,Data!$W$3:$W$28,Data!$AC$3:$AC$28),"")</f>
        <v/>
      </c>
      <c r="AL226" s="5" t="str">
        <f t="shared" si="317"/>
        <v/>
      </c>
      <c r="AM226" s="5" t="b">
        <f t="shared" si="318"/>
        <v>0</v>
      </c>
      <c r="AN226" s="5" t="str">
        <f>IF(AM226,IF(_xlfn.XLOOKUP(T226,Data!$W$3:$W$28,Data!$AA$3:$AA$28)=FALSE,"You can't take that.",IF(Q226=1,"You already have that.",IF(OR(CK225=CT225,CK225=CY225),"The unholy fiend prevents you!",""))),"")</f>
        <v/>
      </c>
      <c r="AO226" s="5" t="str">
        <f t="shared" si="319"/>
        <v/>
      </c>
      <c r="AP226" s="5" t="str">
        <f t="shared" si="320"/>
        <v/>
      </c>
      <c r="AQ226" s="5" t="b">
        <f t="shared" si="321"/>
        <v>0</v>
      </c>
      <c r="AR226" s="5" t="str">
        <f t="shared" si="322"/>
        <v/>
      </c>
      <c r="AS226" s="5" t="str">
        <f t="shared" si="323"/>
        <v/>
      </c>
      <c r="AT226" s="5" t="str">
        <f t="shared" si="261"/>
        <v/>
      </c>
      <c r="AU226" s="5" t="str">
        <f>IF(AND(K226="Examine",U226=""),_xlfn.XLOOKUP(T226,Data!$W$3:$W$28,Data!$Z$3:$Z$28)&amp;IF(T226=15,IF(CL225,IF(CM225&gt;=14,"burning brightly.",IF(CM225&gt;=9,"burning steadily.",IF(CM225&gt;=4,"burning weakly.","guttering."))),"unlit."),""),"")</f>
        <v/>
      </c>
      <c r="AV226" s="5" t="str" cm="1">
        <f t="array" ref="AV226">_xlfn.TEXTJOIN(", ", TRUE, IF(CO225:DN225=1,CO$1:DN$1,""))</f>
        <v/>
      </c>
      <c r="AW226" s="5" t="str">
        <f t="shared" si="324"/>
        <v/>
      </c>
      <c r="AX226" s="5" t="b">
        <f t="shared" si="325"/>
        <v>0</v>
      </c>
      <c r="AY226" s="5" t="str">
        <f>IF(AX226,IF(NOT(ISBLANK(_xlfn.XLOOKUP(T226,Data!$W$3:$W$28,Data!$AD$3:$AD$28))),IF(CK225=12,"","There's nowhere to pour it away here."),"You can't empty that!"),"")</f>
        <v/>
      </c>
      <c r="AZ226" s="5" t="str">
        <f t="shared" si="326"/>
        <v/>
      </c>
      <c r="BA226" s="5" t="b">
        <f t="shared" si="327"/>
        <v>0</v>
      </c>
      <c r="BB226" s="5" t="e">
        <f>_xlfn.XLOOKUP(T226,Data!$W$3:$W$28,Data!$AD$3:$AD$28)</f>
        <v>#N/A</v>
      </c>
      <c r="BC226" s="5" t="str">
        <f t="shared" si="328"/>
        <v/>
      </c>
      <c r="BD226" s="5" t="str">
        <f t="shared" si="329"/>
        <v/>
      </c>
      <c r="BE226" s="5" t="b">
        <f t="shared" si="330"/>
        <v>0</v>
      </c>
      <c r="BF226" s="5" t="str">
        <f t="shared" si="266"/>
        <v/>
      </c>
      <c r="BG226" s="5" t="str">
        <f t="shared" si="331"/>
        <v/>
      </c>
      <c r="BH226" s="5" t="b">
        <f t="shared" si="332"/>
        <v>0</v>
      </c>
      <c r="BI226" s="5" t="str">
        <f t="shared" si="333"/>
        <v/>
      </c>
      <c r="BJ226" s="5" t="str">
        <f t="shared" si="267"/>
        <v/>
      </c>
      <c r="BK226" s="5" t="str">
        <f>IF(BH226,IF(BI226="","You ring the bell. "&amp;IF(BJ226=0,"Nothing else happens.","The "&amp;_xlfn.XLOOKUP(BJ226,Data!$W$3:$W$28,Data!$X$3:$X$28)&amp;" is transformed!"),BI226),"")</f>
        <v/>
      </c>
      <c r="BL226" s="5" t="b">
        <f t="shared" si="334"/>
        <v>0</v>
      </c>
      <c r="BM226" s="5" t="b">
        <f t="shared" si="335"/>
        <v>0</v>
      </c>
      <c r="BN226" s="5" t="str">
        <f t="shared" si="268"/>
        <v/>
      </c>
      <c r="BO226" s="5" t="str">
        <f t="shared" si="269"/>
        <v/>
      </c>
      <c r="BP226" s="5" t="b">
        <f t="shared" si="336"/>
        <v>0</v>
      </c>
      <c r="BQ226" s="5" t="str">
        <f>IF(BP226,IF(_xlfn.XLOOKUP(T226,Data!$W$3:$W$28,Data!$AB$3:$AB$28),"That's much too precious to give away!",IF(OR(AND(T226=17,CK225=CQ225),AND(T226=21,CK225=CV225)),"","No-one here seems to want that.")),"")</f>
        <v/>
      </c>
      <c r="BR226" s="5" t="str">
        <f>IF(BP226,IF(BQ226&lt;&gt;"",BQ226,IF(T226=21,Data!$B$5,"The priest takes the water and it is transformed by heavenly radiance!")),"")</f>
        <v/>
      </c>
      <c r="BS226" s="5" t="b">
        <f t="shared" si="337"/>
        <v>0</v>
      </c>
      <c r="BT226" s="5" t="str">
        <f t="shared" si="270"/>
        <v/>
      </c>
      <c r="BU226" s="5" t="str">
        <f t="shared" si="338"/>
        <v/>
      </c>
      <c r="BV226" s="5" t="b">
        <f t="shared" si="339"/>
        <v>0</v>
      </c>
      <c r="BW226" s="5" t="str">
        <f t="shared" si="271"/>
        <v/>
      </c>
      <c r="BX226" s="5" t="str">
        <f t="shared" si="340"/>
        <v/>
      </c>
      <c r="BY226" s="5" t="b">
        <f t="shared" si="341"/>
        <v>0</v>
      </c>
      <c r="BZ226" s="5">
        <f t="shared" si="342"/>
        <v>0</v>
      </c>
      <c r="CA226" s="5" t="str">
        <f t="shared" si="272"/>
        <v/>
      </c>
      <c r="CB226" s="5" t="b">
        <f t="shared" si="273"/>
        <v>0</v>
      </c>
      <c r="CC226" s="5" t="str">
        <f t="shared" si="274"/>
        <v/>
      </c>
      <c r="CD226" s="5" t="b">
        <f t="shared" si="275"/>
        <v>0</v>
      </c>
      <c r="CE226" s="5" t="b">
        <f t="shared" si="276"/>
        <v>0</v>
      </c>
      <c r="CF226" s="5" t="b">
        <f t="shared" si="277"/>
        <v>0</v>
      </c>
      <c r="CG226" s="5" t="b">
        <f t="shared" si="278"/>
        <v>0</v>
      </c>
      <c r="CH226" s="5" t="b">
        <f t="shared" si="279"/>
        <v>0</v>
      </c>
      <c r="CI226" s="5">
        <f t="shared" si="280"/>
        <v>0</v>
      </c>
      <c r="CJ226" s="5" t="str">
        <f t="shared" si="281"/>
        <v>I don't know that verb.</v>
      </c>
      <c r="CK226" s="4">
        <f t="shared" si="282"/>
        <v>3</v>
      </c>
      <c r="CL226" s="4" t="b">
        <f t="shared" si="283"/>
        <v>0</v>
      </c>
      <c r="CM226" s="4">
        <f t="shared" si="343"/>
        <v>20</v>
      </c>
      <c r="CN226" s="4" t="b">
        <f t="shared" si="284"/>
        <v>0</v>
      </c>
      <c r="CO226" s="4">
        <f t="shared" si="285"/>
        <v>12</v>
      </c>
      <c r="CP226" s="4">
        <f t="shared" si="286"/>
        <v>10</v>
      </c>
      <c r="CQ226" s="4">
        <f t="shared" si="287"/>
        <v>2</v>
      </c>
      <c r="CR226" s="4">
        <f t="shared" si="288"/>
        <v>20</v>
      </c>
      <c r="CS226" s="4">
        <f t="shared" si="289"/>
        <v>2</v>
      </c>
      <c r="CT226" s="4">
        <f t="shared" si="290"/>
        <v>15</v>
      </c>
      <c r="CU226" s="4">
        <f t="shared" si="291"/>
        <v>16</v>
      </c>
      <c r="CV226" s="4">
        <f t="shared" si="292"/>
        <v>8</v>
      </c>
      <c r="CW226" s="4">
        <f t="shared" si="293"/>
        <v>8</v>
      </c>
      <c r="CX226" s="4">
        <f t="shared" si="294"/>
        <v>14</v>
      </c>
      <c r="CY226" s="4">
        <f t="shared" si="295"/>
        <v>19</v>
      </c>
      <c r="CZ226" s="4">
        <f t="shared" si="296"/>
        <v>9</v>
      </c>
      <c r="DA226" s="4">
        <f t="shared" si="297"/>
        <v>2</v>
      </c>
      <c r="DB226" s="4">
        <f t="shared" si="298"/>
        <v>12</v>
      </c>
      <c r="DC226" s="4">
        <f t="shared" si="344"/>
        <v>2</v>
      </c>
      <c r="DD226" s="4">
        <f t="shared" si="299"/>
        <v>2</v>
      </c>
      <c r="DE226" s="4">
        <f t="shared" si="300"/>
        <v>2</v>
      </c>
      <c r="DF226" s="4">
        <f t="shared" si="301"/>
        <v>10</v>
      </c>
      <c r="DG226" s="4">
        <f t="shared" si="302"/>
        <v>2</v>
      </c>
      <c r="DH226" s="4">
        <f t="shared" si="303"/>
        <v>17</v>
      </c>
      <c r="DI226" s="4">
        <f t="shared" si="304"/>
        <v>6</v>
      </c>
      <c r="DJ226" s="4">
        <f t="shared" si="305"/>
        <v>15</v>
      </c>
      <c r="DK226" s="4">
        <f t="shared" si="306"/>
        <v>19</v>
      </c>
      <c r="DL226" s="4">
        <f t="shared" si="307"/>
        <v>2</v>
      </c>
      <c r="DM226" s="4">
        <f t="shared" si="308"/>
        <v>22</v>
      </c>
      <c r="DN226" s="4">
        <f t="shared" si="309"/>
        <v>23</v>
      </c>
      <c r="DO226" s="3"/>
    </row>
    <row r="227" spans="1:119" x14ac:dyDescent="0.35">
      <c r="A227" s="3" t="str">
        <f t="shared" si="310"/>
        <v/>
      </c>
      <c r="B227" s="6"/>
      <c r="C227" s="3" t="str">
        <f t="shared" si="260"/>
        <v/>
      </c>
      <c r="D227" s="3" t="e" cm="1">
        <f t="array" ref="D227:F227">INDEX(_xlfn.TEXTSPLIT(B227," ",,TRUE),_xlfn.SEQUENCE(1,3))</f>
        <v>#VALUE!</v>
      </c>
      <c r="E227" s="3" t="e">
        <v>#VALUE!</v>
      </c>
      <c r="F227" s="3" t="e">
        <v>#VALUE!</v>
      </c>
      <c r="G227" s="3" t="e" cm="1">
        <f t="array" ref="G227">_xlfn.XLOOKUP(D227,Data!$D$3:$D$36,Data!$E$3:$G$36)</f>
        <v>#VALUE!</v>
      </c>
      <c r="H227" s="3"/>
      <c r="I227" s="3"/>
      <c r="J227" s="3" t="e">
        <f>_xlfn.XMATCH(E227,Data!$L$3:$L$10)</f>
        <v>#VALUE!</v>
      </c>
      <c r="K227" s="3" t="str">
        <f>IF(M227="",IF(I227,Data!$B$4,_xlfn.XLOOKUP(D227,Data!$D$3:$D$36,Data!$E$3:$E$36)),"")</f>
        <v/>
      </c>
      <c r="L227" s="3" t="str">
        <f>IF(M227="",IF(I227,_xlfn.XLOOKUP(G227,Data!$L$3:$L$10,Data!$M$3:$M$10),IF(H227=0,"",IF(H227=1,E227,_xlfn.XLOOKUP(E227,Data!$L$3:$L$10,Data!$M$3:$M$10)))),"")</f>
        <v/>
      </c>
      <c r="M227" s="3" t="str">
        <f>IF(NOT(ISERROR(F227)),Data!$J$3,IF(ISERROR(G227),Data!$J$4,IF(AND(H227=0,NOT(ISERROR(E227))),Data!$J$5,IF(AND(H227=2,ISERROR(J227)),Data!$J$7,IF(AND(H227=1,ISERROR(E227)),Data!$J$6,"")))))</f>
        <v>I don't know that verb.</v>
      </c>
      <c r="N227" s="3" t="e">
        <f>_xlfn.XLOOKUP(K227,Data!$D$3:$D$36,Data!$H$3:$H$36)</f>
        <v>#N/A</v>
      </c>
      <c r="O227" s="3" t="e">
        <f>_xlfn.XLOOKUP(L227,Data!$X$3:$X$29,Data!$W$3:$W$29)</f>
        <v>#N/A</v>
      </c>
      <c r="P227" s="3" t="b">
        <f>OR(_xlfn.XLOOKUP(CK226,Data!$O$3:$O$25,Data!$U$3:$U$25),AND(CL226,OR(DC226=CK226,DC226=1)))</f>
        <v>1</v>
      </c>
      <c r="Q227" s="3" t="e" cm="1">
        <f t="array" ref="Q227">INDEX(CO226:DN226,1,O227)</f>
        <v>#N/A</v>
      </c>
      <c r="R227" s="3" t="e">
        <f t="shared" si="262"/>
        <v>#N/A</v>
      </c>
      <c r="S227" s="3" t="e">
        <f t="shared" si="311"/>
        <v>#N/A</v>
      </c>
      <c r="T227" s="3" t="str">
        <f t="shared" si="312"/>
        <v/>
      </c>
      <c r="U227" s="3" t="str">
        <f>IF(M227&lt;&gt;"",M227,IF(L227="","",IFERROR(IF(T227=0,IF(S227=FALSE,Data!$J$11,Data!$J$8),""),IF(K227=Data!$B$4,"",Data!$J$8))))</f>
        <v>I don't know that verb.</v>
      </c>
      <c r="V227" s="3" t="e" cm="1">
        <f t="array" ref="V227">INDEX(Data!$Q$3:$T$25,CK226,L227)</f>
        <v>#VALUE!</v>
      </c>
      <c r="W227" s="3" t="e">
        <f t="shared" si="263"/>
        <v>#VALUE!</v>
      </c>
      <c r="X227" s="3">
        <f t="shared" si="313"/>
        <v>0</v>
      </c>
      <c r="Y227" s="3" t="str">
        <f>IF(K227&lt;&gt;"Go","",IF(ISNUMBER(V227),IF(V227&gt;0,W227,Data!$J$9),Play!V227))</f>
        <v/>
      </c>
      <c r="Z227" s="3" t="b">
        <f t="shared" si="314"/>
        <v>0</v>
      </c>
      <c r="AA227" s="3" t="str">
        <f t="shared" si="315"/>
        <v/>
      </c>
      <c r="AB227" s="3">
        <f t="shared" si="264"/>
        <v>0</v>
      </c>
      <c r="AE227" s="5" t="str">
        <f t="shared" si="265"/>
        <v/>
      </c>
      <c r="AF227" s="5" t="str">
        <f>IF(AE227&lt;&gt;"",OR(_xlfn.XLOOKUP(AE227,Data!$O$3:$O$25,Data!$U$3:$U$25),AND(CL226,OR(DC226=1,DC226=CK226))),"")</f>
        <v/>
      </c>
      <c r="AG227" s="5" t="e" cm="1">
        <f t="array" ref="AG227">"Exits: " &amp; _xlfn.TEXTJOIN(", ", TRUE, IF(INDEX(Data!$Q$3:$T$25,AE227,0)&gt;0,Data!$Q$2:$T$2,""))&amp;"."</f>
        <v>#VALUE!</v>
      </c>
      <c r="AH227" s="5" t="str" cm="1">
        <f t="array" ref="AH227">_xlfn.TEXTJOIN(", ", TRUE, IF(CO226:DN226=AE227,_xlfn.XLOOKUP($CO$3:$DN$3,Data!$W$3:$W$28,Data!$X$3:$X$28),""))</f>
        <v/>
      </c>
      <c r="AI227" s="5" t="str">
        <f>IF(AF227="","",IF(AF227,_xlfn.XLOOKUP(AE227,Data!$O$3:$O$25,Data!$P$3:$P$25)&amp;" "&amp;AG227&amp;IF(AH227&lt;&gt;""," You see: " &amp;AH227&amp;".",""),Data!$J$10))</f>
        <v/>
      </c>
      <c r="AJ227" s="5" t="str">
        <f t="shared" si="316"/>
        <v/>
      </c>
      <c r="AK227" s="5" t="str">
        <f>IF(AND(K227="Talk",U227=""),_xlfn.XLOOKUP(T227,Data!$W$3:$W$28,Data!$AC$3:$AC$28),"")</f>
        <v/>
      </c>
      <c r="AL227" s="5" t="str">
        <f t="shared" si="317"/>
        <v/>
      </c>
      <c r="AM227" s="5" t="b">
        <f t="shared" si="318"/>
        <v>0</v>
      </c>
      <c r="AN227" s="5" t="str">
        <f>IF(AM227,IF(_xlfn.XLOOKUP(T227,Data!$W$3:$W$28,Data!$AA$3:$AA$28)=FALSE,"You can't take that.",IF(Q227=1,"You already have that.",IF(OR(CK226=CT226,CK226=CY226),"The unholy fiend prevents you!",""))),"")</f>
        <v/>
      </c>
      <c r="AO227" s="5" t="str">
        <f t="shared" si="319"/>
        <v/>
      </c>
      <c r="AP227" s="5" t="str">
        <f t="shared" si="320"/>
        <v/>
      </c>
      <c r="AQ227" s="5" t="b">
        <f t="shared" si="321"/>
        <v>0</v>
      </c>
      <c r="AR227" s="5" t="str">
        <f t="shared" si="322"/>
        <v/>
      </c>
      <c r="AS227" s="5" t="str">
        <f t="shared" si="323"/>
        <v/>
      </c>
      <c r="AT227" s="5" t="str">
        <f t="shared" si="261"/>
        <v/>
      </c>
      <c r="AU227" s="5" t="str">
        <f>IF(AND(K227="Examine",U227=""),_xlfn.XLOOKUP(T227,Data!$W$3:$W$28,Data!$Z$3:$Z$28)&amp;IF(T227=15,IF(CL226,IF(CM226&gt;=14,"burning brightly.",IF(CM226&gt;=9,"burning steadily.",IF(CM226&gt;=4,"burning weakly.","guttering."))),"unlit."),""),"")</f>
        <v/>
      </c>
      <c r="AV227" s="5" t="str" cm="1">
        <f t="array" ref="AV227">_xlfn.TEXTJOIN(", ", TRUE, IF(CO226:DN226=1,CO$1:DN$1,""))</f>
        <v/>
      </c>
      <c r="AW227" s="5" t="str">
        <f t="shared" si="324"/>
        <v/>
      </c>
      <c r="AX227" s="5" t="b">
        <f t="shared" si="325"/>
        <v>0</v>
      </c>
      <c r="AY227" s="5" t="str">
        <f>IF(AX227,IF(NOT(ISBLANK(_xlfn.XLOOKUP(T227,Data!$W$3:$W$28,Data!$AD$3:$AD$28))),IF(CK226=12,"","There's nowhere to pour it away here."),"You can't empty that!"),"")</f>
        <v/>
      </c>
      <c r="AZ227" s="5" t="str">
        <f t="shared" si="326"/>
        <v/>
      </c>
      <c r="BA227" s="5" t="b">
        <f t="shared" si="327"/>
        <v>0</v>
      </c>
      <c r="BB227" s="5" t="e">
        <f>_xlfn.XLOOKUP(T227,Data!$W$3:$W$28,Data!$AD$3:$AD$28)</f>
        <v>#N/A</v>
      </c>
      <c r="BC227" s="5" t="str">
        <f t="shared" si="328"/>
        <v/>
      </c>
      <c r="BD227" s="5" t="str">
        <f t="shared" si="329"/>
        <v/>
      </c>
      <c r="BE227" s="5" t="b">
        <f t="shared" si="330"/>
        <v>0</v>
      </c>
      <c r="BF227" s="5" t="str">
        <f t="shared" si="266"/>
        <v/>
      </c>
      <c r="BG227" s="5" t="str">
        <f t="shared" si="331"/>
        <v/>
      </c>
      <c r="BH227" s="5" t="b">
        <f t="shared" si="332"/>
        <v>0</v>
      </c>
      <c r="BI227" s="5" t="str">
        <f t="shared" si="333"/>
        <v/>
      </c>
      <c r="BJ227" s="5" t="str">
        <f t="shared" si="267"/>
        <v/>
      </c>
      <c r="BK227" s="5" t="str">
        <f>IF(BH227,IF(BI227="","You ring the bell. "&amp;IF(BJ227=0,"Nothing else happens.","The "&amp;_xlfn.XLOOKUP(BJ227,Data!$W$3:$W$28,Data!$X$3:$X$28)&amp;" is transformed!"),BI227),"")</f>
        <v/>
      </c>
      <c r="BL227" s="5" t="b">
        <f t="shared" si="334"/>
        <v>0</v>
      </c>
      <c r="BM227" s="5" t="b">
        <f t="shared" si="335"/>
        <v>0</v>
      </c>
      <c r="BN227" s="5" t="str">
        <f t="shared" si="268"/>
        <v/>
      </c>
      <c r="BO227" s="5" t="str">
        <f t="shared" si="269"/>
        <v/>
      </c>
      <c r="BP227" s="5" t="b">
        <f t="shared" si="336"/>
        <v>0</v>
      </c>
      <c r="BQ227" s="5" t="str">
        <f>IF(BP227,IF(_xlfn.XLOOKUP(T227,Data!$W$3:$W$28,Data!$AB$3:$AB$28),"That's much too precious to give away!",IF(OR(AND(T227=17,CK226=CQ226),AND(T227=21,CK226=CV226)),"","No-one here seems to want that.")),"")</f>
        <v/>
      </c>
      <c r="BR227" s="5" t="str">
        <f>IF(BP227,IF(BQ227&lt;&gt;"",BQ227,IF(T227=21,Data!$B$5,"The priest takes the water and it is transformed by heavenly radiance!")),"")</f>
        <v/>
      </c>
      <c r="BS227" s="5" t="b">
        <f t="shared" si="337"/>
        <v>0</v>
      </c>
      <c r="BT227" s="5" t="str">
        <f t="shared" si="270"/>
        <v/>
      </c>
      <c r="BU227" s="5" t="str">
        <f t="shared" si="338"/>
        <v/>
      </c>
      <c r="BV227" s="5" t="b">
        <f t="shared" si="339"/>
        <v>0</v>
      </c>
      <c r="BW227" s="5" t="str">
        <f t="shared" si="271"/>
        <v/>
      </c>
      <c r="BX227" s="5" t="str">
        <f t="shared" si="340"/>
        <v/>
      </c>
      <c r="BY227" s="5" t="b">
        <f t="shared" si="341"/>
        <v>0</v>
      </c>
      <c r="BZ227" s="5">
        <f t="shared" si="342"/>
        <v>0</v>
      </c>
      <c r="CA227" s="5" t="str">
        <f t="shared" si="272"/>
        <v/>
      </c>
      <c r="CB227" s="5" t="b">
        <f t="shared" si="273"/>
        <v>0</v>
      </c>
      <c r="CC227" s="5" t="str">
        <f t="shared" si="274"/>
        <v/>
      </c>
      <c r="CD227" s="5" t="b">
        <f t="shared" si="275"/>
        <v>0</v>
      </c>
      <c r="CE227" s="5" t="b">
        <f t="shared" si="276"/>
        <v>0</v>
      </c>
      <c r="CF227" s="5" t="b">
        <f t="shared" si="277"/>
        <v>0</v>
      </c>
      <c r="CG227" s="5" t="b">
        <f t="shared" si="278"/>
        <v>0</v>
      </c>
      <c r="CH227" s="5" t="b">
        <f t="shared" si="279"/>
        <v>0</v>
      </c>
      <c r="CI227" s="5">
        <f t="shared" si="280"/>
        <v>0</v>
      </c>
      <c r="CJ227" s="5" t="str">
        <f t="shared" si="281"/>
        <v>I don't know that verb.</v>
      </c>
      <c r="CK227" s="4">
        <f t="shared" si="282"/>
        <v>3</v>
      </c>
      <c r="CL227" s="4" t="b">
        <f t="shared" si="283"/>
        <v>0</v>
      </c>
      <c r="CM227" s="4">
        <f t="shared" si="343"/>
        <v>20</v>
      </c>
      <c r="CN227" s="4" t="b">
        <f t="shared" si="284"/>
        <v>0</v>
      </c>
      <c r="CO227" s="4">
        <f t="shared" si="285"/>
        <v>12</v>
      </c>
      <c r="CP227" s="4">
        <f t="shared" si="286"/>
        <v>10</v>
      </c>
      <c r="CQ227" s="4">
        <f t="shared" si="287"/>
        <v>2</v>
      </c>
      <c r="CR227" s="4">
        <f t="shared" si="288"/>
        <v>20</v>
      </c>
      <c r="CS227" s="4">
        <f t="shared" si="289"/>
        <v>2</v>
      </c>
      <c r="CT227" s="4">
        <f t="shared" si="290"/>
        <v>15</v>
      </c>
      <c r="CU227" s="4">
        <f t="shared" si="291"/>
        <v>16</v>
      </c>
      <c r="CV227" s="4">
        <f t="shared" si="292"/>
        <v>8</v>
      </c>
      <c r="CW227" s="4">
        <f t="shared" si="293"/>
        <v>8</v>
      </c>
      <c r="CX227" s="4">
        <f t="shared" si="294"/>
        <v>14</v>
      </c>
      <c r="CY227" s="4">
        <f t="shared" si="295"/>
        <v>19</v>
      </c>
      <c r="CZ227" s="4">
        <f t="shared" si="296"/>
        <v>9</v>
      </c>
      <c r="DA227" s="4">
        <f t="shared" si="297"/>
        <v>2</v>
      </c>
      <c r="DB227" s="4">
        <f t="shared" si="298"/>
        <v>12</v>
      </c>
      <c r="DC227" s="4">
        <f t="shared" si="344"/>
        <v>2</v>
      </c>
      <c r="DD227" s="4">
        <f t="shared" si="299"/>
        <v>2</v>
      </c>
      <c r="DE227" s="4">
        <f t="shared" si="300"/>
        <v>2</v>
      </c>
      <c r="DF227" s="4">
        <f t="shared" si="301"/>
        <v>10</v>
      </c>
      <c r="DG227" s="4">
        <f t="shared" si="302"/>
        <v>2</v>
      </c>
      <c r="DH227" s="4">
        <f t="shared" si="303"/>
        <v>17</v>
      </c>
      <c r="DI227" s="4">
        <f t="shared" si="304"/>
        <v>6</v>
      </c>
      <c r="DJ227" s="4">
        <f t="shared" si="305"/>
        <v>15</v>
      </c>
      <c r="DK227" s="4">
        <f t="shared" si="306"/>
        <v>19</v>
      </c>
      <c r="DL227" s="4">
        <f t="shared" si="307"/>
        <v>2</v>
      </c>
      <c r="DM227" s="4">
        <f t="shared" si="308"/>
        <v>22</v>
      </c>
      <c r="DN227" s="4">
        <f t="shared" si="309"/>
        <v>23</v>
      </c>
      <c r="DO227" s="3"/>
    </row>
    <row r="228" spans="1:119" x14ac:dyDescent="0.35">
      <c r="A228" s="3" t="str">
        <f t="shared" si="310"/>
        <v/>
      </c>
      <c r="B228" s="6"/>
      <c r="C228" s="3" t="str">
        <f t="shared" si="260"/>
        <v/>
      </c>
      <c r="D228" s="3" t="e" cm="1">
        <f t="array" ref="D228:F228">INDEX(_xlfn.TEXTSPLIT(B228," ",,TRUE),_xlfn.SEQUENCE(1,3))</f>
        <v>#VALUE!</v>
      </c>
      <c r="E228" s="3" t="e">
        <v>#VALUE!</v>
      </c>
      <c r="F228" s="3" t="e">
        <v>#VALUE!</v>
      </c>
      <c r="G228" s="3" t="e" cm="1">
        <f t="array" ref="G228">_xlfn.XLOOKUP(D228,Data!$D$3:$D$36,Data!$E$3:$G$36)</f>
        <v>#VALUE!</v>
      </c>
      <c r="H228" s="3"/>
      <c r="I228" s="3"/>
      <c r="J228" s="3" t="e">
        <f>_xlfn.XMATCH(E228,Data!$L$3:$L$10)</f>
        <v>#VALUE!</v>
      </c>
      <c r="K228" s="3" t="str">
        <f>IF(M228="",IF(I228,Data!$B$4,_xlfn.XLOOKUP(D228,Data!$D$3:$D$36,Data!$E$3:$E$36)),"")</f>
        <v/>
      </c>
      <c r="L228" s="3" t="str">
        <f>IF(M228="",IF(I228,_xlfn.XLOOKUP(G228,Data!$L$3:$L$10,Data!$M$3:$M$10),IF(H228=0,"",IF(H228=1,E228,_xlfn.XLOOKUP(E228,Data!$L$3:$L$10,Data!$M$3:$M$10)))),"")</f>
        <v/>
      </c>
      <c r="M228" s="3" t="str">
        <f>IF(NOT(ISERROR(F228)),Data!$J$3,IF(ISERROR(G228),Data!$J$4,IF(AND(H228=0,NOT(ISERROR(E228))),Data!$J$5,IF(AND(H228=2,ISERROR(J228)),Data!$J$7,IF(AND(H228=1,ISERROR(E228)),Data!$J$6,"")))))</f>
        <v>I don't know that verb.</v>
      </c>
      <c r="N228" s="3" t="e">
        <f>_xlfn.XLOOKUP(K228,Data!$D$3:$D$36,Data!$H$3:$H$36)</f>
        <v>#N/A</v>
      </c>
      <c r="O228" s="3" t="e">
        <f>_xlfn.XLOOKUP(L228,Data!$X$3:$X$29,Data!$W$3:$W$29)</f>
        <v>#N/A</v>
      </c>
      <c r="P228" s="3" t="b">
        <f>OR(_xlfn.XLOOKUP(CK227,Data!$O$3:$O$25,Data!$U$3:$U$25),AND(CL227,OR(DC227=CK227,DC227=1)))</f>
        <v>1</v>
      </c>
      <c r="Q228" s="3" t="e" cm="1">
        <f t="array" ref="Q228">INDEX(CO227:DN227,1,O228)</f>
        <v>#N/A</v>
      </c>
      <c r="R228" s="3" t="e">
        <f t="shared" si="262"/>
        <v>#N/A</v>
      </c>
      <c r="S228" s="3" t="e">
        <f t="shared" si="311"/>
        <v>#N/A</v>
      </c>
      <c r="T228" s="3" t="str">
        <f t="shared" si="312"/>
        <v/>
      </c>
      <c r="U228" s="3" t="str">
        <f>IF(M228&lt;&gt;"",M228,IF(L228="","",IFERROR(IF(T228=0,IF(S228=FALSE,Data!$J$11,Data!$J$8),""),IF(K228=Data!$B$4,"",Data!$J$8))))</f>
        <v>I don't know that verb.</v>
      </c>
      <c r="V228" s="3" t="e" cm="1">
        <f t="array" ref="V228">INDEX(Data!$Q$3:$T$25,CK227,L228)</f>
        <v>#VALUE!</v>
      </c>
      <c r="W228" s="3" t="e">
        <f t="shared" si="263"/>
        <v>#VALUE!</v>
      </c>
      <c r="X228" s="3">
        <f t="shared" si="313"/>
        <v>0</v>
      </c>
      <c r="Y228" s="3" t="str">
        <f>IF(K228&lt;&gt;"Go","",IF(ISNUMBER(V228),IF(V228&gt;0,W228,Data!$J$9),Play!V228))</f>
        <v/>
      </c>
      <c r="Z228" s="3" t="b">
        <f t="shared" si="314"/>
        <v>0</v>
      </c>
      <c r="AA228" s="3" t="str">
        <f t="shared" si="315"/>
        <v/>
      </c>
      <c r="AB228" s="3">
        <f t="shared" si="264"/>
        <v>0</v>
      </c>
      <c r="AE228" s="5" t="str">
        <f t="shared" si="265"/>
        <v/>
      </c>
      <c r="AF228" s="5" t="str">
        <f>IF(AE228&lt;&gt;"",OR(_xlfn.XLOOKUP(AE228,Data!$O$3:$O$25,Data!$U$3:$U$25),AND(CL227,OR(DC227=1,DC227=CK227))),"")</f>
        <v/>
      </c>
      <c r="AG228" s="5" t="e" cm="1">
        <f t="array" ref="AG228">"Exits: " &amp; _xlfn.TEXTJOIN(", ", TRUE, IF(INDEX(Data!$Q$3:$T$25,AE228,0)&gt;0,Data!$Q$2:$T$2,""))&amp;"."</f>
        <v>#VALUE!</v>
      </c>
      <c r="AH228" s="5" t="str" cm="1">
        <f t="array" ref="AH228">_xlfn.TEXTJOIN(", ", TRUE, IF(CO227:DN227=AE228,_xlfn.XLOOKUP($CO$3:$DN$3,Data!$W$3:$W$28,Data!$X$3:$X$28),""))</f>
        <v/>
      </c>
      <c r="AI228" s="5" t="str">
        <f>IF(AF228="","",IF(AF228,_xlfn.XLOOKUP(AE228,Data!$O$3:$O$25,Data!$P$3:$P$25)&amp;" "&amp;AG228&amp;IF(AH228&lt;&gt;""," You see: " &amp;AH228&amp;".",""),Data!$J$10))</f>
        <v/>
      </c>
      <c r="AJ228" s="5" t="str">
        <f t="shared" si="316"/>
        <v/>
      </c>
      <c r="AK228" s="5" t="str">
        <f>IF(AND(K228="Talk",U228=""),_xlfn.XLOOKUP(T228,Data!$W$3:$W$28,Data!$AC$3:$AC$28),"")</f>
        <v/>
      </c>
      <c r="AL228" s="5" t="str">
        <f t="shared" si="317"/>
        <v/>
      </c>
      <c r="AM228" s="5" t="b">
        <f t="shared" si="318"/>
        <v>0</v>
      </c>
      <c r="AN228" s="5" t="str">
        <f>IF(AM228,IF(_xlfn.XLOOKUP(T228,Data!$W$3:$W$28,Data!$AA$3:$AA$28)=FALSE,"You can't take that.",IF(Q228=1,"You already have that.",IF(OR(CK227=CT227,CK227=CY227),"The unholy fiend prevents you!",""))),"")</f>
        <v/>
      </c>
      <c r="AO228" s="5" t="str">
        <f t="shared" si="319"/>
        <v/>
      </c>
      <c r="AP228" s="5" t="str">
        <f t="shared" si="320"/>
        <v/>
      </c>
      <c r="AQ228" s="5" t="b">
        <f t="shared" si="321"/>
        <v>0</v>
      </c>
      <c r="AR228" s="5" t="str">
        <f t="shared" si="322"/>
        <v/>
      </c>
      <c r="AS228" s="5" t="str">
        <f t="shared" si="323"/>
        <v/>
      </c>
      <c r="AT228" s="5" t="str">
        <f t="shared" si="261"/>
        <v/>
      </c>
      <c r="AU228" s="5" t="str">
        <f>IF(AND(K228="Examine",U228=""),_xlfn.XLOOKUP(T228,Data!$W$3:$W$28,Data!$Z$3:$Z$28)&amp;IF(T228=15,IF(CL227,IF(CM227&gt;=14,"burning brightly.",IF(CM227&gt;=9,"burning steadily.",IF(CM227&gt;=4,"burning weakly.","guttering."))),"unlit."),""),"")</f>
        <v/>
      </c>
      <c r="AV228" s="5" t="str" cm="1">
        <f t="array" ref="AV228">_xlfn.TEXTJOIN(", ", TRUE, IF(CO227:DN227=1,CO$1:DN$1,""))</f>
        <v/>
      </c>
      <c r="AW228" s="5" t="str">
        <f t="shared" si="324"/>
        <v/>
      </c>
      <c r="AX228" s="5" t="b">
        <f t="shared" si="325"/>
        <v>0</v>
      </c>
      <c r="AY228" s="5" t="str">
        <f>IF(AX228,IF(NOT(ISBLANK(_xlfn.XLOOKUP(T228,Data!$W$3:$W$28,Data!$AD$3:$AD$28))),IF(CK227=12,"","There's nowhere to pour it away here."),"You can't empty that!"),"")</f>
        <v/>
      </c>
      <c r="AZ228" s="5" t="str">
        <f t="shared" si="326"/>
        <v/>
      </c>
      <c r="BA228" s="5" t="b">
        <f t="shared" si="327"/>
        <v>0</v>
      </c>
      <c r="BB228" s="5" t="e">
        <f>_xlfn.XLOOKUP(T228,Data!$W$3:$W$28,Data!$AD$3:$AD$28)</f>
        <v>#N/A</v>
      </c>
      <c r="BC228" s="5" t="str">
        <f t="shared" si="328"/>
        <v/>
      </c>
      <c r="BD228" s="5" t="str">
        <f t="shared" si="329"/>
        <v/>
      </c>
      <c r="BE228" s="5" t="b">
        <f t="shared" si="330"/>
        <v>0</v>
      </c>
      <c r="BF228" s="5" t="str">
        <f t="shared" si="266"/>
        <v/>
      </c>
      <c r="BG228" s="5" t="str">
        <f t="shared" si="331"/>
        <v/>
      </c>
      <c r="BH228" s="5" t="b">
        <f t="shared" si="332"/>
        <v>0</v>
      </c>
      <c r="BI228" s="5" t="str">
        <f t="shared" si="333"/>
        <v/>
      </c>
      <c r="BJ228" s="5" t="str">
        <f t="shared" si="267"/>
        <v/>
      </c>
      <c r="BK228" s="5" t="str">
        <f>IF(BH228,IF(BI228="","You ring the bell. "&amp;IF(BJ228=0,"Nothing else happens.","The "&amp;_xlfn.XLOOKUP(BJ228,Data!$W$3:$W$28,Data!$X$3:$X$28)&amp;" is transformed!"),BI228),"")</f>
        <v/>
      </c>
      <c r="BL228" s="5" t="b">
        <f t="shared" si="334"/>
        <v>0</v>
      </c>
      <c r="BM228" s="5" t="b">
        <f t="shared" si="335"/>
        <v>0</v>
      </c>
      <c r="BN228" s="5" t="str">
        <f t="shared" si="268"/>
        <v/>
      </c>
      <c r="BO228" s="5" t="str">
        <f t="shared" si="269"/>
        <v/>
      </c>
      <c r="BP228" s="5" t="b">
        <f t="shared" si="336"/>
        <v>0</v>
      </c>
      <c r="BQ228" s="5" t="str">
        <f>IF(BP228,IF(_xlfn.XLOOKUP(T228,Data!$W$3:$W$28,Data!$AB$3:$AB$28),"That's much too precious to give away!",IF(OR(AND(T228=17,CK227=CQ227),AND(T228=21,CK227=CV227)),"","No-one here seems to want that.")),"")</f>
        <v/>
      </c>
      <c r="BR228" s="5" t="str">
        <f>IF(BP228,IF(BQ228&lt;&gt;"",BQ228,IF(T228=21,Data!$B$5,"The priest takes the water and it is transformed by heavenly radiance!")),"")</f>
        <v/>
      </c>
      <c r="BS228" s="5" t="b">
        <f t="shared" si="337"/>
        <v>0</v>
      </c>
      <c r="BT228" s="5" t="str">
        <f t="shared" si="270"/>
        <v/>
      </c>
      <c r="BU228" s="5" t="str">
        <f t="shared" si="338"/>
        <v/>
      </c>
      <c r="BV228" s="5" t="b">
        <f t="shared" si="339"/>
        <v>0</v>
      </c>
      <c r="BW228" s="5" t="str">
        <f t="shared" si="271"/>
        <v/>
      </c>
      <c r="BX228" s="5" t="str">
        <f t="shared" si="340"/>
        <v/>
      </c>
      <c r="BY228" s="5" t="b">
        <f t="shared" si="341"/>
        <v>0</v>
      </c>
      <c r="BZ228" s="5">
        <f t="shared" si="342"/>
        <v>0</v>
      </c>
      <c r="CA228" s="5" t="str">
        <f t="shared" si="272"/>
        <v/>
      </c>
      <c r="CB228" s="5" t="b">
        <f t="shared" si="273"/>
        <v>0</v>
      </c>
      <c r="CC228" s="5" t="str">
        <f t="shared" si="274"/>
        <v/>
      </c>
      <c r="CD228" s="5" t="b">
        <f t="shared" si="275"/>
        <v>0</v>
      </c>
      <c r="CE228" s="5" t="b">
        <f t="shared" si="276"/>
        <v>0</v>
      </c>
      <c r="CF228" s="5" t="b">
        <f t="shared" si="277"/>
        <v>0</v>
      </c>
      <c r="CG228" s="5" t="b">
        <f t="shared" si="278"/>
        <v>0</v>
      </c>
      <c r="CH228" s="5" t="b">
        <f t="shared" si="279"/>
        <v>0</v>
      </c>
      <c r="CI228" s="5">
        <f t="shared" si="280"/>
        <v>0</v>
      </c>
      <c r="CJ228" s="5" t="str">
        <f t="shared" si="281"/>
        <v>I don't know that verb.</v>
      </c>
      <c r="CK228" s="4">
        <f t="shared" si="282"/>
        <v>3</v>
      </c>
      <c r="CL228" s="4" t="b">
        <f t="shared" si="283"/>
        <v>0</v>
      </c>
      <c r="CM228" s="4">
        <f t="shared" si="343"/>
        <v>20</v>
      </c>
      <c r="CN228" s="4" t="b">
        <f t="shared" si="284"/>
        <v>0</v>
      </c>
      <c r="CO228" s="4">
        <f t="shared" si="285"/>
        <v>12</v>
      </c>
      <c r="CP228" s="4">
        <f t="shared" si="286"/>
        <v>10</v>
      </c>
      <c r="CQ228" s="4">
        <f t="shared" si="287"/>
        <v>2</v>
      </c>
      <c r="CR228" s="4">
        <f t="shared" si="288"/>
        <v>20</v>
      </c>
      <c r="CS228" s="4">
        <f t="shared" si="289"/>
        <v>2</v>
      </c>
      <c r="CT228" s="4">
        <f t="shared" si="290"/>
        <v>15</v>
      </c>
      <c r="CU228" s="4">
        <f t="shared" si="291"/>
        <v>16</v>
      </c>
      <c r="CV228" s="4">
        <f t="shared" si="292"/>
        <v>8</v>
      </c>
      <c r="CW228" s="4">
        <f t="shared" si="293"/>
        <v>8</v>
      </c>
      <c r="CX228" s="4">
        <f t="shared" si="294"/>
        <v>14</v>
      </c>
      <c r="CY228" s="4">
        <f t="shared" si="295"/>
        <v>19</v>
      </c>
      <c r="CZ228" s="4">
        <f t="shared" si="296"/>
        <v>9</v>
      </c>
      <c r="DA228" s="4">
        <f t="shared" si="297"/>
        <v>2</v>
      </c>
      <c r="DB228" s="4">
        <f t="shared" si="298"/>
        <v>12</v>
      </c>
      <c r="DC228" s="4">
        <f t="shared" si="344"/>
        <v>2</v>
      </c>
      <c r="DD228" s="4">
        <f t="shared" si="299"/>
        <v>2</v>
      </c>
      <c r="DE228" s="4">
        <f t="shared" si="300"/>
        <v>2</v>
      </c>
      <c r="DF228" s="4">
        <f t="shared" si="301"/>
        <v>10</v>
      </c>
      <c r="DG228" s="4">
        <f t="shared" si="302"/>
        <v>2</v>
      </c>
      <c r="DH228" s="4">
        <f t="shared" si="303"/>
        <v>17</v>
      </c>
      <c r="DI228" s="4">
        <f t="shared" si="304"/>
        <v>6</v>
      </c>
      <c r="DJ228" s="4">
        <f t="shared" si="305"/>
        <v>15</v>
      </c>
      <c r="DK228" s="4">
        <f t="shared" si="306"/>
        <v>19</v>
      </c>
      <c r="DL228" s="4">
        <f t="shared" si="307"/>
        <v>2</v>
      </c>
      <c r="DM228" s="4">
        <f t="shared" si="308"/>
        <v>22</v>
      </c>
      <c r="DN228" s="4">
        <f t="shared" si="309"/>
        <v>23</v>
      </c>
      <c r="DO228" s="3"/>
    </row>
    <row r="229" spans="1:119" x14ac:dyDescent="0.35">
      <c r="A229" s="3" t="str">
        <f t="shared" si="310"/>
        <v/>
      </c>
      <c r="B229" s="6"/>
      <c r="C229" s="3" t="str">
        <f t="shared" si="260"/>
        <v/>
      </c>
      <c r="D229" s="3" t="e" cm="1">
        <f t="array" ref="D229:F229">INDEX(_xlfn.TEXTSPLIT(B229," ",,TRUE),_xlfn.SEQUENCE(1,3))</f>
        <v>#VALUE!</v>
      </c>
      <c r="E229" s="3" t="e">
        <v>#VALUE!</v>
      </c>
      <c r="F229" s="3" t="e">
        <v>#VALUE!</v>
      </c>
      <c r="G229" s="3" t="e" cm="1">
        <f t="array" ref="G229">_xlfn.XLOOKUP(D229,Data!$D$3:$D$36,Data!$E$3:$G$36)</f>
        <v>#VALUE!</v>
      </c>
      <c r="H229" s="3"/>
      <c r="I229" s="3"/>
      <c r="J229" s="3" t="e">
        <f>_xlfn.XMATCH(E229,Data!$L$3:$L$10)</f>
        <v>#VALUE!</v>
      </c>
      <c r="K229" s="3" t="str">
        <f>IF(M229="",IF(I229,Data!$B$4,_xlfn.XLOOKUP(D229,Data!$D$3:$D$36,Data!$E$3:$E$36)),"")</f>
        <v/>
      </c>
      <c r="L229" s="3" t="str">
        <f>IF(M229="",IF(I229,_xlfn.XLOOKUP(G229,Data!$L$3:$L$10,Data!$M$3:$M$10),IF(H229=0,"",IF(H229=1,E229,_xlfn.XLOOKUP(E229,Data!$L$3:$L$10,Data!$M$3:$M$10)))),"")</f>
        <v/>
      </c>
      <c r="M229" s="3" t="str">
        <f>IF(NOT(ISERROR(F229)),Data!$J$3,IF(ISERROR(G229),Data!$J$4,IF(AND(H229=0,NOT(ISERROR(E229))),Data!$J$5,IF(AND(H229=2,ISERROR(J229)),Data!$J$7,IF(AND(H229=1,ISERROR(E229)),Data!$J$6,"")))))</f>
        <v>I don't know that verb.</v>
      </c>
      <c r="N229" s="3" t="e">
        <f>_xlfn.XLOOKUP(K229,Data!$D$3:$D$36,Data!$H$3:$H$36)</f>
        <v>#N/A</v>
      </c>
      <c r="O229" s="3" t="e">
        <f>_xlfn.XLOOKUP(L229,Data!$X$3:$X$29,Data!$W$3:$W$29)</f>
        <v>#N/A</v>
      </c>
      <c r="P229" s="3" t="b">
        <f>OR(_xlfn.XLOOKUP(CK228,Data!$O$3:$O$25,Data!$U$3:$U$25),AND(CL228,OR(DC228=CK228,DC228=1)))</f>
        <v>1</v>
      </c>
      <c r="Q229" s="3" t="e" cm="1">
        <f t="array" ref="Q229">INDEX(CO228:DN228,1,O229)</f>
        <v>#N/A</v>
      </c>
      <c r="R229" s="3" t="e">
        <f t="shared" si="262"/>
        <v>#N/A</v>
      </c>
      <c r="S229" s="3" t="e">
        <f t="shared" si="311"/>
        <v>#N/A</v>
      </c>
      <c r="T229" s="3" t="str">
        <f t="shared" si="312"/>
        <v/>
      </c>
      <c r="U229" s="3" t="str">
        <f>IF(M229&lt;&gt;"",M229,IF(L229="","",IFERROR(IF(T229=0,IF(S229=FALSE,Data!$J$11,Data!$J$8),""),IF(K229=Data!$B$4,"",Data!$J$8))))</f>
        <v>I don't know that verb.</v>
      </c>
      <c r="V229" s="3" t="e" cm="1">
        <f t="array" ref="V229">INDEX(Data!$Q$3:$T$25,CK228,L229)</f>
        <v>#VALUE!</v>
      </c>
      <c r="W229" s="3" t="e">
        <f t="shared" si="263"/>
        <v>#VALUE!</v>
      </c>
      <c r="X229" s="3">
        <f t="shared" si="313"/>
        <v>0</v>
      </c>
      <c r="Y229" s="3" t="str">
        <f>IF(K229&lt;&gt;"Go","",IF(ISNUMBER(V229),IF(V229&gt;0,W229,Data!$J$9),Play!V229))</f>
        <v/>
      </c>
      <c r="Z229" s="3" t="b">
        <f t="shared" si="314"/>
        <v>0</v>
      </c>
      <c r="AA229" s="3" t="str">
        <f t="shared" si="315"/>
        <v/>
      </c>
      <c r="AB229" s="3">
        <f t="shared" si="264"/>
        <v>0</v>
      </c>
      <c r="AE229" s="5" t="str">
        <f t="shared" si="265"/>
        <v/>
      </c>
      <c r="AF229" s="5" t="str">
        <f>IF(AE229&lt;&gt;"",OR(_xlfn.XLOOKUP(AE229,Data!$O$3:$O$25,Data!$U$3:$U$25),AND(CL228,OR(DC228=1,DC228=CK228))),"")</f>
        <v/>
      </c>
      <c r="AG229" s="5" t="e" cm="1">
        <f t="array" ref="AG229">"Exits: " &amp; _xlfn.TEXTJOIN(", ", TRUE, IF(INDEX(Data!$Q$3:$T$25,AE229,0)&gt;0,Data!$Q$2:$T$2,""))&amp;"."</f>
        <v>#VALUE!</v>
      </c>
      <c r="AH229" s="5" t="str" cm="1">
        <f t="array" ref="AH229">_xlfn.TEXTJOIN(", ", TRUE, IF(CO228:DN228=AE229,_xlfn.XLOOKUP($CO$3:$DN$3,Data!$W$3:$W$28,Data!$X$3:$X$28),""))</f>
        <v/>
      </c>
      <c r="AI229" s="5" t="str">
        <f>IF(AF229="","",IF(AF229,_xlfn.XLOOKUP(AE229,Data!$O$3:$O$25,Data!$P$3:$P$25)&amp;" "&amp;AG229&amp;IF(AH229&lt;&gt;""," You see: " &amp;AH229&amp;".",""),Data!$J$10))</f>
        <v/>
      </c>
      <c r="AJ229" s="5" t="str">
        <f t="shared" si="316"/>
        <v/>
      </c>
      <c r="AK229" s="5" t="str">
        <f>IF(AND(K229="Talk",U229=""),_xlfn.XLOOKUP(T229,Data!$W$3:$W$28,Data!$AC$3:$AC$28),"")</f>
        <v/>
      </c>
      <c r="AL229" s="5" t="str">
        <f t="shared" si="317"/>
        <v/>
      </c>
      <c r="AM229" s="5" t="b">
        <f t="shared" si="318"/>
        <v>0</v>
      </c>
      <c r="AN229" s="5" t="str">
        <f>IF(AM229,IF(_xlfn.XLOOKUP(T229,Data!$W$3:$W$28,Data!$AA$3:$AA$28)=FALSE,"You can't take that.",IF(Q229=1,"You already have that.",IF(OR(CK228=CT228,CK228=CY228),"The unholy fiend prevents you!",""))),"")</f>
        <v/>
      </c>
      <c r="AO229" s="5" t="str">
        <f t="shared" si="319"/>
        <v/>
      </c>
      <c r="AP229" s="5" t="str">
        <f t="shared" si="320"/>
        <v/>
      </c>
      <c r="AQ229" s="5" t="b">
        <f t="shared" si="321"/>
        <v>0</v>
      </c>
      <c r="AR229" s="5" t="str">
        <f t="shared" si="322"/>
        <v/>
      </c>
      <c r="AS229" s="5" t="str">
        <f t="shared" si="323"/>
        <v/>
      </c>
      <c r="AT229" s="5" t="str">
        <f t="shared" si="261"/>
        <v/>
      </c>
      <c r="AU229" s="5" t="str">
        <f>IF(AND(K229="Examine",U229=""),_xlfn.XLOOKUP(T229,Data!$W$3:$W$28,Data!$Z$3:$Z$28)&amp;IF(T229=15,IF(CL228,IF(CM228&gt;=14,"burning brightly.",IF(CM228&gt;=9,"burning steadily.",IF(CM228&gt;=4,"burning weakly.","guttering."))),"unlit."),""),"")</f>
        <v/>
      </c>
      <c r="AV229" s="5" t="str" cm="1">
        <f t="array" ref="AV229">_xlfn.TEXTJOIN(", ", TRUE, IF(CO228:DN228=1,CO$1:DN$1,""))</f>
        <v/>
      </c>
      <c r="AW229" s="5" t="str">
        <f t="shared" si="324"/>
        <v/>
      </c>
      <c r="AX229" s="5" t="b">
        <f t="shared" si="325"/>
        <v>0</v>
      </c>
      <c r="AY229" s="5" t="str">
        <f>IF(AX229,IF(NOT(ISBLANK(_xlfn.XLOOKUP(T229,Data!$W$3:$W$28,Data!$AD$3:$AD$28))),IF(CK228=12,"","There's nowhere to pour it away here."),"You can't empty that!"),"")</f>
        <v/>
      </c>
      <c r="AZ229" s="5" t="str">
        <f t="shared" si="326"/>
        <v/>
      </c>
      <c r="BA229" s="5" t="b">
        <f t="shared" si="327"/>
        <v>0</v>
      </c>
      <c r="BB229" s="5" t="e">
        <f>_xlfn.XLOOKUP(T229,Data!$W$3:$W$28,Data!$AD$3:$AD$28)</f>
        <v>#N/A</v>
      </c>
      <c r="BC229" s="5" t="str">
        <f t="shared" si="328"/>
        <v/>
      </c>
      <c r="BD229" s="5" t="str">
        <f t="shared" si="329"/>
        <v/>
      </c>
      <c r="BE229" s="5" t="b">
        <f t="shared" si="330"/>
        <v>0</v>
      </c>
      <c r="BF229" s="5" t="str">
        <f t="shared" si="266"/>
        <v/>
      </c>
      <c r="BG229" s="5" t="str">
        <f t="shared" si="331"/>
        <v/>
      </c>
      <c r="BH229" s="5" t="b">
        <f t="shared" si="332"/>
        <v>0</v>
      </c>
      <c r="BI229" s="5" t="str">
        <f t="shared" si="333"/>
        <v/>
      </c>
      <c r="BJ229" s="5" t="str">
        <f t="shared" si="267"/>
        <v/>
      </c>
      <c r="BK229" s="5" t="str">
        <f>IF(BH229,IF(BI229="","You ring the bell. "&amp;IF(BJ229=0,"Nothing else happens.","The "&amp;_xlfn.XLOOKUP(BJ229,Data!$W$3:$W$28,Data!$X$3:$X$28)&amp;" is transformed!"),BI229),"")</f>
        <v/>
      </c>
      <c r="BL229" s="5" t="b">
        <f t="shared" si="334"/>
        <v>0</v>
      </c>
      <c r="BM229" s="5" t="b">
        <f t="shared" si="335"/>
        <v>0</v>
      </c>
      <c r="BN229" s="5" t="str">
        <f t="shared" si="268"/>
        <v/>
      </c>
      <c r="BO229" s="5" t="str">
        <f t="shared" si="269"/>
        <v/>
      </c>
      <c r="BP229" s="5" t="b">
        <f t="shared" si="336"/>
        <v>0</v>
      </c>
      <c r="BQ229" s="5" t="str">
        <f>IF(BP229,IF(_xlfn.XLOOKUP(T229,Data!$W$3:$W$28,Data!$AB$3:$AB$28),"That's much too precious to give away!",IF(OR(AND(T229=17,CK228=CQ228),AND(T229=21,CK228=CV228)),"","No-one here seems to want that.")),"")</f>
        <v/>
      </c>
      <c r="BR229" s="5" t="str">
        <f>IF(BP229,IF(BQ229&lt;&gt;"",BQ229,IF(T229=21,Data!$B$5,"The priest takes the water and it is transformed by heavenly radiance!")),"")</f>
        <v/>
      </c>
      <c r="BS229" s="5" t="b">
        <f t="shared" si="337"/>
        <v>0</v>
      </c>
      <c r="BT229" s="5" t="str">
        <f t="shared" si="270"/>
        <v/>
      </c>
      <c r="BU229" s="5" t="str">
        <f t="shared" si="338"/>
        <v/>
      </c>
      <c r="BV229" s="5" t="b">
        <f t="shared" si="339"/>
        <v>0</v>
      </c>
      <c r="BW229" s="5" t="str">
        <f t="shared" si="271"/>
        <v/>
      </c>
      <c r="BX229" s="5" t="str">
        <f t="shared" si="340"/>
        <v/>
      </c>
      <c r="BY229" s="5" t="b">
        <f t="shared" si="341"/>
        <v>0</v>
      </c>
      <c r="BZ229" s="5">
        <f t="shared" si="342"/>
        <v>0</v>
      </c>
      <c r="CA229" s="5" t="str">
        <f t="shared" si="272"/>
        <v/>
      </c>
      <c r="CB229" s="5" t="b">
        <f t="shared" si="273"/>
        <v>0</v>
      </c>
      <c r="CC229" s="5" t="str">
        <f t="shared" si="274"/>
        <v/>
      </c>
      <c r="CD229" s="5" t="b">
        <f t="shared" si="275"/>
        <v>0</v>
      </c>
      <c r="CE229" s="5" t="b">
        <f t="shared" si="276"/>
        <v>0</v>
      </c>
      <c r="CF229" s="5" t="b">
        <f t="shared" si="277"/>
        <v>0</v>
      </c>
      <c r="CG229" s="5" t="b">
        <f t="shared" si="278"/>
        <v>0</v>
      </c>
      <c r="CH229" s="5" t="b">
        <f t="shared" si="279"/>
        <v>0</v>
      </c>
      <c r="CI229" s="5">
        <f t="shared" si="280"/>
        <v>0</v>
      </c>
      <c r="CJ229" s="5" t="str">
        <f t="shared" si="281"/>
        <v>I don't know that verb.</v>
      </c>
      <c r="CK229" s="4">
        <f t="shared" si="282"/>
        <v>3</v>
      </c>
      <c r="CL229" s="4" t="b">
        <f t="shared" si="283"/>
        <v>0</v>
      </c>
      <c r="CM229" s="4">
        <f t="shared" si="343"/>
        <v>20</v>
      </c>
      <c r="CN229" s="4" t="b">
        <f t="shared" si="284"/>
        <v>0</v>
      </c>
      <c r="CO229" s="4">
        <f t="shared" si="285"/>
        <v>12</v>
      </c>
      <c r="CP229" s="4">
        <f t="shared" si="286"/>
        <v>10</v>
      </c>
      <c r="CQ229" s="4">
        <f t="shared" si="287"/>
        <v>2</v>
      </c>
      <c r="CR229" s="4">
        <f t="shared" si="288"/>
        <v>20</v>
      </c>
      <c r="CS229" s="4">
        <f t="shared" si="289"/>
        <v>2</v>
      </c>
      <c r="CT229" s="4">
        <f t="shared" si="290"/>
        <v>15</v>
      </c>
      <c r="CU229" s="4">
        <f t="shared" si="291"/>
        <v>16</v>
      </c>
      <c r="CV229" s="4">
        <f t="shared" si="292"/>
        <v>8</v>
      </c>
      <c r="CW229" s="4">
        <f t="shared" si="293"/>
        <v>8</v>
      </c>
      <c r="CX229" s="4">
        <f t="shared" si="294"/>
        <v>14</v>
      </c>
      <c r="CY229" s="4">
        <f t="shared" si="295"/>
        <v>19</v>
      </c>
      <c r="CZ229" s="4">
        <f t="shared" si="296"/>
        <v>9</v>
      </c>
      <c r="DA229" s="4">
        <f t="shared" si="297"/>
        <v>2</v>
      </c>
      <c r="DB229" s="4">
        <f t="shared" si="298"/>
        <v>12</v>
      </c>
      <c r="DC229" s="4">
        <f t="shared" si="344"/>
        <v>2</v>
      </c>
      <c r="DD229" s="4">
        <f t="shared" si="299"/>
        <v>2</v>
      </c>
      <c r="DE229" s="4">
        <f t="shared" si="300"/>
        <v>2</v>
      </c>
      <c r="DF229" s="4">
        <f t="shared" si="301"/>
        <v>10</v>
      </c>
      <c r="DG229" s="4">
        <f t="shared" si="302"/>
        <v>2</v>
      </c>
      <c r="DH229" s="4">
        <f t="shared" si="303"/>
        <v>17</v>
      </c>
      <c r="DI229" s="4">
        <f t="shared" si="304"/>
        <v>6</v>
      </c>
      <c r="DJ229" s="4">
        <f t="shared" si="305"/>
        <v>15</v>
      </c>
      <c r="DK229" s="4">
        <f t="shared" si="306"/>
        <v>19</v>
      </c>
      <c r="DL229" s="4">
        <f t="shared" si="307"/>
        <v>2</v>
      </c>
      <c r="DM229" s="4">
        <f t="shared" si="308"/>
        <v>22</v>
      </c>
      <c r="DN229" s="4">
        <f t="shared" si="309"/>
        <v>23</v>
      </c>
      <c r="DO229" s="3"/>
    </row>
    <row r="230" spans="1:119" x14ac:dyDescent="0.35">
      <c r="A230" s="3" t="str">
        <f t="shared" si="310"/>
        <v/>
      </c>
      <c r="B230" s="6"/>
      <c r="C230" s="3" t="str">
        <f t="shared" si="260"/>
        <v/>
      </c>
      <c r="D230" s="3" t="e" cm="1">
        <f t="array" ref="D230:F230">INDEX(_xlfn.TEXTSPLIT(B230," ",,TRUE),_xlfn.SEQUENCE(1,3))</f>
        <v>#VALUE!</v>
      </c>
      <c r="E230" s="3" t="e">
        <v>#VALUE!</v>
      </c>
      <c r="F230" s="3" t="e">
        <v>#VALUE!</v>
      </c>
      <c r="G230" s="3" t="e" cm="1">
        <f t="array" ref="G230">_xlfn.XLOOKUP(D230,Data!$D$3:$D$36,Data!$E$3:$G$36)</f>
        <v>#VALUE!</v>
      </c>
      <c r="H230" s="3"/>
      <c r="I230" s="3"/>
      <c r="J230" s="3" t="e">
        <f>_xlfn.XMATCH(E230,Data!$L$3:$L$10)</f>
        <v>#VALUE!</v>
      </c>
      <c r="K230" s="3" t="str">
        <f>IF(M230="",IF(I230,Data!$B$4,_xlfn.XLOOKUP(D230,Data!$D$3:$D$36,Data!$E$3:$E$36)),"")</f>
        <v/>
      </c>
      <c r="L230" s="3" t="str">
        <f>IF(M230="",IF(I230,_xlfn.XLOOKUP(G230,Data!$L$3:$L$10,Data!$M$3:$M$10),IF(H230=0,"",IF(H230=1,E230,_xlfn.XLOOKUP(E230,Data!$L$3:$L$10,Data!$M$3:$M$10)))),"")</f>
        <v/>
      </c>
      <c r="M230" s="3" t="str">
        <f>IF(NOT(ISERROR(F230)),Data!$J$3,IF(ISERROR(G230),Data!$J$4,IF(AND(H230=0,NOT(ISERROR(E230))),Data!$J$5,IF(AND(H230=2,ISERROR(J230)),Data!$J$7,IF(AND(H230=1,ISERROR(E230)),Data!$J$6,"")))))</f>
        <v>I don't know that verb.</v>
      </c>
      <c r="N230" s="3" t="e">
        <f>_xlfn.XLOOKUP(K230,Data!$D$3:$D$36,Data!$H$3:$H$36)</f>
        <v>#N/A</v>
      </c>
      <c r="O230" s="3" t="e">
        <f>_xlfn.XLOOKUP(L230,Data!$X$3:$X$29,Data!$W$3:$W$29)</f>
        <v>#N/A</v>
      </c>
      <c r="P230" s="3" t="b">
        <f>OR(_xlfn.XLOOKUP(CK229,Data!$O$3:$O$25,Data!$U$3:$U$25),AND(CL229,OR(DC229=CK229,DC229=1)))</f>
        <v>1</v>
      </c>
      <c r="Q230" s="3" t="e" cm="1">
        <f t="array" ref="Q230">INDEX(CO229:DN229,1,O230)</f>
        <v>#N/A</v>
      </c>
      <c r="R230" s="3" t="e">
        <f t="shared" si="262"/>
        <v>#N/A</v>
      </c>
      <c r="S230" s="3" t="e">
        <f t="shared" si="311"/>
        <v>#N/A</v>
      </c>
      <c r="T230" s="3" t="str">
        <f t="shared" si="312"/>
        <v/>
      </c>
      <c r="U230" s="3" t="str">
        <f>IF(M230&lt;&gt;"",M230,IF(L230="","",IFERROR(IF(T230=0,IF(S230=FALSE,Data!$J$11,Data!$J$8),""),IF(K230=Data!$B$4,"",Data!$J$8))))</f>
        <v>I don't know that verb.</v>
      </c>
      <c r="V230" s="3" t="e" cm="1">
        <f t="array" ref="V230">INDEX(Data!$Q$3:$T$25,CK229,L230)</f>
        <v>#VALUE!</v>
      </c>
      <c r="W230" s="3" t="e">
        <f t="shared" si="263"/>
        <v>#VALUE!</v>
      </c>
      <c r="X230" s="3">
        <f t="shared" si="313"/>
        <v>0</v>
      </c>
      <c r="Y230" s="3" t="str">
        <f>IF(K230&lt;&gt;"Go","",IF(ISNUMBER(V230),IF(V230&gt;0,W230,Data!$J$9),Play!V230))</f>
        <v/>
      </c>
      <c r="Z230" s="3" t="b">
        <f t="shared" si="314"/>
        <v>0</v>
      </c>
      <c r="AA230" s="3" t="str">
        <f t="shared" si="315"/>
        <v/>
      </c>
      <c r="AB230" s="3">
        <f t="shared" si="264"/>
        <v>0</v>
      </c>
      <c r="AE230" s="5" t="str">
        <f t="shared" si="265"/>
        <v/>
      </c>
      <c r="AF230" s="5" t="str">
        <f>IF(AE230&lt;&gt;"",OR(_xlfn.XLOOKUP(AE230,Data!$O$3:$O$25,Data!$U$3:$U$25),AND(CL229,OR(DC229=1,DC229=CK229))),"")</f>
        <v/>
      </c>
      <c r="AG230" s="5" t="e" cm="1">
        <f t="array" ref="AG230">"Exits: " &amp; _xlfn.TEXTJOIN(", ", TRUE, IF(INDEX(Data!$Q$3:$T$25,AE230,0)&gt;0,Data!$Q$2:$T$2,""))&amp;"."</f>
        <v>#VALUE!</v>
      </c>
      <c r="AH230" s="5" t="str" cm="1">
        <f t="array" ref="AH230">_xlfn.TEXTJOIN(", ", TRUE, IF(CO229:DN229=AE230,_xlfn.XLOOKUP($CO$3:$DN$3,Data!$W$3:$W$28,Data!$X$3:$X$28),""))</f>
        <v/>
      </c>
      <c r="AI230" s="5" t="str">
        <f>IF(AF230="","",IF(AF230,_xlfn.XLOOKUP(AE230,Data!$O$3:$O$25,Data!$P$3:$P$25)&amp;" "&amp;AG230&amp;IF(AH230&lt;&gt;""," You see: " &amp;AH230&amp;".",""),Data!$J$10))</f>
        <v/>
      </c>
      <c r="AJ230" s="5" t="str">
        <f t="shared" si="316"/>
        <v/>
      </c>
      <c r="AK230" s="5" t="str">
        <f>IF(AND(K230="Talk",U230=""),_xlfn.XLOOKUP(T230,Data!$W$3:$W$28,Data!$AC$3:$AC$28),"")</f>
        <v/>
      </c>
      <c r="AL230" s="5" t="str">
        <f t="shared" si="317"/>
        <v/>
      </c>
      <c r="AM230" s="5" t="b">
        <f t="shared" si="318"/>
        <v>0</v>
      </c>
      <c r="AN230" s="5" t="str">
        <f>IF(AM230,IF(_xlfn.XLOOKUP(T230,Data!$W$3:$W$28,Data!$AA$3:$AA$28)=FALSE,"You can't take that.",IF(Q230=1,"You already have that.",IF(OR(CK229=CT229,CK229=CY229),"The unholy fiend prevents you!",""))),"")</f>
        <v/>
      </c>
      <c r="AO230" s="5" t="str">
        <f t="shared" si="319"/>
        <v/>
      </c>
      <c r="AP230" s="5" t="str">
        <f t="shared" si="320"/>
        <v/>
      </c>
      <c r="AQ230" s="5" t="b">
        <f t="shared" si="321"/>
        <v>0</v>
      </c>
      <c r="AR230" s="5" t="str">
        <f t="shared" si="322"/>
        <v/>
      </c>
      <c r="AS230" s="5" t="str">
        <f t="shared" si="323"/>
        <v/>
      </c>
      <c r="AT230" s="5" t="str">
        <f t="shared" si="261"/>
        <v/>
      </c>
      <c r="AU230" s="5" t="str">
        <f>IF(AND(K230="Examine",U230=""),_xlfn.XLOOKUP(T230,Data!$W$3:$W$28,Data!$Z$3:$Z$28)&amp;IF(T230=15,IF(CL229,IF(CM229&gt;=14,"burning brightly.",IF(CM229&gt;=9,"burning steadily.",IF(CM229&gt;=4,"burning weakly.","guttering."))),"unlit."),""),"")</f>
        <v/>
      </c>
      <c r="AV230" s="5" t="str" cm="1">
        <f t="array" ref="AV230">_xlfn.TEXTJOIN(", ", TRUE, IF(CO229:DN229=1,CO$1:DN$1,""))</f>
        <v/>
      </c>
      <c r="AW230" s="5" t="str">
        <f t="shared" si="324"/>
        <v/>
      </c>
      <c r="AX230" s="5" t="b">
        <f t="shared" si="325"/>
        <v>0</v>
      </c>
      <c r="AY230" s="5" t="str">
        <f>IF(AX230,IF(NOT(ISBLANK(_xlfn.XLOOKUP(T230,Data!$W$3:$W$28,Data!$AD$3:$AD$28))),IF(CK229=12,"","There's nowhere to pour it away here."),"You can't empty that!"),"")</f>
        <v/>
      </c>
      <c r="AZ230" s="5" t="str">
        <f t="shared" si="326"/>
        <v/>
      </c>
      <c r="BA230" s="5" t="b">
        <f t="shared" si="327"/>
        <v>0</v>
      </c>
      <c r="BB230" s="5" t="e">
        <f>_xlfn.XLOOKUP(T230,Data!$W$3:$W$28,Data!$AD$3:$AD$28)</f>
        <v>#N/A</v>
      </c>
      <c r="BC230" s="5" t="str">
        <f t="shared" si="328"/>
        <v/>
      </c>
      <c r="BD230" s="5" t="str">
        <f t="shared" si="329"/>
        <v/>
      </c>
      <c r="BE230" s="5" t="b">
        <f t="shared" si="330"/>
        <v>0</v>
      </c>
      <c r="BF230" s="5" t="str">
        <f t="shared" si="266"/>
        <v/>
      </c>
      <c r="BG230" s="5" t="str">
        <f t="shared" si="331"/>
        <v/>
      </c>
      <c r="BH230" s="5" t="b">
        <f t="shared" si="332"/>
        <v>0</v>
      </c>
      <c r="BI230" s="5" t="str">
        <f t="shared" si="333"/>
        <v/>
      </c>
      <c r="BJ230" s="5" t="str">
        <f t="shared" si="267"/>
        <v/>
      </c>
      <c r="BK230" s="5" t="str">
        <f>IF(BH230,IF(BI230="","You ring the bell. "&amp;IF(BJ230=0,"Nothing else happens.","The "&amp;_xlfn.XLOOKUP(BJ230,Data!$W$3:$W$28,Data!$X$3:$X$28)&amp;" is transformed!"),BI230),"")</f>
        <v/>
      </c>
      <c r="BL230" s="5" t="b">
        <f t="shared" si="334"/>
        <v>0</v>
      </c>
      <c r="BM230" s="5" t="b">
        <f t="shared" si="335"/>
        <v>0</v>
      </c>
      <c r="BN230" s="5" t="str">
        <f t="shared" si="268"/>
        <v/>
      </c>
      <c r="BO230" s="5" t="str">
        <f t="shared" si="269"/>
        <v/>
      </c>
      <c r="BP230" s="5" t="b">
        <f t="shared" si="336"/>
        <v>0</v>
      </c>
      <c r="BQ230" s="5" t="str">
        <f>IF(BP230,IF(_xlfn.XLOOKUP(T230,Data!$W$3:$W$28,Data!$AB$3:$AB$28),"That's much too precious to give away!",IF(OR(AND(T230=17,CK229=CQ229),AND(T230=21,CK229=CV229)),"","No-one here seems to want that.")),"")</f>
        <v/>
      </c>
      <c r="BR230" s="5" t="str">
        <f>IF(BP230,IF(BQ230&lt;&gt;"",BQ230,IF(T230=21,Data!$B$5,"The priest takes the water and it is transformed by heavenly radiance!")),"")</f>
        <v/>
      </c>
      <c r="BS230" s="5" t="b">
        <f t="shared" si="337"/>
        <v>0</v>
      </c>
      <c r="BT230" s="5" t="str">
        <f t="shared" si="270"/>
        <v/>
      </c>
      <c r="BU230" s="5" t="str">
        <f t="shared" si="338"/>
        <v/>
      </c>
      <c r="BV230" s="5" t="b">
        <f t="shared" si="339"/>
        <v>0</v>
      </c>
      <c r="BW230" s="5" t="str">
        <f t="shared" si="271"/>
        <v/>
      </c>
      <c r="BX230" s="5" t="str">
        <f t="shared" si="340"/>
        <v/>
      </c>
      <c r="BY230" s="5" t="b">
        <f t="shared" si="341"/>
        <v>0</v>
      </c>
      <c r="BZ230" s="5">
        <f t="shared" si="342"/>
        <v>0</v>
      </c>
      <c r="CA230" s="5" t="str">
        <f t="shared" si="272"/>
        <v/>
      </c>
      <c r="CB230" s="5" t="b">
        <f t="shared" si="273"/>
        <v>0</v>
      </c>
      <c r="CC230" s="5" t="str">
        <f t="shared" si="274"/>
        <v/>
      </c>
      <c r="CD230" s="5" t="b">
        <f t="shared" si="275"/>
        <v>0</v>
      </c>
      <c r="CE230" s="5" t="b">
        <f t="shared" si="276"/>
        <v>0</v>
      </c>
      <c r="CF230" s="5" t="b">
        <f t="shared" si="277"/>
        <v>0</v>
      </c>
      <c r="CG230" s="5" t="b">
        <f t="shared" si="278"/>
        <v>0</v>
      </c>
      <c r="CH230" s="5" t="b">
        <f t="shared" si="279"/>
        <v>0</v>
      </c>
      <c r="CI230" s="5">
        <f t="shared" si="280"/>
        <v>0</v>
      </c>
      <c r="CJ230" s="5" t="str">
        <f t="shared" si="281"/>
        <v>I don't know that verb.</v>
      </c>
      <c r="CK230" s="4">
        <f t="shared" si="282"/>
        <v>3</v>
      </c>
      <c r="CL230" s="4" t="b">
        <f t="shared" si="283"/>
        <v>0</v>
      </c>
      <c r="CM230" s="4">
        <f t="shared" si="343"/>
        <v>20</v>
      </c>
      <c r="CN230" s="4" t="b">
        <f t="shared" si="284"/>
        <v>0</v>
      </c>
      <c r="CO230" s="4">
        <f t="shared" si="285"/>
        <v>12</v>
      </c>
      <c r="CP230" s="4">
        <f t="shared" si="286"/>
        <v>10</v>
      </c>
      <c r="CQ230" s="4">
        <f t="shared" si="287"/>
        <v>2</v>
      </c>
      <c r="CR230" s="4">
        <f t="shared" si="288"/>
        <v>20</v>
      </c>
      <c r="CS230" s="4">
        <f t="shared" si="289"/>
        <v>2</v>
      </c>
      <c r="CT230" s="4">
        <f t="shared" si="290"/>
        <v>15</v>
      </c>
      <c r="CU230" s="4">
        <f t="shared" si="291"/>
        <v>16</v>
      </c>
      <c r="CV230" s="4">
        <f t="shared" si="292"/>
        <v>8</v>
      </c>
      <c r="CW230" s="4">
        <f t="shared" si="293"/>
        <v>8</v>
      </c>
      <c r="CX230" s="4">
        <f t="shared" si="294"/>
        <v>14</v>
      </c>
      <c r="CY230" s="4">
        <f t="shared" si="295"/>
        <v>19</v>
      </c>
      <c r="CZ230" s="4">
        <f t="shared" si="296"/>
        <v>9</v>
      </c>
      <c r="DA230" s="4">
        <f t="shared" si="297"/>
        <v>2</v>
      </c>
      <c r="DB230" s="4">
        <f t="shared" si="298"/>
        <v>12</v>
      </c>
      <c r="DC230" s="4">
        <f t="shared" si="344"/>
        <v>2</v>
      </c>
      <c r="DD230" s="4">
        <f t="shared" si="299"/>
        <v>2</v>
      </c>
      <c r="DE230" s="4">
        <f t="shared" si="300"/>
        <v>2</v>
      </c>
      <c r="DF230" s="4">
        <f t="shared" si="301"/>
        <v>10</v>
      </c>
      <c r="DG230" s="4">
        <f t="shared" si="302"/>
        <v>2</v>
      </c>
      <c r="DH230" s="4">
        <f t="shared" si="303"/>
        <v>17</v>
      </c>
      <c r="DI230" s="4">
        <f t="shared" si="304"/>
        <v>6</v>
      </c>
      <c r="DJ230" s="4">
        <f t="shared" si="305"/>
        <v>15</v>
      </c>
      <c r="DK230" s="4">
        <f t="shared" si="306"/>
        <v>19</v>
      </c>
      <c r="DL230" s="4">
        <f t="shared" si="307"/>
        <v>2</v>
      </c>
      <c r="DM230" s="4">
        <f t="shared" si="308"/>
        <v>22</v>
      </c>
      <c r="DN230" s="4">
        <f t="shared" si="309"/>
        <v>23</v>
      </c>
      <c r="DO230" s="3"/>
    </row>
    <row r="231" spans="1:119" x14ac:dyDescent="0.35">
      <c r="A231" s="3" t="str">
        <f t="shared" si="310"/>
        <v/>
      </c>
      <c r="B231" s="6"/>
      <c r="C231" s="3" t="str">
        <f t="shared" si="260"/>
        <v/>
      </c>
      <c r="D231" s="3" t="e" cm="1">
        <f t="array" ref="D231:F231">INDEX(_xlfn.TEXTSPLIT(B231," ",,TRUE),_xlfn.SEQUENCE(1,3))</f>
        <v>#VALUE!</v>
      </c>
      <c r="E231" s="3" t="e">
        <v>#VALUE!</v>
      </c>
      <c r="F231" s="3" t="e">
        <v>#VALUE!</v>
      </c>
      <c r="G231" s="3" t="e" cm="1">
        <f t="array" ref="G231">_xlfn.XLOOKUP(D231,Data!$D$3:$D$36,Data!$E$3:$G$36)</f>
        <v>#VALUE!</v>
      </c>
      <c r="H231" s="3"/>
      <c r="I231" s="3"/>
      <c r="J231" s="3" t="e">
        <f>_xlfn.XMATCH(E231,Data!$L$3:$L$10)</f>
        <v>#VALUE!</v>
      </c>
      <c r="K231" s="3" t="str">
        <f>IF(M231="",IF(I231,Data!$B$4,_xlfn.XLOOKUP(D231,Data!$D$3:$D$36,Data!$E$3:$E$36)),"")</f>
        <v/>
      </c>
      <c r="L231" s="3" t="str">
        <f>IF(M231="",IF(I231,_xlfn.XLOOKUP(G231,Data!$L$3:$L$10,Data!$M$3:$M$10),IF(H231=0,"",IF(H231=1,E231,_xlfn.XLOOKUP(E231,Data!$L$3:$L$10,Data!$M$3:$M$10)))),"")</f>
        <v/>
      </c>
      <c r="M231" s="3" t="str">
        <f>IF(NOT(ISERROR(F231)),Data!$J$3,IF(ISERROR(G231),Data!$J$4,IF(AND(H231=0,NOT(ISERROR(E231))),Data!$J$5,IF(AND(H231=2,ISERROR(J231)),Data!$J$7,IF(AND(H231=1,ISERROR(E231)),Data!$J$6,"")))))</f>
        <v>I don't know that verb.</v>
      </c>
      <c r="N231" s="3" t="e">
        <f>_xlfn.XLOOKUP(K231,Data!$D$3:$D$36,Data!$H$3:$H$36)</f>
        <v>#N/A</v>
      </c>
      <c r="O231" s="3" t="e">
        <f>_xlfn.XLOOKUP(L231,Data!$X$3:$X$29,Data!$W$3:$W$29)</f>
        <v>#N/A</v>
      </c>
      <c r="P231" s="3" t="b">
        <f>OR(_xlfn.XLOOKUP(CK230,Data!$O$3:$O$25,Data!$U$3:$U$25),AND(CL230,OR(DC230=CK230,DC230=1)))</f>
        <v>1</v>
      </c>
      <c r="Q231" s="3" t="e" cm="1">
        <f t="array" ref="Q231">INDEX(CO230:DN230,1,O231)</f>
        <v>#N/A</v>
      </c>
      <c r="R231" s="3" t="e">
        <f t="shared" si="262"/>
        <v>#N/A</v>
      </c>
      <c r="S231" s="3" t="e">
        <f t="shared" si="311"/>
        <v>#N/A</v>
      </c>
      <c r="T231" s="3" t="str">
        <f t="shared" si="312"/>
        <v/>
      </c>
      <c r="U231" s="3" t="str">
        <f>IF(M231&lt;&gt;"",M231,IF(L231="","",IFERROR(IF(T231=0,IF(S231=FALSE,Data!$J$11,Data!$J$8),""),IF(K231=Data!$B$4,"",Data!$J$8))))</f>
        <v>I don't know that verb.</v>
      </c>
      <c r="V231" s="3" t="e" cm="1">
        <f t="array" ref="V231">INDEX(Data!$Q$3:$T$25,CK230,L231)</f>
        <v>#VALUE!</v>
      </c>
      <c r="W231" s="3" t="e">
        <f t="shared" si="263"/>
        <v>#VALUE!</v>
      </c>
      <c r="X231" s="3">
        <f t="shared" si="313"/>
        <v>0</v>
      </c>
      <c r="Y231" s="3" t="str">
        <f>IF(K231&lt;&gt;"Go","",IF(ISNUMBER(V231),IF(V231&gt;0,W231,Data!$J$9),Play!V231))</f>
        <v/>
      </c>
      <c r="Z231" s="3" t="b">
        <f t="shared" si="314"/>
        <v>0</v>
      </c>
      <c r="AA231" s="3" t="str">
        <f t="shared" si="315"/>
        <v/>
      </c>
      <c r="AB231" s="3">
        <f t="shared" si="264"/>
        <v>0</v>
      </c>
      <c r="AE231" s="5" t="str">
        <f t="shared" si="265"/>
        <v/>
      </c>
      <c r="AF231" s="5" t="str">
        <f>IF(AE231&lt;&gt;"",OR(_xlfn.XLOOKUP(AE231,Data!$O$3:$O$25,Data!$U$3:$U$25),AND(CL230,OR(DC230=1,DC230=CK230))),"")</f>
        <v/>
      </c>
      <c r="AG231" s="5" t="e" cm="1">
        <f t="array" ref="AG231">"Exits: " &amp; _xlfn.TEXTJOIN(", ", TRUE, IF(INDEX(Data!$Q$3:$T$25,AE231,0)&gt;0,Data!$Q$2:$T$2,""))&amp;"."</f>
        <v>#VALUE!</v>
      </c>
      <c r="AH231" s="5" t="str" cm="1">
        <f t="array" ref="AH231">_xlfn.TEXTJOIN(", ", TRUE, IF(CO230:DN230=AE231,_xlfn.XLOOKUP($CO$3:$DN$3,Data!$W$3:$W$28,Data!$X$3:$X$28),""))</f>
        <v/>
      </c>
      <c r="AI231" s="5" t="str">
        <f>IF(AF231="","",IF(AF231,_xlfn.XLOOKUP(AE231,Data!$O$3:$O$25,Data!$P$3:$P$25)&amp;" "&amp;AG231&amp;IF(AH231&lt;&gt;""," You see: " &amp;AH231&amp;".",""),Data!$J$10))</f>
        <v/>
      </c>
      <c r="AJ231" s="5" t="str">
        <f t="shared" si="316"/>
        <v/>
      </c>
      <c r="AK231" s="5" t="str">
        <f>IF(AND(K231="Talk",U231=""),_xlfn.XLOOKUP(T231,Data!$W$3:$W$28,Data!$AC$3:$AC$28),"")</f>
        <v/>
      </c>
      <c r="AL231" s="5" t="str">
        <f t="shared" si="317"/>
        <v/>
      </c>
      <c r="AM231" s="5" t="b">
        <f t="shared" si="318"/>
        <v>0</v>
      </c>
      <c r="AN231" s="5" t="str">
        <f>IF(AM231,IF(_xlfn.XLOOKUP(T231,Data!$W$3:$W$28,Data!$AA$3:$AA$28)=FALSE,"You can't take that.",IF(Q231=1,"You already have that.",IF(OR(CK230=CT230,CK230=CY230),"The unholy fiend prevents you!",""))),"")</f>
        <v/>
      </c>
      <c r="AO231" s="5" t="str">
        <f t="shared" si="319"/>
        <v/>
      </c>
      <c r="AP231" s="5" t="str">
        <f t="shared" si="320"/>
        <v/>
      </c>
      <c r="AQ231" s="5" t="b">
        <f t="shared" si="321"/>
        <v>0</v>
      </c>
      <c r="AR231" s="5" t="str">
        <f t="shared" si="322"/>
        <v/>
      </c>
      <c r="AS231" s="5" t="str">
        <f t="shared" si="323"/>
        <v/>
      </c>
      <c r="AT231" s="5" t="str">
        <f t="shared" si="261"/>
        <v/>
      </c>
      <c r="AU231" s="5" t="str">
        <f>IF(AND(K231="Examine",U231=""),_xlfn.XLOOKUP(T231,Data!$W$3:$W$28,Data!$Z$3:$Z$28)&amp;IF(T231=15,IF(CL230,IF(CM230&gt;=14,"burning brightly.",IF(CM230&gt;=9,"burning steadily.",IF(CM230&gt;=4,"burning weakly.","guttering."))),"unlit."),""),"")</f>
        <v/>
      </c>
      <c r="AV231" s="5" t="str" cm="1">
        <f t="array" ref="AV231">_xlfn.TEXTJOIN(", ", TRUE, IF(CO230:DN230=1,CO$1:DN$1,""))</f>
        <v/>
      </c>
      <c r="AW231" s="5" t="str">
        <f t="shared" si="324"/>
        <v/>
      </c>
      <c r="AX231" s="5" t="b">
        <f t="shared" si="325"/>
        <v>0</v>
      </c>
      <c r="AY231" s="5" t="str">
        <f>IF(AX231,IF(NOT(ISBLANK(_xlfn.XLOOKUP(T231,Data!$W$3:$W$28,Data!$AD$3:$AD$28))),IF(CK230=12,"","There's nowhere to pour it away here."),"You can't empty that!"),"")</f>
        <v/>
      </c>
      <c r="AZ231" s="5" t="str">
        <f t="shared" si="326"/>
        <v/>
      </c>
      <c r="BA231" s="5" t="b">
        <f t="shared" si="327"/>
        <v>0</v>
      </c>
      <c r="BB231" s="5" t="e">
        <f>_xlfn.XLOOKUP(T231,Data!$W$3:$W$28,Data!$AD$3:$AD$28)</f>
        <v>#N/A</v>
      </c>
      <c r="BC231" s="5" t="str">
        <f t="shared" si="328"/>
        <v/>
      </c>
      <c r="BD231" s="5" t="str">
        <f t="shared" si="329"/>
        <v/>
      </c>
      <c r="BE231" s="5" t="b">
        <f t="shared" si="330"/>
        <v>0</v>
      </c>
      <c r="BF231" s="5" t="str">
        <f t="shared" si="266"/>
        <v/>
      </c>
      <c r="BG231" s="5" t="str">
        <f t="shared" si="331"/>
        <v/>
      </c>
      <c r="BH231" s="5" t="b">
        <f t="shared" si="332"/>
        <v>0</v>
      </c>
      <c r="BI231" s="5" t="str">
        <f t="shared" si="333"/>
        <v/>
      </c>
      <c r="BJ231" s="5" t="str">
        <f t="shared" si="267"/>
        <v/>
      </c>
      <c r="BK231" s="5" t="str">
        <f>IF(BH231,IF(BI231="","You ring the bell. "&amp;IF(BJ231=0,"Nothing else happens.","The "&amp;_xlfn.XLOOKUP(BJ231,Data!$W$3:$W$28,Data!$X$3:$X$28)&amp;" is transformed!"),BI231),"")</f>
        <v/>
      </c>
      <c r="BL231" s="5" t="b">
        <f t="shared" si="334"/>
        <v>0</v>
      </c>
      <c r="BM231" s="5" t="b">
        <f t="shared" si="335"/>
        <v>0</v>
      </c>
      <c r="BN231" s="5" t="str">
        <f t="shared" si="268"/>
        <v/>
      </c>
      <c r="BO231" s="5" t="str">
        <f t="shared" si="269"/>
        <v/>
      </c>
      <c r="BP231" s="5" t="b">
        <f t="shared" si="336"/>
        <v>0</v>
      </c>
      <c r="BQ231" s="5" t="str">
        <f>IF(BP231,IF(_xlfn.XLOOKUP(T231,Data!$W$3:$W$28,Data!$AB$3:$AB$28),"That's much too precious to give away!",IF(OR(AND(T231=17,CK230=CQ230),AND(T231=21,CK230=CV230)),"","No-one here seems to want that.")),"")</f>
        <v/>
      </c>
      <c r="BR231" s="5" t="str">
        <f>IF(BP231,IF(BQ231&lt;&gt;"",BQ231,IF(T231=21,Data!$B$5,"The priest takes the water and it is transformed by heavenly radiance!")),"")</f>
        <v/>
      </c>
      <c r="BS231" s="5" t="b">
        <f t="shared" si="337"/>
        <v>0</v>
      </c>
      <c r="BT231" s="5" t="str">
        <f t="shared" si="270"/>
        <v/>
      </c>
      <c r="BU231" s="5" t="str">
        <f t="shared" si="338"/>
        <v/>
      </c>
      <c r="BV231" s="5" t="b">
        <f t="shared" si="339"/>
        <v>0</v>
      </c>
      <c r="BW231" s="5" t="str">
        <f t="shared" si="271"/>
        <v/>
      </c>
      <c r="BX231" s="5" t="str">
        <f t="shared" si="340"/>
        <v/>
      </c>
      <c r="BY231" s="5" t="b">
        <f t="shared" si="341"/>
        <v>0</v>
      </c>
      <c r="BZ231" s="5">
        <f t="shared" si="342"/>
        <v>0</v>
      </c>
      <c r="CA231" s="5" t="str">
        <f t="shared" si="272"/>
        <v/>
      </c>
      <c r="CB231" s="5" t="b">
        <f t="shared" si="273"/>
        <v>0</v>
      </c>
      <c r="CC231" s="5" t="str">
        <f t="shared" si="274"/>
        <v/>
      </c>
      <c r="CD231" s="5" t="b">
        <f t="shared" si="275"/>
        <v>0</v>
      </c>
      <c r="CE231" s="5" t="b">
        <f t="shared" si="276"/>
        <v>0</v>
      </c>
      <c r="CF231" s="5" t="b">
        <f t="shared" si="277"/>
        <v>0</v>
      </c>
      <c r="CG231" s="5" t="b">
        <f t="shared" si="278"/>
        <v>0</v>
      </c>
      <c r="CH231" s="5" t="b">
        <f t="shared" si="279"/>
        <v>0</v>
      </c>
      <c r="CI231" s="5">
        <f t="shared" si="280"/>
        <v>0</v>
      </c>
      <c r="CJ231" s="5" t="str">
        <f t="shared" si="281"/>
        <v>I don't know that verb.</v>
      </c>
      <c r="CK231" s="4">
        <f t="shared" si="282"/>
        <v>3</v>
      </c>
      <c r="CL231" s="4" t="b">
        <f t="shared" si="283"/>
        <v>0</v>
      </c>
      <c r="CM231" s="4">
        <f t="shared" si="343"/>
        <v>20</v>
      </c>
      <c r="CN231" s="4" t="b">
        <f t="shared" si="284"/>
        <v>0</v>
      </c>
      <c r="CO231" s="4">
        <f t="shared" si="285"/>
        <v>12</v>
      </c>
      <c r="CP231" s="4">
        <f t="shared" si="286"/>
        <v>10</v>
      </c>
      <c r="CQ231" s="4">
        <f t="shared" si="287"/>
        <v>2</v>
      </c>
      <c r="CR231" s="4">
        <f t="shared" si="288"/>
        <v>20</v>
      </c>
      <c r="CS231" s="4">
        <f t="shared" si="289"/>
        <v>2</v>
      </c>
      <c r="CT231" s="4">
        <f t="shared" si="290"/>
        <v>15</v>
      </c>
      <c r="CU231" s="4">
        <f t="shared" si="291"/>
        <v>16</v>
      </c>
      <c r="CV231" s="4">
        <f t="shared" si="292"/>
        <v>8</v>
      </c>
      <c r="CW231" s="4">
        <f t="shared" si="293"/>
        <v>8</v>
      </c>
      <c r="CX231" s="4">
        <f t="shared" si="294"/>
        <v>14</v>
      </c>
      <c r="CY231" s="4">
        <f t="shared" si="295"/>
        <v>19</v>
      </c>
      <c r="CZ231" s="4">
        <f t="shared" si="296"/>
        <v>9</v>
      </c>
      <c r="DA231" s="4">
        <f t="shared" si="297"/>
        <v>2</v>
      </c>
      <c r="DB231" s="4">
        <f t="shared" si="298"/>
        <v>12</v>
      </c>
      <c r="DC231" s="4">
        <f t="shared" si="344"/>
        <v>2</v>
      </c>
      <c r="DD231" s="4">
        <f t="shared" si="299"/>
        <v>2</v>
      </c>
      <c r="DE231" s="4">
        <f t="shared" si="300"/>
        <v>2</v>
      </c>
      <c r="DF231" s="4">
        <f t="shared" si="301"/>
        <v>10</v>
      </c>
      <c r="DG231" s="4">
        <f t="shared" si="302"/>
        <v>2</v>
      </c>
      <c r="DH231" s="4">
        <f t="shared" si="303"/>
        <v>17</v>
      </c>
      <c r="DI231" s="4">
        <f t="shared" si="304"/>
        <v>6</v>
      </c>
      <c r="DJ231" s="4">
        <f t="shared" si="305"/>
        <v>15</v>
      </c>
      <c r="DK231" s="4">
        <f t="shared" si="306"/>
        <v>19</v>
      </c>
      <c r="DL231" s="4">
        <f t="shared" si="307"/>
        <v>2</v>
      </c>
      <c r="DM231" s="4">
        <f t="shared" si="308"/>
        <v>22</v>
      </c>
      <c r="DN231" s="4">
        <f t="shared" si="309"/>
        <v>23</v>
      </c>
      <c r="DO231" s="3"/>
    </row>
    <row r="232" spans="1:119" x14ac:dyDescent="0.35">
      <c r="A232" s="3" t="str">
        <f t="shared" si="310"/>
        <v/>
      </c>
      <c r="B232" s="6"/>
      <c r="C232" s="3" t="str">
        <f t="shared" si="260"/>
        <v/>
      </c>
      <c r="D232" s="3" t="e" cm="1">
        <f t="array" ref="D232:F232">INDEX(_xlfn.TEXTSPLIT(B232," ",,TRUE),_xlfn.SEQUENCE(1,3))</f>
        <v>#VALUE!</v>
      </c>
      <c r="E232" s="3" t="e">
        <v>#VALUE!</v>
      </c>
      <c r="F232" s="3" t="e">
        <v>#VALUE!</v>
      </c>
      <c r="G232" s="3" t="e" cm="1">
        <f t="array" ref="G232">_xlfn.XLOOKUP(D232,Data!$D$3:$D$36,Data!$E$3:$G$36)</f>
        <v>#VALUE!</v>
      </c>
      <c r="H232" s="3"/>
      <c r="I232" s="3"/>
      <c r="J232" s="3" t="e">
        <f>_xlfn.XMATCH(E232,Data!$L$3:$L$10)</f>
        <v>#VALUE!</v>
      </c>
      <c r="K232" s="3" t="str">
        <f>IF(M232="",IF(I232,Data!$B$4,_xlfn.XLOOKUP(D232,Data!$D$3:$D$36,Data!$E$3:$E$36)),"")</f>
        <v/>
      </c>
      <c r="L232" s="3" t="str">
        <f>IF(M232="",IF(I232,_xlfn.XLOOKUP(G232,Data!$L$3:$L$10,Data!$M$3:$M$10),IF(H232=0,"",IF(H232=1,E232,_xlfn.XLOOKUP(E232,Data!$L$3:$L$10,Data!$M$3:$M$10)))),"")</f>
        <v/>
      </c>
      <c r="M232" s="3" t="str">
        <f>IF(NOT(ISERROR(F232)),Data!$J$3,IF(ISERROR(G232),Data!$J$4,IF(AND(H232=0,NOT(ISERROR(E232))),Data!$J$5,IF(AND(H232=2,ISERROR(J232)),Data!$J$7,IF(AND(H232=1,ISERROR(E232)),Data!$J$6,"")))))</f>
        <v>I don't know that verb.</v>
      </c>
      <c r="N232" s="3" t="e">
        <f>_xlfn.XLOOKUP(K232,Data!$D$3:$D$36,Data!$H$3:$H$36)</f>
        <v>#N/A</v>
      </c>
      <c r="O232" s="3" t="e">
        <f>_xlfn.XLOOKUP(L232,Data!$X$3:$X$29,Data!$W$3:$W$29)</f>
        <v>#N/A</v>
      </c>
      <c r="P232" s="3" t="b">
        <f>OR(_xlfn.XLOOKUP(CK231,Data!$O$3:$O$25,Data!$U$3:$U$25),AND(CL231,OR(DC231=CK231,DC231=1)))</f>
        <v>1</v>
      </c>
      <c r="Q232" s="3" t="e" cm="1">
        <f t="array" ref="Q232">INDEX(CO231:DN231,1,O232)</f>
        <v>#N/A</v>
      </c>
      <c r="R232" s="3" t="e">
        <f t="shared" si="262"/>
        <v>#N/A</v>
      </c>
      <c r="S232" s="3" t="e">
        <f t="shared" si="311"/>
        <v>#N/A</v>
      </c>
      <c r="T232" s="3" t="str">
        <f t="shared" si="312"/>
        <v/>
      </c>
      <c r="U232" s="3" t="str">
        <f>IF(M232&lt;&gt;"",M232,IF(L232="","",IFERROR(IF(T232=0,IF(S232=FALSE,Data!$J$11,Data!$J$8),""),IF(K232=Data!$B$4,"",Data!$J$8))))</f>
        <v>I don't know that verb.</v>
      </c>
      <c r="V232" s="3" t="e" cm="1">
        <f t="array" ref="V232">INDEX(Data!$Q$3:$T$25,CK231,L232)</f>
        <v>#VALUE!</v>
      </c>
      <c r="W232" s="3" t="e">
        <f t="shared" si="263"/>
        <v>#VALUE!</v>
      </c>
      <c r="X232" s="3">
        <f t="shared" si="313"/>
        <v>0</v>
      </c>
      <c r="Y232" s="3" t="str">
        <f>IF(K232&lt;&gt;"Go","",IF(ISNUMBER(V232),IF(V232&gt;0,W232,Data!$J$9),Play!V232))</f>
        <v/>
      </c>
      <c r="Z232" s="3" t="b">
        <f t="shared" si="314"/>
        <v>0</v>
      </c>
      <c r="AA232" s="3" t="str">
        <f t="shared" si="315"/>
        <v/>
      </c>
      <c r="AB232" s="3">
        <f t="shared" si="264"/>
        <v>0</v>
      </c>
      <c r="AE232" s="5" t="str">
        <f t="shared" si="265"/>
        <v/>
      </c>
      <c r="AF232" s="5" t="str">
        <f>IF(AE232&lt;&gt;"",OR(_xlfn.XLOOKUP(AE232,Data!$O$3:$O$25,Data!$U$3:$U$25),AND(CL231,OR(DC231=1,DC231=CK231))),"")</f>
        <v/>
      </c>
      <c r="AG232" s="5" t="e" cm="1">
        <f t="array" ref="AG232">"Exits: " &amp; _xlfn.TEXTJOIN(", ", TRUE, IF(INDEX(Data!$Q$3:$T$25,AE232,0)&gt;0,Data!$Q$2:$T$2,""))&amp;"."</f>
        <v>#VALUE!</v>
      </c>
      <c r="AH232" s="5" t="str" cm="1">
        <f t="array" ref="AH232">_xlfn.TEXTJOIN(", ", TRUE, IF(CO231:DN231=AE232,_xlfn.XLOOKUP($CO$3:$DN$3,Data!$W$3:$W$28,Data!$X$3:$X$28),""))</f>
        <v/>
      </c>
      <c r="AI232" s="5" t="str">
        <f>IF(AF232="","",IF(AF232,_xlfn.XLOOKUP(AE232,Data!$O$3:$O$25,Data!$P$3:$P$25)&amp;" "&amp;AG232&amp;IF(AH232&lt;&gt;""," You see: " &amp;AH232&amp;".",""),Data!$J$10))</f>
        <v/>
      </c>
      <c r="AJ232" s="5" t="str">
        <f t="shared" si="316"/>
        <v/>
      </c>
      <c r="AK232" s="5" t="str">
        <f>IF(AND(K232="Talk",U232=""),_xlfn.XLOOKUP(T232,Data!$W$3:$W$28,Data!$AC$3:$AC$28),"")</f>
        <v/>
      </c>
      <c r="AL232" s="5" t="str">
        <f t="shared" si="317"/>
        <v/>
      </c>
      <c r="AM232" s="5" t="b">
        <f t="shared" si="318"/>
        <v>0</v>
      </c>
      <c r="AN232" s="5" t="str">
        <f>IF(AM232,IF(_xlfn.XLOOKUP(T232,Data!$W$3:$W$28,Data!$AA$3:$AA$28)=FALSE,"You can't take that.",IF(Q232=1,"You already have that.",IF(OR(CK231=CT231,CK231=CY231),"The unholy fiend prevents you!",""))),"")</f>
        <v/>
      </c>
      <c r="AO232" s="5" t="str">
        <f t="shared" si="319"/>
        <v/>
      </c>
      <c r="AP232" s="5" t="str">
        <f t="shared" si="320"/>
        <v/>
      </c>
      <c r="AQ232" s="5" t="b">
        <f t="shared" si="321"/>
        <v>0</v>
      </c>
      <c r="AR232" s="5" t="str">
        <f t="shared" si="322"/>
        <v/>
      </c>
      <c r="AS232" s="5" t="str">
        <f t="shared" si="323"/>
        <v/>
      </c>
      <c r="AT232" s="5" t="str">
        <f t="shared" si="261"/>
        <v/>
      </c>
      <c r="AU232" s="5" t="str">
        <f>IF(AND(K232="Examine",U232=""),_xlfn.XLOOKUP(T232,Data!$W$3:$W$28,Data!$Z$3:$Z$28)&amp;IF(T232=15,IF(CL231,IF(CM231&gt;=14,"burning brightly.",IF(CM231&gt;=9,"burning steadily.",IF(CM231&gt;=4,"burning weakly.","guttering."))),"unlit."),""),"")</f>
        <v/>
      </c>
      <c r="AV232" s="5" t="str" cm="1">
        <f t="array" ref="AV232">_xlfn.TEXTJOIN(", ", TRUE, IF(CO231:DN231=1,CO$1:DN$1,""))</f>
        <v/>
      </c>
      <c r="AW232" s="5" t="str">
        <f t="shared" si="324"/>
        <v/>
      </c>
      <c r="AX232" s="5" t="b">
        <f t="shared" si="325"/>
        <v>0</v>
      </c>
      <c r="AY232" s="5" t="str">
        <f>IF(AX232,IF(NOT(ISBLANK(_xlfn.XLOOKUP(T232,Data!$W$3:$W$28,Data!$AD$3:$AD$28))),IF(CK231=12,"","There's nowhere to pour it away here."),"You can't empty that!"),"")</f>
        <v/>
      </c>
      <c r="AZ232" s="5" t="str">
        <f t="shared" si="326"/>
        <v/>
      </c>
      <c r="BA232" s="5" t="b">
        <f t="shared" si="327"/>
        <v>0</v>
      </c>
      <c r="BB232" s="5" t="e">
        <f>_xlfn.XLOOKUP(T232,Data!$W$3:$W$28,Data!$AD$3:$AD$28)</f>
        <v>#N/A</v>
      </c>
      <c r="BC232" s="5" t="str">
        <f t="shared" si="328"/>
        <v/>
      </c>
      <c r="BD232" s="5" t="str">
        <f t="shared" si="329"/>
        <v/>
      </c>
      <c r="BE232" s="5" t="b">
        <f t="shared" si="330"/>
        <v>0</v>
      </c>
      <c r="BF232" s="5" t="str">
        <f t="shared" si="266"/>
        <v/>
      </c>
      <c r="BG232" s="5" t="str">
        <f t="shared" si="331"/>
        <v/>
      </c>
      <c r="BH232" s="5" t="b">
        <f t="shared" si="332"/>
        <v>0</v>
      </c>
      <c r="BI232" s="5" t="str">
        <f t="shared" si="333"/>
        <v/>
      </c>
      <c r="BJ232" s="5" t="str">
        <f t="shared" si="267"/>
        <v/>
      </c>
      <c r="BK232" s="5" t="str">
        <f>IF(BH232,IF(BI232="","You ring the bell. "&amp;IF(BJ232=0,"Nothing else happens.","The "&amp;_xlfn.XLOOKUP(BJ232,Data!$W$3:$W$28,Data!$X$3:$X$28)&amp;" is transformed!"),BI232),"")</f>
        <v/>
      </c>
      <c r="BL232" s="5" t="b">
        <f t="shared" si="334"/>
        <v>0</v>
      </c>
      <c r="BM232" s="5" t="b">
        <f t="shared" si="335"/>
        <v>0</v>
      </c>
      <c r="BN232" s="5" t="str">
        <f t="shared" si="268"/>
        <v/>
      </c>
      <c r="BO232" s="5" t="str">
        <f t="shared" si="269"/>
        <v/>
      </c>
      <c r="BP232" s="5" t="b">
        <f t="shared" si="336"/>
        <v>0</v>
      </c>
      <c r="BQ232" s="5" t="str">
        <f>IF(BP232,IF(_xlfn.XLOOKUP(T232,Data!$W$3:$W$28,Data!$AB$3:$AB$28),"That's much too precious to give away!",IF(OR(AND(T232=17,CK231=CQ231),AND(T232=21,CK231=CV231)),"","No-one here seems to want that.")),"")</f>
        <v/>
      </c>
      <c r="BR232" s="5" t="str">
        <f>IF(BP232,IF(BQ232&lt;&gt;"",BQ232,IF(T232=21,Data!$B$5,"The priest takes the water and it is transformed by heavenly radiance!")),"")</f>
        <v/>
      </c>
      <c r="BS232" s="5" t="b">
        <f t="shared" si="337"/>
        <v>0</v>
      </c>
      <c r="BT232" s="5" t="str">
        <f t="shared" si="270"/>
        <v/>
      </c>
      <c r="BU232" s="5" t="str">
        <f t="shared" si="338"/>
        <v/>
      </c>
      <c r="BV232" s="5" t="b">
        <f t="shared" si="339"/>
        <v>0</v>
      </c>
      <c r="BW232" s="5" t="str">
        <f t="shared" si="271"/>
        <v/>
      </c>
      <c r="BX232" s="5" t="str">
        <f t="shared" si="340"/>
        <v/>
      </c>
      <c r="BY232" s="5" t="b">
        <f t="shared" si="341"/>
        <v>0</v>
      </c>
      <c r="BZ232" s="5">
        <f t="shared" si="342"/>
        <v>0</v>
      </c>
      <c r="CA232" s="5" t="str">
        <f t="shared" si="272"/>
        <v/>
      </c>
      <c r="CB232" s="5" t="b">
        <f t="shared" si="273"/>
        <v>0</v>
      </c>
      <c r="CC232" s="5" t="str">
        <f t="shared" si="274"/>
        <v/>
      </c>
      <c r="CD232" s="5" t="b">
        <f t="shared" si="275"/>
        <v>0</v>
      </c>
      <c r="CE232" s="5" t="b">
        <f t="shared" si="276"/>
        <v>0</v>
      </c>
      <c r="CF232" s="5" t="b">
        <f t="shared" si="277"/>
        <v>0</v>
      </c>
      <c r="CG232" s="5" t="b">
        <f t="shared" si="278"/>
        <v>0</v>
      </c>
      <c r="CH232" s="5" t="b">
        <f t="shared" si="279"/>
        <v>0</v>
      </c>
      <c r="CI232" s="5">
        <f t="shared" si="280"/>
        <v>0</v>
      </c>
      <c r="CJ232" s="5" t="str">
        <f t="shared" si="281"/>
        <v>I don't know that verb.</v>
      </c>
      <c r="CK232" s="4">
        <f t="shared" si="282"/>
        <v>3</v>
      </c>
      <c r="CL232" s="4" t="b">
        <f t="shared" si="283"/>
        <v>0</v>
      </c>
      <c r="CM232" s="4">
        <f t="shared" si="343"/>
        <v>20</v>
      </c>
      <c r="CN232" s="4" t="b">
        <f t="shared" si="284"/>
        <v>0</v>
      </c>
      <c r="CO232" s="4">
        <f t="shared" si="285"/>
        <v>12</v>
      </c>
      <c r="CP232" s="4">
        <f t="shared" si="286"/>
        <v>10</v>
      </c>
      <c r="CQ232" s="4">
        <f t="shared" si="287"/>
        <v>2</v>
      </c>
      <c r="CR232" s="4">
        <f t="shared" si="288"/>
        <v>20</v>
      </c>
      <c r="CS232" s="4">
        <f t="shared" si="289"/>
        <v>2</v>
      </c>
      <c r="CT232" s="4">
        <f t="shared" si="290"/>
        <v>15</v>
      </c>
      <c r="CU232" s="4">
        <f t="shared" si="291"/>
        <v>16</v>
      </c>
      <c r="CV232" s="4">
        <f t="shared" si="292"/>
        <v>8</v>
      </c>
      <c r="CW232" s="4">
        <f t="shared" si="293"/>
        <v>8</v>
      </c>
      <c r="CX232" s="4">
        <f t="shared" si="294"/>
        <v>14</v>
      </c>
      <c r="CY232" s="4">
        <f t="shared" si="295"/>
        <v>19</v>
      </c>
      <c r="CZ232" s="4">
        <f t="shared" si="296"/>
        <v>9</v>
      </c>
      <c r="DA232" s="4">
        <f t="shared" si="297"/>
        <v>2</v>
      </c>
      <c r="DB232" s="4">
        <f t="shared" si="298"/>
        <v>12</v>
      </c>
      <c r="DC232" s="4">
        <f t="shared" si="344"/>
        <v>2</v>
      </c>
      <c r="DD232" s="4">
        <f t="shared" si="299"/>
        <v>2</v>
      </c>
      <c r="DE232" s="4">
        <f t="shared" si="300"/>
        <v>2</v>
      </c>
      <c r="DF232" s="4">
        <f t="shared" si="301"/>
        <v>10</v>
      </c>
      <c r="DG232" s="4">
        <f t="shared" si="302"/>
        <v>2</v>
      </c>
      <c r="DH232" s="4">
        <f t="shared" si="303"/>
        <v>17</v>
      </c>
      <c r="DI232" s="4">
        <f t="shared" si="304"/>
        <v>6</v>
      </c>
      <c r="DJ232" s="4">
        <f t="shared" si="305"/>
        <v>15</v>
      </c>
      <c r="DK232" s="4">
        <f t="shared" si="306"/>
        <v>19</v>
      </c>
      <c r="DL232" s="4">
        <f t="shared" si="307"/>
        <v>2</v>
      </c>
      <c r="DM232" s="4">
        <f t="shared" si="308"/>
        <v>22</v>
      </c>
      <c r="DN232" s="4">
        <f t="shared" si="309"/>
        <v>23</v>
      </c>
      <c r="DO232" s="3"/>
    </row>
    <row r="233" spans="1:119" x14ac:dyDescent="0.35">
      <c r="A233" s="3" t="str">
        <f t="shared" si="310"/>
        <v/>
      </c>
      <c r="B233" s="6"/>
      <c r="C233" s="3" t="str">
        <f t="shared" si="260"/>
        <v/>
      </c>
      <c r="D233" s="3" t="e" cm="1">
        <f t="array" ref="D233:F233">INDEX(_xlfn.TEXTSPLIT(B233," ",,TRUE),_xlfn.SEQUENCE(1,3))</f>
        <v>#VALUE!</v>
      </c>
      <c r="E233" s="3" t="e">
        <v>#VALUE!</v>
      </c>
      <c r="F233" s="3" t="e">
        <v>#VALUE!</v>
      </c>
      <c r="G233" s="3" t="e" cm="1">
        <f t="array" ref="G233">_xlfn.XLOOKUP(D233,Data!$D$3:$D$36,Data!$E$3:$G$36)</f>
        <v>#VALUE!</v>
      </c>
      <c r="H233" s="3"/>
      <c r="I233" s="3"/>
      <c r="J233" s="3" t="e">
        <f>_xlfn.XMATCH(E233,Data!$L$3:$L$10)</f>
        <v>#VALUE!</v>
      </c>
      <c r="K233" s="3" t="str">
        <f>IF(M233="",IF(I233,Data!$B$4,_xlfn.XLOOKUP(D233,Data!$D$3:$D$36,Data!$E$3:$E$36)),"")</f>
        <v/>
      </c>
      <c r="L233" s="3" t="str">
        <f>IF(M233="",IF(I233,_xlfn.XLOOKUP(G233,Data!$L$3:$L$10,Data!$M$3:$M$10),IF(H233=0,"",IF(H233=1,E233,_xlfn.XLOOKUP(E233,Data!$L$3:$L$10,Data!$M$3:$M$10)))),"")</f>
        <v/>
      </c>
      <c r="M233" s="3" t="str">
        <f>IF(NOT(ISERROR(F233)),Data!$J$3,IF(ISERROR(G233),Data!$J$4,IF(AND(H233=0,NOT(ISERROR(E233))),Data!$J$5,IF(AND(H233=2,ISERROR(J233)),Data!$J$7,IF(AND(H233=1,ISERROR(E233)),Data!$J$6,"")))))</f>
        <v>I don't know that verb.</v>
      </c>
      <c r="N233" s="3" t="e">
        <f>_xlfn.XLOOKUP(K233,Data!$D$3:$D$36,Data!$H$3:$H$36)</f>
        <v>#N/A</v>
      </c>
      <c r="O233" s="3" t="e">
        <f>_xlfn.XLOOKUP(L233,Data!$X$3:$X$29,Data!$W$3:$W$29)</f>
        <v>#N/A</v>
      </c>
      <c r="P233" s="3" t="b">
        <f>OR(_xlfn.XLOOKUP(CK232,Data!$O$3:$O$25,Data!$U$3:$U$25),AND(CL232,OR(DC232=CK232,DC232=1)))</f>
        <v>1</v>
      </c>
      <c r="Q233" s="3" t="e" cm="1">
        <f t="array" ref="Q233">INDEX(CO232:DN232,1,O233)</f>
        <v>#N/A</v>
      </c>
      <c r="R233" s="3" t="e">
        <f t="shared" si="262"/>
        <v>#N/A</v>
      </c>
      <c r="S233" s="3" t="e">
        <f t="shared" si="311"/>
        <v>#N/A</v>
      </c>
      <c r="T233" s="3" t="str">
        <f t="shared" si="312"/>
        <v/>
      </c>
      <c r="U233" s="3" t="str">
        <f>IF(M233&lt;&gt;"",M233,IF(L233="","",IFERROR(IF(T233=0,IF(S233=FALSE,Data!$J$11,Data!$J$8),""),IF(K233=Data!$B$4,"",Data!$J$8))))</f>
        <v>I don't know that verb.</v>
      </c>
      <c r="V233" s="3" t="e" cm="1">
        <f t="array" ref="V233">INDEX(Data!$Q$3:$T$25,CK232,L233)</f>
        <v>#VALUE!</v>
      </c>
      <c r="W233" s="3" t="e">
        <f t="shared" si="263"/>
        <v>#VALUE!</v>
      </c>
      <c r="X233" s="3">
        <f t="shared" si="313"/>
        <v>0</v>
      </c>
      <c r="Y233" s="3" t="str">
        <f>IF(K233&lt;&gt;"Go","",IF(ISNUMBER(V233),IF(V233&gt;0,W233,Data!$J$9),Play!V233))</f>
        <v/>
      </c>
      <c r="Z233" s="3" t="b">
        <f t="shared" si="314"/>
        <v>0</v>
      </c>
      <c r="AA233" s="3" t="str">
        <f t="shared" si="315"/>
        <v/>
      </c>
      <c r="AB233" s="3">
        <f t="shared" si="264"/>
        <v>0</v>
      </c>
      <c r="AE233" s="5" t="str">
        <f t="shared" si="265"/>
        <v/>
      </c>
      <c r="AF233" s="5" t="str">
        <f>IF(AE233&lt;&gt;"",OR(_xlfn.XLOOKUP(AE233,Data!$O$3:$O$25,Data!$U$3:$U$25),AND(CL232,OR(DC232=1,DC232=CK232))),"")</f>
        <v/>
      </c>
      <c r="AG233" s="5" t="e" cm="1">
        <f t="array" ref="AG233">"Exits: " &amp; _xlfn.TEXTJOIN(", ", TRUE, IF(INDEX(Data!$Q$3:$T$25,AE233,0)&gt;0,Data!$Q$2:$T$2,""))&amp;"."</f>
        <v>#VALUE!</v>
      </c>
      <c r="AH233" s="5" t="str" cm="1">
        <f t="array" ref="AH233">_xlfn.TEXTJOIN(", ", TRUE, IF(CO232:DN232=AE233,_xlfn.XLOOKUP($CO$3:$DN$3,Data!$W$3:$W$28,Data!$X$3:$X$28),""))</f>
        <v/>
      </c>
      <c r="AI233" s="5" t="str">
        <f>IF(AF233="","",IF(AF233,_xlfn.XLOOKUP(AE233,Data!$O$3:$O$25,Data!$P$3:$P$25)&amp;" "&amp;AG233&amp;IF(AH233&lt;&gt;""," You see: " &amp;AH233&amp;".",""),Data!$J$10))</f>
        <v/>
      </c>
      <c r="AJ233" s="5" t="str">
        <f t="shared" si="316"/>
        <v/>
      </c>
      <c r="AK233" s="5" t="str">
        <f>IF(AND(K233="Talk",U233=""),_xlfn.XLOOKUP(T233,Data!$W$3:$W$28,Data!$AC$3:$AC$28),"")</f>
        <v/>
      </c>
      <c r="AL233" s="5" t="str">
        <f t="shared" si="317"/>
        <v/>
      </c>
      <c r="AM233" s="5" t="b">
        <f t="shared" si="318"/>
        <v>0</v>
      </c>
      <c r="AN233" s="5" t="str">
        <f>IF(AM233,IF(_xlfn.XLOOKUP(T233,Data!$W$3:$W$28,Data!$AA$3:$AA$28)=FALSE,"You can't take that.",IF(Q233=1,"You already have that.",IF(OR(CK232=CT232,CK232=CY232),"The unholy fiend prevents you!",""))),"")</f>
        <v/>
      </c>
      <c r="AO233" s="5" t="str">
        <f t="shared" si="319"/>
        <v/>
      </c>
      <c r="AP233" s="5" t="str">
        <f t="shared" si="320"/>
        <v/>
      </c>
      <c r="AQ233" s="5" t="b">
        <f t="shared" si="321"/>
        <v>0</v>
      </c>
      <c r="AR233" s="5" t="str">
        <f t="shared" si="322"/>
        <v/>
      </c>
      <c r="AS233" s="5" t="str">
        <f t="shared" si="323"/>
        <v/>
      </c>
      <c r="AT233" s="5" t="str">
        <f t="shared" si="261"/>
        <v/>
      </c>
      <c r="AU233" s="5" t="str">
        <f>IF(AND(K233="Examine",U233=""),_xlfn.XLOOKUP(T233,Data!$W$3:$W$28,Data!$Z$3:$Z$28)&amp;IF(T233=15,IF(CL232,IF(CM232&gt;=14,"burning brightly.",IF(CM232&gt;=9,"burning steadily.",IF(CM232&gt;=4,"burning weakly.","guttering."))),"unlit."),""),"")</f>
        <v/>
      </c>
      <c r="AV233" s="5" t="str" cm="1">
        <f t="array" ref="AV233">_xlfn.TEXTJOIN(", ", TRUE, IF(CO232:DN232=1,CO$1:DN$1,""))</f>
        <v/>
      </c>
      <c r="AW233" s="5" t="str">
        <f t="shared" si="324"/>
        <v/>
      </c>
      <c r="AX233" s="5" t="b">
        <f t="shared" si="325"/>
        <v>0</v>
      </c>
      <c r="AY233" s="5" t="str">
        <f>IF(AX233,IF(NOT(ISBLANK(_xlfn.XLOOKUP(T233,Data!$W$3:$W$28,Data!$AD$3:$AD$28))),IF(CK232=12,"","There's nowhere to pour it away here."),"You can't empty that!"),"")</f>
        <v/>
      </c>
      <c r="AZ233" s="5" t="str">
        <f t="shared" si="326"/>
        <v/>
      </c>
      <c r="BA233" s="5" t="b">
        <f t="shared" si="327"/>
        <v>0</v>
      </c>
      <c r="BB233" s="5" t="e">
        <f>_xlfn.XLOOKUP(T233,Data!$W$3:$W$28,Data!$AD$3:$AD$28)</f>
        <v>#N/A</v>
      </c>
      <c r="BC233" s="5" t="str">
        <f t="shared" si="328"/>
        <v/>
      </c>
      <c r="BD233" s="5" t="str">
        <f t="shared" si="329"/>
        <v/>
      </c>
      <c r="BE233" s="5" t="b">
        <f t="shared" si="330"/>
        <v>0</v>
      </c>
      <c r="BF233" s="5" t="str">
        <f t="shared" si="266"/>
        <v/>
      </c>
      <c r="BG233" s="5" t="str">
        <f t="shared" si="331"/>
        <v/>
      </c>
      <c r="BH233" s="5" t="b">
        <f t="shared" si="332"/>
        <v>0</v>
      </c>
      <c r="BI233" s="5" t="str">
        <f t="shared" si="333"/>
        <v/>
      </c>
      <c r="BJ233" s="5" t="str">
        <f t="shared" si="267"/>
        <v/>
      </c>
      <c r="BK233" s="5" t="str">
        <f>IF(BH233,IF(BI233="","You ring the bell. "&amp;IF(BJ233=0,"Nothing else happens.","The "&amp;_xlfn.XLOOKUP(BJ233,Data!$W$3:$W$28,Data!$X$3:$X$28)&amp;" is transformed!"),BI233),"")</f>
        <v/>
      </c>
      <c r="BL233" s="5" t="b">
        <f t="shared" si="334"/>
        <v>0</v>
      </c>
      <c r="BM233" s="5" t="b">
        <f t="shared" si="335"/>
        <v>0</v>
      </c>
      <c r="BN233" s="5" t="str">
        <f t="shared" si="268"/>
        <v/>
      </c>
      <c r="BO233" s="5" t="str">
        <f t="shared" si="269"/>
        <v/>
      </c>
      <c r="BP233" s="5" t="b">
        <f t="shared" si="336"/>
        <v>0</v>
      </c>
      <c r="BQ233" s="5" t="str">
        <f>IF(BP233,IF(_xlfn.XLOOKUP(T233,Data!$W$3:$W$28,Data!$AB$3:$AB$28),"That's much too precious to give away!",IF(OR(AND(T233=17,CK232=CQ232),AND(T233=21,CK232=CV232)),"","No-one here seems to want that.")),"")</f>
        <v/>
      </c>
      <c r="BR233" s="5" t="str">
        <f>IF(BP233,IF(BQ233&lt;&gt;"",BQ233,IF(T233=21,Data!$B$5,"The priest takes the water and it is transformed by heavenly radiance!")),"")</f>
        <v/>
      </c>
      <c r="BS233" s="5" t="b">
        <f t="shared" si="337"/>
        <v>0</v>
      </c>
      <c r="BT233" s="5" t="str">
        <f t="shared" si="270"/>
        <v/>
      </c>
      <c r="BU233" s="5" t="str">
        <f t="shared" si="338"/>
        <v/>
      </c>
      <c r="BV233" s="5" t="b">
        <f t="shared" si="339"/>
        <v>0</v>
      </c>
      <c r="BW233" s="5" t="str">
        <f t="shared" si="271"/>
        <v/>
      </c>
      <c r="BX233" s="5" t="str">
        <f t="shared" si="340"/>
        <v/>
      </c>
      <c r="BY233" s="5" t="b">
        <f t="shared" si="341"/>
        <v>0</v>
      </c>
      <c r="BZ233" s="5">
        <f t="shared" si="342"/>
        <v>0</v>
      </c>
      <c r="CA233" s="5" t="str">
        <f t="shared" si="272"/>
        <v/>
      </c>
      <c r="CB233" s="5" t="b">
        <f t="shared" si="273"/>
        <v>0</v>
      </c>
      <c r="CC233" s="5" t="str">
        <f t="shared" si="274"/>
        <v/>
      </c>
      <c r="CD233" s="5" t="b">
        <f t="shared" si="275"/>
        <v>0</v>
      </c>
      <c r="CE233" s="5" t="b">
        <f t="shared" si="276"/>
        <v>0</v>
      </c>
      <c r="CF233" s="5" t="b">
        <f t="shared" si="277"/>
        <v>0</v>
      </c>
      <c r="CG233" s="5" t="b">
        <f t="shared" si="278"/>
        <v>0</v>
      </c>
      <c r="CH233" s="5" t="b">
        <f t="shared" si="279"/>
        <v>0</v>
      </c>
      <c r="CI233" s="5">
        <f t="shared" si="280"/>
        <v>0</v>
      </c>
      <c r="CJ233" s="5" t="str">
        <f t="shared" si="281"/>
        <v>I don't know that verb.</v>
      </c>
      <c r="CK233" s="4">
        <f t="shared" si="282"/>
        <v>3</v>
      </c>
      <c r="CL233" s="4" t="b">
        <f t="shared" si="283"/>
        <v>0</v>
      </c>
      <c r="CM233" s="4">
        <f t="shared" si="343"/>
        <v>20</v>
      </c>
      <c r="CN233" s="4" t="b">
        <f t="shared" si="284"/>
        <v>0</v>
      </c>
      <c r="CO233" s="4">
        <f t="shared" si="285"/>
        <v>12</v>
      </c>
      <c r="CP233" s="4">
        <f t="shared" si="286"/>
        <v>10</v>
      </c>
      <c r="CQ233" s="4">
        <f t="shared" si="287"/>
        <v>2</v>
      </c>
      <c r="CR233" s="4">
        <f t="shared" si="288"/>
        <v>20</v>
      </c>
      <c r="CS233" s="4">
        <f t="shared" si="289"/>
        <v>2</v>
      </c>
      <c r="CT233" s="4">
        <f t="shared" si="290"/>
        <v>15</v>
      </c>
      <c r="CU233" s="4">
        <f t="shared" si="291"/>
        <v>16</v>
      </c>
      <c r="CV233" s="4">
        <f t="shared" si="292"/>
        <v>8</v>
      </c>
      <c r="CW233" s="4">
        <f t="shared" si="293"/>
        <v>8</v>
      </c>
      <c r="CX233" s="4">
        <f t="shared" si="294"/>
        <v>14</v>
      </c>
      <c r="CY233" s="4">
        <f t="shared" si="295"/>
        <v>19</v>
      </c>
      <c r="CZ233" s="4">
        <f t="shared" si="296"/>
        <v>9</v>
      </c>
      <c r="DA233" s="4">
        <f t="shared" si="297"/>
        <v>2</v>
      </c>
      <c r="DB233" s="4">
        <f t="shared" si="298"/>
        <v>12</v>
      </c>
      <c r="DC233" s="4">
        <f t="shared" si="344"/>
        <v>2</v>
      </c>
      <c r="DD233" s="4">
        <f t="shared" si="299"/>
        <v>2</v>
      </c>
      <c r="DE233" s="4">
        <f t="shared" si="300"/>
        <v>2</v>
      </c>
      <c r="DF233" s="4">
        <f t="shared" si="301"/>
        <v>10</v>
      </c>
      <c r="DG233" s="4">
        <f t="shared" si="302"/>
        <v>2</v>
      </c>
      <c r="DH233" s="4">
        <f t="shared" si="303"/>
        <v>17</v>
      </c>
      <c r="DI233" s="4">
        <f t="shared" si="304"/>
        <v>6</v>
      </c>
      <c r="DJ233" s="4">
        <f t="shared" si="305"/>
        <v>15</v>
      </c>
      <c r="DK233" s="4">
        <f t="shared" si="306"/>
        <v>19</v>
      </c>
      <c r="DL233" s="4">
        <f t="shared" si="307"/>
        <v>2</v>
      </c>
      <c r="DM233" s="4">
        <f t="shared" si="308"/>
        <v>22</v>
      </c>
      <c r="DN233" s="4">
        <f t="shared" si="309"/>
        <v>23</v>
      </c>
      <c r="DO233" s="3"/>
    </row>
    <row r="234" spans="1:119" x14ac:dyDescent="0.35">
      <c r="A234" s="3" t="str">
        <f t="shared" si="310"/>
        <v/>
      </c>
      <c r="B234" s="6"/>
      <c r="C234" s="3" t="str">
        <f t="shared" si="260"/>
        <v/>
      </c>
      <c r="D234" s="3" t="e" cm="1">
        <f t="array" ref="D234:F234">INDEX(_xlfn.TEXTSPLIT(B234," ",,TRUE),_xlfn.SEQUENCE(1,3))</f>
        <v>#VALUE!</v>
      </c>
      <c r="E234" s="3" t="e">
        <v>#VALUE!</v>
      </c>
      <c r="F234" s="3" t="e">
        <v>#VALUE!</v>
      </c>
      <c r="G234" s="3" t="e" cm="1">
        <f t="array" ref="G234">_xlfn.XLOOKUP(D234,Data!$D$3:$D$36,Data!$E$3:$G$36)</f>
        <v>#VALUE!</v>
      </c>
      <c r="H234" s="3"/>
      <c r="I234" s="3"/>
      <c r="J234" s="3" t="e">
        <f>_xlfn.XMATCH(E234,Data!$L$3:$L$10)</f>
        <v>#VALUE!</v>
      </c>
      <c r="K234" s="3" t="str">
        <f>IF(M234="",IF(I234,Data!$B$4,_xlfn.XLOOKUP(D234,Data!$D$3:$D$36,Data!$E$3:$E$36)),"")</f>
        <v/>
      </c>
      <c r="L234" s="3" t="str">
        <f>IF(M234="",IF(I234,_xlfn.XLOOKUP(G234,Data!$L$3:$L$10,Data!$M$3:$M$10),IF(H234=0,"",IF(H234=1,E234,_xlfn.XLOOKUP(E234,Data!$L$3:$L$10,Data!$M$3:$M$10)))),"")</f>
        <v/>
      </c>
      <c r="M234" s="3" t="str">
        <f>IF(NOT(ISERROR(F234)),Data!$J$3,IF(ISERROR(G234),Data!$J$4,IF(AND(H234=0,NOT(ISERROR(E234))),Data!$J$5,IF(AND(H234=2,ISERROR(J234)),Data!$J$7,IF(AND(H234=1,ISERROR(E234)),Data!$J$6,"")))))</f>
        <v>I don't know that verb.</v>
      </c>
      <c r="N234" s="3" t="e">
        <f>_xlfn.XLOOKUP(K234,Data!$D$3:$D$36,Data!$H$3:$H$36)</f>
        <v>#N/A</v>
      </c>
      <c r="O234" s="3" t="e">
        <f>_xlfn.XLOOKUP(L234,Data!$X$3:$X$29,Data!$W$3:$W$29)</f>
        <v>#N/A</v>
      </c>
      <c r="P234" s="3" t="b">
        <f>OR(_xlfn.XLOOKUP(CK233,Data!$O$3:$O$25,Data!$U$3:$U$25),AND(CL233,OR(DC233=CK233,DC233=1)))</f>
        <v>1</v>
      </c>
      <c r="Q234" s="3" t="e" cm="1">
        <f t="array" ref="Q234">INDEX(CO233:DN233,1,O234)</f>
        <v>#N/A</v>
      </c>
      <c r="R234" s="3" t="e">
        <f t="shared" si="262"/>
        <v>#N/A</v>
      </c>
      <c r="S234" s="3" t="e">
        <f t="shared" si="311"/>
        <v>#N/A</v>
      </c>
      <c r="T234" s="3" t="str">
        <f t="shared" si="312"/>
        <v/>
      </c>
      <c r="U234" s="3" t="str">
        <f>IF(M234&lt;&gt;"",M234,IF(L234="","",IFERROR(IF(T234=0,IF(S234=FALSE,Data!$J$11,Data!$J$8),""),IF(K234=Data!$B$4,"",Data!$J$8))))</f>
        <v>I don't know that verb.</v>
      </c>
      <c r="V234" s="3" t="e" cm="1">
        <f t="array" ref="V234">INDEX(Data!$Q$3:$T$25,CK233,L234)</f>
        <v>#VALUE!</v>
      </c>
      <c r="W234" s="3" t="e">
        <f t="shared" si="263"/>
        <v>#VALUE!</v>
      </c>
      <c r="X234" s="3">
        <f t="shared" si="313"/>
        <v>0</v>
      </c>
      <c r="Y234" s="3" t="str">
        <f>IF(K234&lt;&gt;"Go","",IF(ISNUMBER(V234),IF(V234&gt;0,W234,Data!$J$9),Play!V234))</f>
        <v/>
      </c>
      <c r="Z234" s="3" t="b">
        <f t="shared" si="314"/>
        <v>0</v>
      </c>
      <c r="AA234" s="3" t="str">
        <f t="shared" si="315"/>
        <v/>
      </c>
      <c r="AB234" s="3">
        <f t="shared" si="264"/>
        <v>0</v>
      </c>
      <c r="AE234" s="5" t="str">
        <f t="shared" si="265"/>
        <v/>
      </c>
      <c r="AF234" s="5" t="str">
        <f>IF(AE234&lt;&gt;"",OR(_xlfn.XLOOKUP(AE234,Data!$O$3:$O$25,Data!$U$3:$U$25),AND(CL233,OR(DC233=1,DC233=CK233))),"")</f>
        <v/>
      </c>
      <c r="AG234" s="5" t="e" cm="1">
        <f t="array" ref="AG234">"Exits: " &amp; _xlfn.TEXTJOIN(", ", TRUE, IF(INDEX(Data!$Q$3:$T$25,AE234,0)&gt;0,Data!$Q$2:$T$2,""))&amp;"."</f>
        <v>#VALUE!</v>
      </c>
      <c r="AH234" s="5" t="str" cm="1">
        <f t="array" ref="AH234">_xlfn.TEXTJOIN(", ", TRUE, IF(CO233:DN233=AE234,_xlfn.XLOOKUP($CO$3:$DN$3,Data!$W$3:$W$28,Data!$X$3:$X$28),""))</f>
        <v/>
      </c>
      <c r="AI234" s="5" t="str">
        <f>IF(AF234="","",IF(AF234,_xlfn.XLOOKUP(AE234,Data!$O$3:$O$25,Data!$P$3:$P$25)&amp;" "&amp;AG234&amp;IF(AH234&lt;&gt;""," You see: " &amp;AH234&amp;".",""),Data!$J$10))</f>
        <v/>
      </c>
      <c r="AJ234" s="5" t="str">
        <f t="shared" si="316"/>
        <v/>
      </c>
      <c r="AK234" s="5" t="str">
        <f>IF(AND(K234="Talk",U234=""),_xlfn.XLOOKUP(T234,Data!$W$3:$W$28,Data!$AC$3:$AC$28),"")</f>
        <v/>
      </c>
      <c r="AL234" s="5" t="str">
        <f t="shared" si="317"/>
        <v/>
      </c>
      <c r="AM234" s="5" t="b">
        <f t="shared" si="318"/>
        <v>0</v>
      </c>
      <c r="AN234" s="5" t="str">
        <f>IF(AM234,IF(_xlfn.XLOOKUP(T234,Data!$W$3:$W$28,Data!$AA$3:$AA$28)=FALSE,"You can't take that.",IF(Q234=1,"You already have that.",IF(OR(CK233=CT233,CK233=CY233),"The unholy fiend prevents you!",""))),"")</f>
        <v/>
      </c>
      <c r="AO234" s="5" t="str">
        <f t="shared" si="319"/>
        <v/>
      </c>
      <c r="AP234" s="5" t="str">
        <f t="shared" si="320"/>
        <v/>
      </c>
      <c r="AQ234" s="5" t="b">
        <f t="shared" si="321"/>
        <v>0</v>
      </c>
      <c r="AR234" s="5" t="str">
        <f t="shared" si="322"/>
        <v/>
      </c>
      <c r="AS234" s="5" t="str">
        <f t="shared" si="323"/>
        <v/>
      </c>
      <c r="AT234" s="5" t="str">
        <f t="shared" si="261"/>
        <v/>
      </c>
      <c r="AU234" s="5" t="str">
        <f>IF(AND(K234="Examine",U234=""),_xlfn.XLOOKUP(T234,Data!$W$3:$W$28,Data!$Z$3:$Z$28)&amp;IF(T234=15,IF(CL233,IF(CM233&gt;=14,"burning brightly.",IF(CM233&gt;=9,"burning steadily.",IF(CM233&gt;=4,"burning weakly.","guttering."))),"unlit."),""),"")</f>
        <v/>
      </c>
      <c r="AV234" s="5" t="str" cm="1">
        <f t="array" ref="AV234">_xlfn.TEXTJOIN(", ", TRUE, IF(CO233:DN233=1,CO$1:DN$1,""))</f>
        <v/>
      </c>
      <c r="AW234" s="5" t="str">
        <f t="shared" si="324"/>
        <v/>
      </c>
      <c r="AX234" s="5" t="b">
        <f t="shared" si="325"/>
        <v>0</v>
      </c>
      <c r="AY234" s="5" t="str">
        <f>IF(AX234,IF(NOT(ISBLANK(_xlfn.XLOOKUP(T234,Data!$W$3:$W$28,Data!$AD$3:$AD$28))),IF(CK233=12,"","There's nowhere to pour it away here."),"You can't empty that!"),"")</f>
        <v/>
      </c>
      <c r="AZ234" s="5" t="str">
        <f t="shared" si="326"/>
        <v/>
      </c>
      <c r="BA234" s="5" t="b">
        <f t="shared" si="327"/>
        <v>0</v>
      </c>
      <c r="BB234" s="5" t="e">
        <f>_xlfn.XLOOKUP(T234,Data!$W$3:$W$28,Data!$AD$3:$AD$28)</f>
        <v>#N/A</v>
      </c>
      <c r="BC234" s="5" t="str">
        <f t="shared" si="328"/>
        <v/>
      </c>
      <c r="BD234" s="5" t="str">
        <f t="shared" si="329"/>
        <v/>
      </c>
      <c r="BE234" s="5" t="b">
        <f t="shared" si="330"/>
        <v>0</v>
      </c>
      <c r="BF234" s="5" t="str">
        <f t="shared" si="266"/>
        <v/>
      </c>
      <c r="BG234" s="5" t="str">
        <f t="shared" si="331"/>
        <v/>
      </c>
      <c r="BH234" s="5" t="b">
        <f t="shared" si="332"/>
        <v>0</v>
      </c>
      <c r="BI234" s="5" t="str">
        <f t="shared" si="333"/>
        <v/>
      </c>
      <c r="BJ234" s="5" t="str">
        <f t="shared" si="267"/>
        <v/>
      </c>
      <c r="BK234" s="5" t="str">
        <f>IF(BH234,IF(BI234="","You ring the bell. "&amp;IF(BJ234=0,"Nothing else happens.","The "&amp;_xlfn.XLOOKUP(BJ234,Data!$W$3:$W$28,Data!$X$3:$X$28)&amp;" is transformed!"),BI234),"")</f>
        <v/>
      </c>
      <c r="BL234" s="5" t="b">
        <f t="shared" si="334"/>
        <v>0</v>
      </c>
      <c r="BM234" s="5" t="b">
        <f t="shared" si="335"/>
        <v>0</v>
      </c>
      <c r="BN234" s="5" t="str">
        <f t="shared" si="268"/>
        <v/>
      </c>
      <c r="BO234" s="5" t="str">
        <f t="shared" si="269"/>
        <v/>
      </c>
      <c r="BP234" s="5" t="b">
        <f t="shared" si="336"/>
        <v>0</v>
      </c>
      <c r="BQ234" s="5" t="str">
        <f>IF(BP234,IF(_xlfn.XLOOKUP(T234,Data!$W$3:$W$28,Data!$AB$3:$AB$28),"That's much too precious to give away!",IF(OR(AND(T234=17,CK233=CQ233),AND(T234=21,CK233=CV233)),"","No-one here seems to want that.")),"")</f>
        <v/>
      </c>
      <c r="BR234" s="5" t="str">
        <f>IF(BP234,IF(BQ234&lt;&gt;"",BQ234,IF(T234=21,Data!$B$5,"The priest takes the water and it is transformed by heavenly radiance!")),"")</f>
        <v/>
      </c>
      <c r="BS234" s="5" t="b">
        <f t="shared" si="337"/>
        <v>0</v>
      </c>
      <c r="BT234" s="5" t="str">
        <f t="shared" si="270"/>
        <v/>
      </c>
      <c r="BU234" s="5" t="str">
        <f t="shared" si="338"/>
        <v/>
      </c>
      <c r="BV234" s="5" t="b">
        <f t="shared" si="339"/>
        <v>0</v>
      </c>
      <c r="BW234" s="5" t="str">
        <f t="shared" si="271"/>
        <v/>
      </c>
      <c r="BX234" s="5" t="str">
        <f t="shared" si="340"/>
        <v/>
      </c>
      <c r="BY234" s="5" t="b">
        <f t="shared" si="341"/>
        <v>0</v>
      </c>
      <c r="BZ234" s="5">
        <f t="shared" si="342"/>
        <v>0</v>
      </c>
      <c r="CA234" s="5" t="str">
        <f t="shared" si="272"/>
        <v/>
      </c>
      <c r="CB234" s="5" t="b">
        <f t="shared" si="273"/>
        <v>0</v>
      </c>
      <c r="CC234" s="5" t="str">
        <f t="shared" si="274"/>
        <v/>
      </c>
      <c r="CD234" s="5" t="b">
        <f t="shared" si="275"/>
        <v>0</v>
      </c>
      <c r="CE234" s="5" t="b">
        <f t="shared" si="276"/>
        <v>0</v>
      </c>
      <c r="CF234" s="5" t="b">
        <f t="shared" si="277"/>
        <v>0</v>
      </c>
      <c r="CG234" s="5" t="b">
        <f t="shared" si="278"/>
        <v>0</v>
      </c>
      <c r="CH234" s="5" t="b">
        <f t="shared" si="279"/>
        <v>0</v>
      </c>
      <c r="CI234" s="5">
        <f t="shared" si="280"/>
        <v>0</v>
      </c>
      <c r="CJ234" s="5" t="str">
        <f t="shared" si="281"/>
        <v>I don't know that verb.</v>
      </c>
      <c r="CK234" s="4">
        <f t="shared" si="282"/>
        <v>3</v>
      </c>
      <c r="CL234" s="4" t="b">
        <f t="shared" si="283"/>
        <v>0</v>
      </c>
      <c r="CM234" s="4">
        <f t="shared" si="343"/>
        <v>20</v>
      </c>
      <c r="CN234" s="4" t="b">
        <f t="shared" si="284"/>
        <v>0</v>
      </c>
      <c r="CO234" s="4">
        <f t="shared" si="285"/>
        <v>12</v>
      </c>
      <c r="CP234" s="4">
        <f t="shared" si="286"/>
        <v>10</v>
      </c>
      <c r="CQ234" s="4">
        <f t="shared" si="287"/>
        <v>2</v>
      </c>
      <c r="CR234" s="4">
        <f t="shared" si="288"/>
        <v>20</v>
      </c>
      <c r="CS234" s="4">
        <f t="shared" si="289"/>
        <v>2</v>
      </c>
      <c r="CT234" s="4">
        <f t="shared" si="290"/>
        <v>15</v>
      </c>
      <c r="CU234" s="4">
        <f t="shared" si="291"/>
        <v>16</v>
      </c>
      <c r="CV234" s="4">
        <f t="shared" si="292"/>
        <v>8</v>
      </c>
      <c r="CW234" s="4">
        <f t="shared" si="293"/>
        <v>8</v>
      </c>
      <c r="CX234" s="4">
        <f t="shared" si="294"/>
        <v>14</v>
      </c>
      <c r="CY234" s="4">
        <f t="shared" si="295"/>
        <v>19</v>
      </c>
      <c r="CZ234" s="4">
        <f t="shared" si="296"/>
        <v>9</v>
      </c>
      <c r="DA234" s="4">
        <f t="shared" si="297"/>
        <v>2</v>
      </c>
      <c r="DB234" s="4">
        <f t="shared" si="298"/>
        <v>12</v>
      </c>
      <c r="DC234" s="4">
        <f t="shared" si="344"/>
        <v>2</v>
      </c>
      <c r="DD234" s="4">
        <f t="shared" si="299"/>
        <v>2</v>
      </c>
      <c r="DE234" s="4">
        <f t="shared" si="300"/>
        <v>2</v>
      </c>
      <c r="DF234" s="4">
        <f t="shared" si="301"/>
        <v>10</v>
      </c>
      <c r="DG234" s="4">
        <f t="shared" si="302"/>
        <v>2</v>
      </c>
      <c r="DH234" s="4">
        <f t="shared" si="303"/>
        <v>17</v>
      </c>
      <c r="DI234" s="4">
        <f t="shared" si="304"/>
        <v>6</v>
      </c>
      <c r="DJ234" s="4">
        <f t="shared" si="305"/>
        <v>15</v>
      </c>
      <c r="DK234" s="4">
        <f t="shared" si="306"/>
        <v>19</v>
      </c>
      <c r="DL234" s="4">
        <f t="shared" si="307"/>
        <v>2</v>
      </c>
      <c r="DM234" s="4">
        <f t="shared" si="308"/>
        <v>22</v>
      </c>
      <c r="DN234" s="4">
        <f t="shared" si="309"/>
        <v>23</v>
      </c>
      <c r="DO234" s="3"/>
    </row>
    <row r="235" spans="1:119" x14ac:dyDescent="0.35">
      <c r="A235" s="3" t="str">
        <f t="shared" si="310"/>
        <v/>
      </c>
      <c r="B235" s="6"/>
      <c r="C235" s="3" t="str">
        <f t="shared" si="260"/>
        <v/>
      </c>
      <c r="D235" s="3" t="e" cm="1">
        <f t="array" ref="D235:F235">INDEX(_xlfn.TEXTSPLIT(B235," ",,TRUE),_xlfn.SEQUENCE(1,3))</f>
        <v>#VALUE!</v>
      </c>
      <c r="E235" s="3" t="e">
        <v>#VALUE!</v>
      </c>
      <c r="F235" s="3" t="e">
        <v>#VALUE!</v>
      </c>
      <c r="G235" s="3" t="e" cm="1">
        <f t="array" ref="G235">_xlfn.XLOOKUP(D235,Data!$D$3:$D$36,Data!$E$3:$G$36)</f>
        <v>#VALUE!</v>
      </c>
      <c r="H235" s="3"/>
      <c r="I235" s="3"/>
      <c r="J235" s="3" t="e">
        <f>_xlfn.XMATCH(E235,Data!$L$3:$L$10)</f>
        <v>#VALUE!</v>
      </c>
      <c r="K235" s="3" t="str">
        <f>IF(M235="",IF(I235,Data!$B$4,_xlfn.XLOOKUP(D235,Data!$D$3:$D$36,Data!$E$3:$E$36)),"")</f>
        <v/>
      </c>
      <c r="L235" s="3" t="str">
        <f>IF(M235="",IF(I235,_xlfn.XLOOKUP(G235,Data!$L$3:$L$10,Data!$M$3:$M$10),IF(H235=0,"",IF(H235=1,E235,_xlfn.XLOOKUP(E235,Data!$L$3:$L$10,Data!$M$3:$M$10)))),"")</f>
        <v/>
      </c>
      <c r="M235" s="3" t="str">
        <f>IF(NOT(ISERROR(F235)),Data!$J$3,IF(ISERROR(G235),Data!$J$4,IF(AND(H235=0,NOT(ISERROR(E235))),Data!$J$5,IF(AND(H235=2,ISERROR(J235)),Data!$J$7,IF(AND(H235=1,ISERROR(E235)),Data!$J$6,"")))))</f>
        <v>I don't know that verb.</v>
      </c>
      <c r="N235" s="3" t="e">
        <f>_xlfn.XLOOKUP(K235,Data!$D$3:$D$36,Data!$H$3:$H$36)</f>
        <v>#N/A</v>
      </c>
      <c r="O235" s="3" t="e">
        <f>_xlfn.XLOOKUP(L235,Data!$X$3:$X$29,Data!$W$3:$W$29)</f>
        <v>#N/A</v>
      </c>
      <c r="P235" s="3" t="b">
        <f>OR(_xlfn.XLOOKUP(CK234,Data!$O$3:$O$25,Data!$U$3:$U$25),AND(CL234,OR(DC234=CK234,DC234=1)))</f>
        <v>1</v>
      </c>
      <c r="Q235" s="3" t="e" cm="1">
        <f t="array" ref="Q235">INDEX(CO234:DN234,1,O235)</f>
        <v>#N/A</v>
      </c>
      <c r="R235" s="3" t="e">
        <f t="shared" si="262"/>
        <v>#N/A</v>
      </c>
      <c r="S235" s="3" t="e">
        <f t="shared" si="311"/>
        <v>#N/A</v>
      </c>
      <c r="T235" s="3" t="str">
        <f t="shared" si="312"/>
        <v/>
      </c>
      <c r="U235" s="3" t="str">
        <f>IF(M235&lt;&gt;"",M235,IF(L235="","",IFERROR(IF(T235=0,IF(S235=FALSE,Data!$J$11,Data!$J$8),""),IF(K235=Data!$B$4,"",Data!$J$8))))</f>
        <v>I don't know that verb.</v>
      </c>
      <c r="V235" s="3" t="e" cm="1">
        <f t="array" ref="V235">INDEX(Data!$Q$3:$T$25,CK234,L235)</f>
        <v>#VALUE!</v>
      </c>
      <c r="W235" s="3" t="e">
        <f t="shared" si="263"/>
        <v>#VALUE!</v>
      </c>
      <c r="X235" s="3">
        <f t="shared" si="313"/>
        <v>0</v>
      </c>
      <c r="Y235" s="3" t="str">
        <f>IF(K235&lt;&gt;"Go","",IF(ISNUMBER(V235),IF(V235&gt;0,W235,Data!$J$9),Play!V235))</f>
        <v/>
      </c>
      <c r="Z235" s="3" t="b">
        <f t="shared" si="314"/>
        <v>0</v>
      </c>
      <c r="AA235" s="3" t="str">
        <f t="shared" si="315"/>
        <v/>
      </c>
      <c r="AB235" s="3">
        <f t="shared" si="264"/>
        <v>0</v>
      </c>
      <c r="AE235" s="5" t="str">
        <f t="shared" si="265"/>
        <v/>
      </c>
      <c r="AF235" s="5" t="str">
        <f>IF(AE235&lt;&gt;"",OR(_xlfn.XLOOKUP(AE235,Data!$O$3:$O$25,Data!$U$3:$U$25),AND(CL234,OR(DC234=1,DC234=CK234))),"")</f>
        <v/>
      </c>
      <c r="AG235" s="5" t="e" cm="1">
        <f t="array" ref="AG235">"Exits: " &amp; _xlfn.TEXTJOIN(", ", TRUE, IF(INDEX(Data!$Q$3:$T$25,AE235,0)&gt;0,Data!$Q$2:$T$2,""))&amp;"."</f>
        <v>#VALUE!</v>
      </c>
      <c r="AH235" s="5" t="str" cm="1">
        <f t="array" ref="AH235">_xlfn.TEXTJOIN(", ", TRUE, IF(CO234:DN234=AE235,_xlfn.XLOOKUP($CO$3:$DN$3,Data!$W$3:$W$28,Data!$X$3:$X$28),""))</f>
        <v/>
      </c>
      <c r="AI235" s="5" t="str">
        <f>IF(AF235="","",IF(AF235,_xlfn.XLOOKUP(AE235,Data!$O$3:$O$25,Data!$P$3:$P$25)&amp;" "&amp;AG235&amp;IF(AH235&lt;&gt;""," You see: " &amp;AH235&amp;".",""),Data!$J$10))</f>
        <v/>
      </c>
      <c r="AJ235" s="5" t="str">
        <f t="shared" si="316"/>
        <v/>
      </c>
      <c r="AK235" s="5" t="str">
        <f>IF(AND(K235="Talk",U235=""),_xlfn.XLOOKUP(T235,Data!$W$3:$W$28,Data!$AC$3:$AC$28),"")</f>
        <v/>
      </c>
      <c r="AL235" s="5" t="str">
        <f t="shared" si="317"/>
        <v/>
      </c>
      <c r="AM235" s="5" t="b">
        <f t="shared" si="318"/>
        <v>0</v>
      </c>
      <c r="AN235" s="5" t="str">
        <f>IF(AM235,IF(_xlfn.XLOOKUP(T235,Data!$W$3:$W$28,Data!$AA$3:$AA$28)=FALSE,"You can't take that.",IF(Q235=1,"You already have that.",IF(OR(CK234=CT234,CK234=CY234),"The unholy fiend prevents you!",""))),"")</f>
        <v/>
      </c>
      <c r="AO235" s="5" t="str">
        <f t="shared" si="319"/>
        <v/>
      </c>
      <c r="AP235" s="5" t="str">
        <f t="shared" si="320"/>
        <v/>
      </c>
      <c r="AQ235" s="5" t="b">
        <f t="shared" si="321"/>
        <v>0</v>
      </c>
      <c r="AR235" s="5" t="str">
        <f t="shared" si="322"/>
        <v/>
      </c>
      <c r="AS235" s="5" t="str">
        <f t="shared" si="323"/>
        <v/>
      </c>
      <c r="AT235" s="5" t="str">
        <f t="shared" si="261"/>
        <v/>
      </c>
      <c r="AU235" s="5" t="str">
        <f>IF(AND(K235="Examine",U235=""),_xlfn.XLOOKUP(T235,Data!$W$3:$W$28,Data!$Z$3:$Z$28)&amp;IF(T235=15,IF(CL234,IF(CM234&gt;=14,"burning brightly.",IF(CM234&gt;=9,"burning steadily.",IF(CM234&gt;=4,"burning weakly.","guttering."))),"unlit."),""),"")</f>
        <v/>
      </c>
      <c r="AV235" s="5" t="str" cm="1">
        <f t="array" ref="AV235">_xlfn.TEXTJOIN(", ", TRUE, IF(CO234:DN234=1,CO$1:DN$1,""))</f>
        <v/>
      </c>
      <c r="AW235" s="5" t="str">
        <f t="shared" si="324"/>
        <v/>
      </c>
      <c r="AX235" s="5" t="b">
        <f t="shared" si="325"/>
        <v>0</v>
      </c>
      <c r="AY235" s="5" t="str">
        <f>IF(AX235,IF(NOT(ISBLANK(_xlfn.XLOOKUP(T235,Data!$W$3:$W$28,Data!$AD$3:$AD$28))),IF(CK234=12,"","There's nowhere to pour it away here."),"You can't empty that!"),"")</f>
        <v/>
      </c>
      <c r="AZ235" s="5" t="str">
        <f t="shared" si="326"/>
        <v/>
      </c>
      <c r="BA235" s="5" t="b">
        <f t="shared" si="327"/>
        <v>0</v>
      </c>
      <c r="BB235" s="5" t="e">
        <f>_xlfn.XLOOKUP(T235,Data!$W$3:$W$28,Data!$AD$3:$AD$28)</f>
        <v>#N/A</v>
      </c>
      <c r="BC235" s="5" t="str">
        <f t="shared" si="328"/>
        <v/>
      </c>
      <c r="BD235" s="5" t="str">
        <f t="shared" si="329"/>
        <v/>
      </c>
      <c r="BE235" s="5" t="b">
        <f t="shared" si="330"/>
        <v>0</v>
      </c>
      <c r="BF235" s="5" t="str">
        <f t="shared" si="266"/>
        <v/>
      </c>
      <c r="BG235" s="5" t="str">
        <f t="shared" si="331"/>
        <v/>
      </c>
      <c r="BH235" s="5" t="b">
        <f t="shared" si="332"/>
        <v>0</v>
      </c>
      <c r="BI235" s="5" t="str">
        <f t="shared" si="333"/>
        <v/>
      </c>
      <c r="BJ235" s="5" t="str">
        <f t="shared" si="267"/>
        <v/>
      </c>
      <c r="BK235" s="5" t="str">
        <f>IF(BH235,IF(BI235="","You ring the bell. "&amp;IF(BJ235=0,"Nothing else happens.","The "&amp;_xlfn.XLOOKUP(BJ235,Data!$W$3:$W$28,Data!$X$3:$X$28)&amp;" is transformed!"),BI235),"")</f>
        <v/>
      </c>
      <c r="BL235" s="5" t="b">
        <f t="shared" si="334"/>
        <v>0</v>
      </c>
      <c r="BM235" s="5" t="b">
        <f t="shared" si="335"/>
        <v>0</v>
      </c>
      <c r="BN235" s="5" t="str">
        <f t="shared" si="268"/>
        <v/>
      </c>
      <c r="BO235" s="5" t="str">
        <f t="shared" si="269"/>
        <v/>
      </c>
      <c r="BP235" s="5" t="b">
        <f t="shared" si="336"/>
        <v>0</v>
      </c>
      <c r="BQ235" s="5" t="str">
        <f>IF(BP235,IF(_xlfn.XLOOKUP(T235,Data!$W$3:$W$28,Data!$AB$3:$AB$28),"That's much too precious to give away!",IF(OR(AND(T235=17,CK234=CQ234),AND(T235=21,CK234=CV234)),"","No-one here seems to want that.")),"")</f>
        <v/>
      </c>
      <c r="BR235" s="5" t="str">
        <f>IF(BP235,IF(BQ235&lt;&gt;"",BQ235,IF(T235=21,Data!$B$5,"The priest takes the water and it is transformed by heavenly radiance!")),"")</f>
        <v/>
      </c>
      <c r="BS235" s="5" t="b">
        <f t="shared" si="337"/>
        <v>0</v>
      </c>
      <c r="BT235" s="5" t="str">
        <f t="shared" si="270"/>
        <v/>
      </c>
      <c r="BU235" s="5" t="str">
        <f t="shared" si="338"/>
        <v/>
      </c>
      <c r="BV235" s="5" t="b">
        <f t="shared" si="339"/>
        <v>0</v>
      </c>
      <c r="BW235" s="5" t="str">
        <f t="shared" si="271"/>
        <v/>
      </c>
      <c r="BX235" s="5" t="str">
        <f t="shared" si="340"/>
        <v/>
      </c>
      <c r="BY235" s="5" t="b">
        <f t="shared" si="341"/>
        <v>0</v>
      </c>
      <c r="BZ235" s="5">
        <f t="shared" si="342"/>
        <v>0</v>
      </c>
      <c r="CA235" s="5" t="str">
        <f t="shared" si="272"/>
        <v/>
      </c>
      <c r="CB235" s="5" t="b">
        <f t="shared" si="273"/>
        <v>0</v>
      </c>
      <c r="CC235" s="5" t="str">
        <f t="shared" si="274"/>
        <v/>
      </c>
      <c r="CD235" s="5" t="b">
        <f t="shared" si="275"/>
        <v>0</v>
      </c>
      <c r="CE235" s="5" t="b">
        <f t="shared" si="276"/>
        <v>0</v>
      </c>
      <c r="CF235" s="5" t="b">
        <f t="shared" si="277"/>
        <v>0</v>
      </c>
      <c r="CG235" s="5" t="b">
        <f t="shared" si="278"/>
        <v>0</v>
      </c>
      <c r="CH235" s="5" t="b">
        <f t="shared" si="279"/>
        <v>0</v>
      </c>
      <c r="CI235" s="5">
        <f t="shared" si="280"/>
        <v>0</v>
      </c>
      <c r="CJ235" s="5" t="str">
        <f t="shared" si="281"/>
        <v>I don't know that verb.</v>
      </c>
      <c r="CK235" s="4">
        <f t="shared" si="282"/>
        <v>3</v>
      </c>
      <c r="CL235" s="4" t="b">
        <f t="shared" si="283"/>
        <v>0</v>
      </c>
      <c r="CM235" s="4">
        <f t="shared" si="343"/>
        <v>20</v>
      </c>
      <c r="CN235" s="4" t="b">
        <f t="shared" si="284"/>
        <v>0</v>
      </c>
      <c r="CO235" s="4">
        <f t="shared" si="285"/>
        <v>12</v>
      </c>
      <c r="CP235" s="4">
        <f t="shared" si="286"/>
        <v>10</v>
      </c>
      <c r="CQ235" s="4">
        <f t="shared" si="287"/>
        <v>2</v>
      </c>
      <c r="CR235" s="4">
        <f t="shared" si="288"/>
        <v>20</v>
      </c>
      <c r="CS235" s="4">
        <f t="shared" si="289"/>
        <v>2</v>
      </c>
      <c r="CT235" s="4">
        <f t="shared" si="290"/>
        <v>15</v>
      </c>
      <c r="CU235" s="4">
        <f t="shared" si="291"/>
        <v>16</v>
      </c>
      <c r="CV235" s="4">
        <f t="shared" si="292"/>
        <v>8</v>
      </c>
      <c r="CW235" s="4">
        <f t="shared" si="293"/>
        <v>8</v>
      </c>
      <c r="CX235" s="4">
        <f t="shared" si="294"/>
        <v>14</v>
      </c>
      <c r="CY235" s="4">
        <f t="shared" si="295"/>
        <v>19</v>
      </c>
      <c r="CZ235" s="4">
        <f t="shared" si="296"/>
        <v>9</v>
      </c>
      <c r="DA235" s="4">
        <f t="shared" si="297"/>
        <v>2</v>
      </c>
      <c r="DB235" s="4">
        <f t="shared" si="298"/>
        <v>12</v>
      </c>
      <c r="DC235" s="4">
        <f t="shared" si="344"/>
        <v>2</v>
      </c>
      <c r="DD235" s="4">
        <f t="shared" si="299"/>
        <v>2</v>
      </c>
      <c r="DE235" s="4">
        <f t="shared" si="300"/>
        <v>2</v>
      </c>
      <c r="DF235" s="4">
        <f t="shared" si="301"/>
        <v>10</v>
      </c>
      <c r="DG235" s="4">
        <f t="shared" si="302"/>
        <v>2</v>
      </c>
      <c r="DH235" s="4">
        <f t="shared" si="303"/>
        <v>17</v>
      </c>
      <c r="DI235" s="4">
        <f t="shared" si="304"/>
        <v>6</v>
      </c>
      <c r="DJ235" s="4">
        <f t="shared" si="305"/>
        <v>15</v>
      </c>
      <c r="DK235" s="4">
        <f t="shared" si="306"/>
        <v>19</v>
      </c>
      <c r="DL235" s="4">
        <f t="shared" si="307"/>
        <v>2</v>
      </c>
      <c r="DM235" s="4">
        <f t="shared" si="308"/>
        <v>22</v>
      </c>
      <c r="DN235" s="4">
        <f t="shared" si="309"/>
        <v>23</v>
      </c>
      <c r="DO235" s="3"/>
    </row>
    <row r="236" spans="1:119" x14ac:dyDescent="0.35">
      <c r="A236" s="3" t="str">
        <f t="shared" si="310"/>
        <v/>
      </c>
      <c r="B236" s="6"/>
      <c r="C236" s="3" t="str">
        <f t="shared" si="260"/>
        <v/>
      </c>
      <c r="D236" s="3" t="e" cm="1">
        <f t="array" ref="D236:F236">INDEX(_xlfn.TEXTSPLIT(B236," ",,TRUE),_xlfn.SEQUENCE(1,3))</f>
        <v>#VALUE!</v>
      </c>
      <c r="E236" s="3" t="e">
        <v>#VALUE!</v>
      </c>
      <c r="F236" s="3" t="e">
        <v>#VALUE!</v>
      </c>
      <c r="G236" s="3" t="e" cm="1">
        <f t="array" ref="G236">_xlfn.XLOOKUP(D236,Data!$D$3:$D$36,Data!$E$3:$G$36)</f>
        <v>#VALUE!</v>
      </c>
      <c r="H236" s="3"/>
      <c r="I236" s="3"/>
      <c r="J236" s="3" t="e">
        <f>_xlfn.XMATCH(E236,Data!$L$3:$L$10)</f>
        <v>#VALUE!</v>
      </c>
      <c r="K236" s="3" t="str">
        <f>IF(M236="",IF(I236,Data!$B$4,_xlfn.XLOOKUP(D236,Data!$D$3:$D$36,Data!$E$3:$E$36)),"")</f>
        <v/>
      </c>
      <c r="L236" s="3" t="str">
        <f>IF(M236="",IF(I236,_xlfn.XLOOKUP(G236,Data!$L$3:$L$10,Data!$M$3:$M$10),IF(H236=0,"",IF(H236=1,E236,_xlfn.XLOOKUP(E236,Data!$L$3:$L$10,Data!$M$3:$M$10)))),"")</f>
        <v/>
      </c>
      <c r="M236" s="3" t="str">
        <f>IF(NOT(ISERROR(F236)),Data!$J$3,IF(ISERROR(G236),Data!$J$4,IF(AND(H236=0,NOT(ISERROR(E236))),Data!$J$5,IF(AND(H236=2,ISERROR(J236)),Data!$J$7,IF(AND(H236=1,ISERROR(E236)),Data!$J$6,"")))))</f>
        <v>I don't know that verb.</v>
      </c>
      <c r="N236" s="3" t="e">
        <f>_xlfn.XLOOKUP(K236,Data!$D$3:$D$36,Data!$H$3:$H$36)</f>
        <v>#N/A</v>
      </c>
      <c r="O236" s="3" t="e">
        <f>_xlfn.XLOOKUP(L236,Data!$X$3:$X$29,Data!$W$3:$W$29)</f>
        <v>#N/A</v>
      </c>
      <c r="P236" s="3" t="b">
        <f>OR(_xlfn.XLOOKUP(CK235,Data!$O$3:$O$25,Data!$U$3:$U$25),AND(CL235,OR(DC235=CK235,DC235=1)))</f>
        <v>1</v>
      </c>
      <c r="Q236" s="3" t="e" cm="1">
        <f t="array" ref="Q236">INDEX(CO235:DN235,1,O236)</f>
        <v>#N/A</v>
      </c>
      <c r="R236" s="3" t="e">
        <f t="shared" si="262"/>
        <v>#N/A</v>
      </c>
      <c r="S236" s="3" t="e">
        <f t="shared" si="311"/>
        <v>#N/A</v>
      </c>
      <c r="T236" s="3" t="str">
        <f t="shared" si="312"/>
        <v/>
      </c>
      <c r="U236" s="3" t="str">
        <f>IF(M236&lt;&gt;"",M236,IF(L236="","",IFERROR(IF(T236=0,IF(S236=FALSE,Data!$J$11,Data!$J$8),""),IF(K236=Data!$B$4,"",Data!$J$8))))</f>
        <v>I don't know that verb.</v>
      </c>
      <c r="V236" s="3" t="e" cm="1">
        <f t="array" ref="V236">INDEX(Data!$Q$3:$T$25,CK235,L236)</f>
        <v>#VALUE!</v>
      </c>
      <c r="W236" s="3" t="e">
        <f t="shared" si="263"/>
        <v>#VALUE!</v>
      </c>
      <c r="X236" s="3">
        <f t="shared" si="313"/>
        <v>0</v>
      </c>
      <c r="Y236" s="3" t="str">
        <f>IF(K236&lt;&gt;"Go","",IF(ISNUMBER(V236),IF(V236&gt;0,W236,Data!$J$9),Play!V236))</f>
        <v/>
      </c>
      <c r="Z236" s="3" t="b">
        <f t="shared" si="314"/>
        <v>0</v>
      </c>
      <c r="AA236" s="3" t="str">
        <f t="shared" si="315"/>
        <v/>
      </c>
      <c r="AB236" s="3">
        <f t="shared" si="264"/>
        <v>0</v>
      </c>
      <c r="AE236" s="5" t="str">
        <f t="shared" si="265"/>
        <v/>
      </c>
      <c r="AF236" s="5" t="str">
        <f>IF(AE236&lt;&gt;"",OR(_xlfn.XLOOKUP(AE236,Data!$O$3:$O$25,Data!$U$3:$U$25),AND(CL235,OR(DC235=1,DC235=CK235))),"")</f>
        <v/>
      </c>
      <c r="AG236" s="5" t="e" cm="1">
        <f t="array" ref="AG236">"Exits: " &amp; _xlfn.TEXTJOIN(", ", TRUE, IF(INDEX(Data!$Q$3:$T$25,AE236,0)&gt;0,Data!$Q$2:$T$2,""))&amp;"."</f>
        <v>#VALUE!</v>
      </c>
      <c r="AH236" s="5" t="str" cm="1">
        <f t="array" ref="AH236">_xlfn.TEXTJOIN(", ", TRUE, IF(CO235:DN235=AE236,_xlfn.XLOOKUP($CO$3:$DN$3,Data!$W$3:$W$28,Data!$X$3:$X$28),""))</f>
        <v/>
      </c>
      <c r="AI236" s="5" t="str">
        <f>IF(AF236="","",IF(AF236,_xlfn.XLOOKUP(AE236,Data!$O$3:$O$25,Data!$P$3:$P$25)&amp;" "&amp;AG236&amp;IF(AH236&lt;&gt;""," You see: " &amp;AH236&amp;".",""),Data!$J$10))</f>
        <v/>
      </c>
      <c r="AJ236" s="5" t="str">
        <f t="shared" si="316"/>
        <v/>
      </c>
      <c r="AK236" s="5" t="str">
        <f>IF(AND(K236="Talk",U236=""),_xlfn.XLOOKUP(T236,Data!$W$3:$W$28,Data!$AC$3:$AC$28),"")</f>
        <v/>
      </c>
      <c r="AL236" s="5" t="str">
        <f t="shared" si="317"/>
        <v/>
      </c>
      <c r="AM236" s="5" t="b">
        <f t="shared" si="318"/>
        <v>0</v>
      </c>
      <c r="AN236" s="5" t="str">
        <f>IF(AM236,IF(_xlfn.XLOOKUP(T236,Data!$W$3:$W$28,Data!$AA$3:$AA$28)=FALSE,"You can't take that.",IF(Q236=1,"You already have that.",IF(OR(CK235=CT235,CK235=CY235),"The unholy fiend prevents you!",""))),"")</f>
        <v/>
      </c>
      <c r="AO236" s="5" t="str">
        <f t="shared" si="319"/>
        <v/>
      </c>
      <c r="AP236" s="5" t="str">
        <f t="shared" si="320"/>
        <v/>
      </c>
      <c r="AQ236" s="5" t="b">
        <f t="shared" si="321"/>
        <v>0</v>
      </c>
      <c r="AR236" s="5" t="str">
        <f t="shared" si="322"/>
        <v/>
      </c>
      <c r="AS236" s="5" t="str">
        <f t="shared" si="323"/>
        <v/>
      </c>
      <c r="AT236" s="5" t="str">
        <f t="shared" si="261"/>
        <v/>
      </c>
      <c r="AU236" s="5" t="str">
        <f>IF(AND(K236="Examine",U236=""),_xlfn.XLOOKUP(T236,Data!$W$3:$W$28,Data!$Z$3:$Z$28)&amp;IF(T236=15,IF(CL235,IF(CM235&gt;=14,"burning brightly.",IF(CM235&gt;=9,"burning steadily.",IF(CM235&gt;=4,"burning weakly.","guttering."))),"unlit."),""),"")</f>
        <v/>
      </c>
      <c r="AV236" s="5" t="str" cm="1">
        <f t="array" ref="AV236">_xlfn.TEXTJOIN(", ", TRUE, IF(CO235:DN235=1,CO$1:DN$1,""))</f>
        <v/>
      </c>
      <c r="AW236" s="5" t="str">
        <f t="shared" si="324"/>
        <v/>
      </c>
      <c r="AX236" s="5" t="b">
        <f t="shared" si="325"/>
        <v>0</v>
      </c>
      <c r="AY236" s="5" t="str">
        <f>IF(AX236,IF(NOT(ISBLANK(_xlfn.XLOOKUP(T236,Data!$W$3:$W$28,Data!$AD$3:$AD$28))),IF(CK235=12,"","There's nowhere to pour it away here."),"You can't empty that!"),"")</f>
        <v/>
      </c>
      <c r="AZ236" s="5" t="str">
        <f t="shared" si="326"/>
        <v/>
      </c>
      <c r="BA236" s="5" t="b">
        <f t="shared" si="327"/>
        <v>0</v>
      </c>
      <c r="BB236" s="5" t="e">
        <f>_xlfn.XLOOKUP(T236,Data!$W$3:$W$28,Data!$AD$3:$AD$28)</f>
        <v>#N/A</v>
      </c>
      <c r="BC236" s="5" t="str">
        <f t="shared" si="328"/>
        <v/>
      </c>
      <c r="BD236" s="5" t="str">
        <f t="shared" si="329"/>
        <v/>
      </c>
      <c r="BE236" s="5" t="b">
        <f t="shared" si="330"/>
        <v>0</v>
      </c>
      <c r="BF236" s="5" t="str">
        <f t="shared" si="266"/>
        <v/>
      </c>
      <c r="BG236" s="5" t="str">
        <f t="shared" si="331"/>
        <v/>
      </c>
      <c r="BH236" s="5" t="b">
        <f t="shared" si="332"/>
        <v>0</v>
      </c>
      <c r="BI236" s="5" t="str">
        <f t="shared" si="333"/>
        <v/>
      </c>
      <c r="BJ236" s="5" t="str">
        <f t="shared" si="267"/>
        <v/>
      </c>
      <c r="BK236" s="5" t="str">
        <f>IF(BH236,IF(BI236="","You ring the bell. "&amp;IF(BJ236=0,"Nothing else happens.","The "&amp;_xlfn.XLOOKUP(BJ236,Data!$W$3:$W$28,Data!$X$3:$X$28)&amp;" is transformed!"),BI236),"")</f>
        <v/>
      </c>
      <c r="BL236" s="5" t="b">
        <f t="shared" si="334"/>
        <v>0</v>
      </c>
      <c r="BM236" s="5" t="b">
        <f t="shared" si="335"/>
        <v>0</v>
      </c>
      <c r="BN236" s="5" t="str">
        <f t="shared" si="268"/>
        <v/>
      </c>
      <c r="BO236" s="5" t="str">
        <f t="shared" si="269"/>
        <v/>
      </c>
      <c r="BP236" s="5" t="b">
        <f t="shared" si="336"/>
        <v>0</v>
      </c>
      <c r="BQ236" s="5" t="str">
        <f>IF(BP236,IF(_xlfn.XLOOKUP(T236,Data!$W$3:$W$28,Data!$AB$3:$AB$28),"That's much too precious to give away!",IF(OR(AND(T236=17,CK235=CQ235),AND(T236=21,CK235=CV235)),"","No-one here seems to want that.")),"")</f>
        <v/>
      </c>
      <c r="BR236" s="5" t="str">
        <f>IF(BP236,IF(BQ236&lt;&gt;"",BQ236,IF(T236=21,Data!$B$5,"The priest takes the water and it is transformed by heavenly radiance!")),"")</f>
        <v/>
      </c>
      <c r="BS236" s="5" t="b">
        <f t="shared" si="337"/>
        <v>0</v>
      </c>
      <c r="BT236" s="5" t="str">
        <f t="shared" si="270"/>
        <v/>
      </c>
      <c r="BU236" s="5" t="str">
        <f t="shared" si="338"/>
        <v/>
      </c>
      <c r="BV236" s="5" t="b">
        <f t="shared" si="339"/>
        <v>0</v>
      </c>
      <c r="BW236" s="5" t="str">
        <f t="shared" si="271"/>
        <v/>
      </c>
      <c r="BX236" s="5" t="str">
        <f t="shared" si="340"/>
        <v/>
      </c>
      <c r="BY236" s="5" t="b">
        <f t="shared" si="341"/>
        <v>0</v>
      </c>
      <c r="BZ236" s="5">
        <f t="shared" si="342"/>
        <v>0</v>
      </c>
      <c r="CA236" s="5" t="str">
        <f t="shared" si="272"/>
        <v/>
      </c>
      <c r="CB236" s="5" t="b">
        <f t="shared" si="273"/>
        <v>0</v>
      </c>
      <c r="CC236" s="5" t="str">
        <f t="shared" si="274"/>
        <v/>
      </c>
      <c r="CD236" s="5" t="b">
        <f t="shared" si="275"/>
        <v>0</v>
      </c>
      <c r="CE236" s="5" t="b">
        <f t="shared" si="276"/>
        <v>0</v>
      </c>
      <c r="CF236" s="5" t="b">
        <f t="shared" si="277"/>
        <v>0</v>
      </c>
      <c r="CG236" s="5" t="b">
        <f t="shared" si="278"/>
        <v>0</v>
      </c>
      <c r="CH236" s="5" t="b">
        <f t="shared" si="279"/>
        <v>0</v>
      </c>
      <c r="CI236" s="5">
        <f t="shared" si="280"/>
        <v>0</v>
      </c>
      <c r="CJ236" s="5" t="str">
        <f t="shared" si="281"/>
        <v>I don't know that verb.</v>
      </c>
      <c r="CK236" s="4">
        <f t="shared" si="282"/>
        <v>3</v>
      </c>
      <c r="CL236" s="4" t="b">
        <f t="shared" si="283"/>
        <v>0</v>
      </c>
      <c r="CM236" s="4">
        <f t="shared" si="343"/>
        <v>20</v>
      </c>
      <c r="CN236" s="4" t="b">
        <f t="shared" si="284"/>
        <v>0</v>
      </c>
      <c r="CO236" s="4">
        <f t="shared" si="285"/>
        <v>12</v>
      </c>
      <c r="CP236" s="4">
        <f t="shared" si="286"/>
        <v>10</v>
      </c>
      <c r="CQ236" s="4">
        <f t="shared" si="287"/>
        <v>2</v>
      </c>
      <c r="CR236" s="4">
        <f t="shared" si="288"/>
        <v>20</v>
      </c>
      <c r="CS236" s="4">
        <f t="shared" si="289"/>
        <v>2</v>
      </c>
      <c r="CT236" s="4">
        <f t="shared" si="290"/>
        <v>15</v>
      </c>
      <c r="CU236" s="4">
        <f t="shared" si="291"/>
        <v>16</v>
      </c>
      <c r="CV236" s="4">
        <f t="shared" si="292"/>
        <v>8</v>
      </c>
      <c r="CW236" s="4">
        <f t="shared" si="293"/>
        <v>8</v>
      </c>
      <c r="CX236" s="4">
        <f t="shared" si="294"/>
        <v>14</v>
      </c>
      <c r="CY236" s="4">
        <f t="shared" si="295"/>
        <v>19</v>
      </c>
      <c r="CZ236" s="4">
        <f t="shared" si="296"/>
        <v>9</v>
      </c>
      <c r="DA236" s="4">
        <f t="shared" si="297"/>
        <v>2</v>
      </c>
      <c r="DB236" s="4">
        <f t="shared" si="298"/>
        <v>12</v>
      </c>
      <c r="DC236" s="4">
        <f t="shared" si="344"/>
        <v>2</v>
      </c>
      <c r="DD236" s="4">
        <f t="shared" si="299"/>
        <v>2</v>
      </c>
      <c r="DE236" s="4">
        <f t="shared" si="300"/>
        <v>2</v>
      </c>
      <c r="DF236" s="4">
        <f t="shared" si="301"/>
        <v>10</v>
      </c>
      <c r="DG236" s="4">
        <f t="shared" si="302"/>
        <v>2</v>
      </c>
      <c r="DH236" s="4">
        <f t="shared" si="303"/>
        <v>17</v>
      </c>
      <c r="DI236" s="4">
        <f t="shared" si="304"/>
        <v>6</v>
      </c>
      <c r="DJ236" s="4">
        <f t="shared" si="305"/>
        <v>15</v>
      </c>
      <c r="DK236" s="4">
        <f t="shared" si="306"/>
        <v>19</v>
      </c>
      <c r="DL236" s="4">
        <f t="shared" si="307"/>
        <v>2</v>
      </c>
      <c r="DM236" s="4">
        <f t="shared" si="308"/>
        <v>22</v>
      </c>
      <c r="DN236" s="4">
        <f t="shared" si="309"/>
        <v>23</v>
      </c>
      <c r="DO236" s="3"/>
    </row>
    <row r="237" spans="1:119" x14ac:dyDescent="0.35">
      <c r="A237" s="3" t="str">
        <f t="shared" si="310"/>
        <v/>
      </c>
      <c r="B237" s="6"/>
      <c r="C237" s="3" t="str">
        <f t="shared" si="260"/>
        <v/>
      </c>
      <c r="D237" s="3" t="e" cm="1">
        <f t="array" ref="D237:F237">INDEX(_xlfn.TEXTSPLIT(B237," ",,TRUE),_xlfn.SEQUENCE(1,3))</f>
        <v>#VALUE!</v>
      </c>
      <c r="E237" s="3" t="e">
        <v>#VALUE!</v>
      </c>
      <c r="F237" s="3" t="e">
        <v>#VALUE!</v>
      </c>
      <c r="G237" s="3" t="e" cm="1">
        <f t="array" ref="G237">_xlfn.XLOOKUP(D237,Data!$D$3:$D$36,Data!$E$3:$G$36)</f>
        <v>#VALUE!</v>
      </c>
      <c r="H237" s="3"/>
      <c r="I237" s="3"/>
      <c r="J237" s="3" t="e">
        <f>_xlfn.XMATCH(E237,Data!$L$3:$L$10)</f>
        <v>#VALUE!</v>
      </c>
      <c r="K237" s="3" t="str">
        <f>IF(M237="",IF(I237,Data!$B$4,_xlfn.XLOOKUP(D237,Data!$D$3:$D$36,Data!$E$3:$E$36)),"")</f>
        <v/>
      </c>
      <c r="L237" s="3" t="str">
        <f>IF(M237="",IF(I237,_xlfn.XLOOKUP(G237,Data!$L$3:$L$10,Data!$M$3:$M$10),IF(H237=0,"",IF(H237=1,E237,_xlfn.XLOOKUP(E237,Data!$L$3:$L$10,Data!$M$3:$M$10)))),"")</f>
        <v/>
      </c>
      <c r="M237" s="3" t="str">
        <f>IF(NOT(ISERROR(F237)),Data!$J$3,IF(ISERROR(G237),Data!$J$4,IF(AND(H237=0,NOT(ISERROR(E237))),Data!$J$5,IF(AND(H237=2,ISERROR(J237)),Data!$J$7,IF(AND(H237=1,ISERROR(E237)),Data!$J$6,"")))))</f>
        <v>I don't know that verb.</v>
      </c>
      <c r="N237" s="3" t="e">
        <f>_xlfn.XLOOKUP(K237,Data!$D$3:$D$36,Data!$H$3:$H$36)</f>
        <v>#N/A</v>
      </c>
      <c r="O237" s="3" t="e">
        <f>_xlfn.XLOOKUP(L237,Data!$X$3:$X$29,Data!$W$3:$W$29)</f>
        <v>#N/A</v>
      </c>
      <c r="P237" s="3" t="b">
        <f>OR(_xlfn.XLOOKUP(CK236,Data!$O$3:$O$25,Data!$U$3:$U$25),AND(CL236,OR(DC236=CK236,DC236=1)))</f>
        <v>1</v>
      </c>
      <c r="Q237" s="3" t="e" cm="1">
        <f t="array" ref="Q237">INDEX(CO236:DN236,1,O237)</f>
        <v>#N/A</v>
      </c>
      <c r="R237" s="3" t="e">
        <f t="shared" si="262"/>
        <v>#N/A</v>
      </c>
      <c r="S237" s="3" t="e">
        <f t="shared" si="311"/>
        <v>#N/A</v>
      </c>
      <c r="T237" s="3" t="str">
        <f t="shared" si="312"/>
        <v/>
      </c>
      <c r="U237" s="3" t="str">
        <f>IF(M237&lt;&gt;"",M237,IF(L237="","",IFERROR(IF(T237=0,IF(S237=FALSE,Data!$J$11,Data!$J$8),""),IF(K237=Data!$B$4,"",Data!$J$8))))</f>
        <v>I don't know that verb.</v>
      </c>
      <c r="V237" s="3" t="e" cm="1">
        <f t="array" ref="V237">INDEX(Data!$Q$3:$T$25,CK236,L237)</f>
        <v>#VALUE!</v>
      </c>
      <c r="W237" s="3" t="e">
        <f t="shared" si="263"/>
        <v>#VALUE!</v>
      </c>
      <c r="X237" s="3">
        <f t="shared" si="313"/>
        <v>0</v>
      </c>
      <c r="Y237" s="3" t="str">
        <f>IF(K237&lt;&gt;"Go","",IF(ISNUMBER(V237),IF(V237&gt;0,W237,Data!$J$9),Play!V237))</f>
        <v/>
      </c>
      <c r="Z237" s="3" t="b">
        <f t="shared" si="314"/>
        <v>0</v>
      </c>
      <c r="AA237" s="3" t="str">
        <f t="shared" si="315"/>
        <v/>
      </c>
      <c r="AB237" s="3">
        <f t="shared" si="264"/>
        <v>0</v>
      </c>
      <c r="AE237" s="5" t="str">
        <f t="shared" si="265"/>
        <v/>
      </c>
      <c r="AF237" s="5" t="str">
        <f>IF(AE237&lt;&gt;"",OR(_xlfn.XLOOKUP(AE237,Data!$O$3:$O$25,Data!$U$3:$U$25),AND(CL236,OR(DC236=1,DC236=CK236))),"")</f>
        <v/>
      </c>
      <c r="AG237" s="5" t="e" cm="1">
        <f t="array" ref="AG237">"Exits: " &amp; _xlfn.TEXTJOIN(", ", TRUE, IF(INDEX(Data!$Q$3:$T$25,AE237,0)&gt;0,Data!$Q$2:$T$2,""))&amp;"."</f>
        <v>#VALUE!</v>
      </c>
      <c r="AH237" s="5" t="str" cm="1">
        <f t="array" ref="AH237">_xlfn.TEXTJOIN(", ", TRUE, IF(CO236:DN236=AE237,_xlfn.XLOOKUP($CO$3:$DN$3,Data!$W$3:$W$28,Data!$X$3:$X$28),""))</f>
        <v/>
      </c>
      <c r="AI237" s="5" t="str">
        <f>IF(AF237="","",IF(AF237,_xlfn.XLOOKUP(AE237,Data!$O$3:$O$25,Data!$P$3:$P$25)&amp;" "&amp;AG237&amp;IF(AH237&lt;&gt;""," You see: " &amp;AH237&amp;".",""),Data!$J$10))</f>
        <v/>
      </c>
      <c r="AJ237" s="5" t="str">
        <f t="shared" si="316"/>
        <v/>
      </c>
      <c r="AK237" s="5" t="str">
        <f>IF(AND(K237="Talk",U237=""),_xlfn.XLOOKUP(T237,Data!$W$3:$W$28,Data!$AC$3:$AC$28),"")</f>
        <v/>
      </c>
      <c r="AL237" s="5" t="str">
        <f t="shared" si="317"/>
        <v/>
      </c>
      <c r="AM237" s="5" t="b">
        <f t="shared" si="318"/>
        <v>0</v>
      </c>
      <c r="AN237" s="5" t="str">
        <f>IF(AM237,IF(_xlfn.XLOOKUP(T237,Data!$W$3:$W$28,Data!$AA$3:$AA$28)=FALSE,"You can't take that.",IF(Q237=1,"You already have that.",IF(OR(CK236=CT236,CK236=CY236),"The unholy fiend prevents you!",""))),"")</f>
        <v/>
      </c>
      <c r="AO237" s="5" t="str">
        <f t="shared" si="319"/>
        <v/>
      </c>
      <c r="AP237" s="5" t="str">
        <f t="shared" si="320"/>
        <v/>
      </c>
      <c r="AQ237" s="5" t="b">
        <f t="shared" si="321"/>
        <v>0</v>
      </c>
      <c r="AR237" s="5" t="str">
        <f t="shared" si="322"/>
        <v/>
      </c>
      <c r="AS237" s="5" t="str">
        <f t="shared" si="323"/>
        <v/>
      </c>
      <c r="AT237" s="5" t="str">
        <f t="shared" si="261"/>
        <v/>
      </c>
      <c r="AU237" s="5" t="str">
        <f>IF(AND(K237="Examine",U237=""),_xlfn.XLOOKUP(T237,Data!$W$3:$W$28,Data!$Z$3:$Z$28)&amp;IF(T237=15,IF(CL236,IF(CM236&gt;=14,"burning brightly.",IF(CM236&gt;=9,"burning steadily.",IF(CM236&gt;=4,"burning weakly.","guttering."))),"unlit."),""),"")</f>
        <v/>
      </c>
      <c r="AV237" s="5" t="str" cm="1">
        <f t="array" ref="AV237">_xlfn.TEXTJOIN(", ", TRUE, IF(CO236:DN236=1,CO$1:DN$1,""))</f>
        <v/>
      </c>
      <c r="AW237" s="5" t="str">
        <f t="shared" si="324"/>
        <v/>
      </c>
      <c r="AX237" s="5" t="b">
        <f t="shared" si="325"/>
        <v>0</v>
      </c>
      <c r="AY237" s="5" t="str">
        <f>IF(AX237,IF(NOT(ISBLANK(_xlfn.XLOOKUP(T237,Data!$W$3:$W$28,Data!$AD$3:$AD$28))),IF(CK236=12,"","There's nowhere to pour it away here."),"You can't empty that!"),"")</f>
        <v/>
      </c>
      <c r="AZ237" s="5" t="str">
        <f t="shared" si="326"/>
        <v/>
      </c>
      <c r="BA237" s="5" t="b">
        <f t="shared" si="327"/>
        <v>0</v>
      </c>
      <c r="BB237" s="5" t="e">
        <f>_xlfn.XLOOKUP(T237,Data!$W$3:$W$28,Data!$AD$3:$AD$28)</f>
        <v>#N/A</v>
      </c>
      <c r="BC237" s="5" t="str">
        <f t="shared" si="328"/>
        <v/>
      </c>
      <c r="BD237" s="5" t="str">
        <f t="shared" si="329"/>
        <v/>
      </c>
      <c r="BE237" s="5" t="b">
        <f t="shared" si="330"/>
        <v>0</v>
      </c>
      <c r="BF237" s="5" t="str">
        <f t="shared" si="266"/>
        <v/>
      </c>
      <c r="BG237" s="5" t="str">
        <f t="shared" si="331"/>
        <v/>
      </c>
      <c r="BH237" s="5" t="b">
        <f t="shared" si="332"/>
        <v>0</v>
      </c>
      <c r="BI237" s="5" t="str">
        <f t="shared" si="333"/>
        <v/>
      </c>
      <c r="BJ237" s="5" t="str">
        <f t="shared" si="267"/>
        <v/>
      </c>
      <c r="BK237" s="5" t="str">
        <f>IF(BH237,IF(BI237="","You ring the bell. "&amp;IF(BJ237=0,"Nothing else happens.","The "&amp;_xlfn.XLOOKUP(BJ237,Data!$W$3:$W$28,Data!$X$3:$X$28)&amp;" is transformed!"),BI237),"")</f>
        <v/>
      </c>
      <c r="BL237" s="5" t="b">
        <f t="shared" si="334"/>
        <v>0</v>
      </c>
      <c r="BM237" s="5" t="b">
        <f t="shared" si="335"/>
        <v>0</v>
      </c>
      <c r="BN237" s="5" t="str">
        <f t="shared" si="268"/>
        <v/>
      </c>
      <c r="BO237" s="5" t="str">
        <f t="shared" si="269"/>
        <v/>
      </c>
      <c r="BP237" s="5" t="b">
        <f t="shared" si="336"/>
        <v>0</v>
      </c>
      <c r="BQ237" s="5" t="str">
        <f>IF(BP237,IF(_xlfn.XLOOKUP(T237,Data!$W$3:$W$28,Data!$AB$3:$AB$28),"That's much too precious to give away!",IF(OR(AND(T237=17,CK236=CQ236),AND(T237=21,CK236=CV236)),"","No-one here seems to want that.")),"")</f>
        <v/>
      </c>
      <c r="BR237" s="5" t="str">
        <f>IF(BP237,IF(BQ237&lt;&gt;"",BQ237,IF(T237=21,Data!$B$5,"The priest takes the water and it is transformed by heavenly radiance!")),"")</f>
        <v/>
      </c>
      <c r="BS237" s="5" t="b">
        <f t="shared" si="337"/>
        <v>0</v>
      </c>
      <c r="BT237" s="5" t="str">
        <f t="shared" si="270"/>
        <v/>
      </c>
      <c r="BU237" s="5" t="str">
        <f t="shared" si="338"/>
        <v/>
      </c>
      <c r="BV237" s="5" t="b">
        <f t="shared" si="339"/>
        <v>0</v>
      </c>
      <c r="BW237" s="5" t="str">
        <f t="shared" si="271"/>
        <v/>
      </c>
      <c r="BX237" s="5" t="str">
        <f t="shared" si="340"/>
        <v/>
      </c>
      <c r="BY237" s="5" t="b">
        <f t="shared" si="341"/>
        <v>0</v>
      </c>
      <c r="BZ237" s="5">
        <f t="shared" si="342"/>
        <v>0</v>
      </c>
      <c r="CA237" s="5" t="str">
        <f t="shared" si="272"/>
        <v/>
      </c>
      <c r="CB237" s="5" t="b">
        <f t="shared" si="273"/>
        <v>0</v>
      </c>
      <c r="CC237" s="5" t="str">
        <f t="shared" si="274"/>
        <v/>
      </c>
      <c r="CD237" s="5" t="b">
        <f t="shared" si="275"/>
        <v>0</v>
      </c>
      <c r="CE237" s="5" t="b">
        <f t="shared" si="276"/>
        <v>0</v>
      </c>
      <c r="CF237" s="5" t="b">
        <f t="shared" si="277"/>
        <v>0</v>
      </c>
      <c r="CG237" s="5" t="b">
        <f t="shared" si="278"/>
        <v>0</v>
      </c>
      <c r="CH237" s="5" t="b">
        <f t="shared" si="279"/>
        <v>0</v>
      </c>
      <c r="CI237" s="5">
        <f t="shared" si="280"/>
        <v>0</v>
      </c>
      <c r="CJ237" s="5" t="str">
        <f t="shared" si="281"/>
        <v>I don't know that verb.</v>
      </c>
      <c r="CK237" s="4">
        <f t="shared" si="282"/>
        <v>3</v>
      </c>
      <c r="CL237" s="4" t="b">
        <f t="shared" si="283"/>
        <v>0</v>
      </c>
      <c r="CM237" s="4">
        <f t="shared" si="343"/>
        <v>20</v>
      </c>
      <c r="CN237" s="4" t="b">
        <f t="shared" si="284"/>
        <v>0</v>
      </c>
      <c r="CO237" s="4">
        <f t="shared" si="285"/>
        <v>12</v>
      </c>
      <c r="CP237" s="4">
        <f t="shared" si="286"/>
        <v>10</v>
      </c>
      <c r="CQ237" s="4">
        <f t="shared" si="287"/>
        <v>2</v>
      </c>
      <c r="CR237" s="4">
        <f t="shared" si="288"/>
        <v>20</v>
      </c>
      <c r="CS237" s="4">
        <f t="shared" si="289"/>
        <v>2</v>
      </c>
      <c r="CT237" s="4">
        <f t="shared" si="290"/>
        <v>15</v>
      </c>
      <c r="CU237" s="4">
        <f t="shared" si="291"/>
        <v>16</v>
      </c>
      <c r="CV237" s="4">
        <f t="shared" si="292"/>
        <v>8</v>
      </c>
      <c r="CW237" s="4">
        <f t="shared" si="293"/>
        <v>8</v>
      </c>
      <c r="CX237" s="4">
        <f t="shared" si="294"/>
        <v>14</v>
      </c>
      <c r="CY237" s="4">
        <f t="shared" si="295"/>
        <v>19</v>
      </c>
      <c r="CZ237" s="4">
        <f t="shared" si="296"/>
        <v>9</v>
      </c>
      <c r="DA237" s="4">
        <f t="shared" si="297"/>
        <v>2</v>
      </c>
      <c r="DB237" s="4">
        <f t="shared" si="298"/>
        <v>12</v>
      </c>
      <c r="DC237" s="4">
        <f t="shared" si="344"/>
        <v>2</v>
      </c>
      <c r="DD237" s="4">
        <f t="shared" si="299"/>
        <v>2</v>
      </c>
      <c r="DE237" s="4">
        <f t="shared" si="300"/>
        <v>2</v>
      </c>
      <c r="DF237" s="4">
        <f t="shared" si="301"/>
        <v>10</v>
      </c>
      <c r="DG237" s="4">
        <f t="shared" si="302"/>
        <v>2</v>
      </c>
      <c r="DH237" s="4">
        <f t="shared" si="303"/>
        <v>17</v>
      </c>
      <c r="DI237" s="4">
        <f t="shared" si="304"/>
        <v>6</v>
      </c>
      <c r="DJ237" s="4">
        <f t="shared" si="305"/>
        <v>15</v>
      </c>
      <c r="DK237" s="4">
        <f t="shared" si="306"/>
        <v>19</v>
      </c>
      <c r="DL237" s="4">
        <f t="shared" si="307"/>
        <v>2</v>
      </c>
      <c r="DM237" s="4">
        <f t="shared" si="308"/>
        <v>22</v>
      </c>
      <c r="DN237" s="4">
        <f t="shared" si="309"/>
        <v>23</v>
      </c>
      <c r="DO237" s="3"/>
    </row>
    <row r="238" spans="1:119" x14ac:dyDescent="0.35">
      <c r="A238" s="3" t="str">
        <f t="shared" si="310"/>
        <v/>
      </c>
      <c r="B238" s="6"/>
      <c r="C238" s="3" t="str">
        <f t="shared" si="260"/>
        <v/>
      </c>
      <c r="D238" s="3" t="e" cm="1">
        <f t="array" ref="D238:F238">INDEX(_xlfn.TEXTSPLIT(B238," ",,TRUE),_xlfn.SEQUENCE(1,3))</f>
        <v>#VALUE!</v>
      </c>
      <c r="E238" s="3" t="e">
        <v>#VALUE!</v>
      </c>
      <c r="F238" s="3" t="e">
        <v>#VALUE!</v>
      </c>
      <c r="G238" s="3" t="e" cm="1">
        <f t="array" ref="G238">_xlfn.XLOOKUP(D238,Data!$D$3:$D$36,Data!$E$3:$G$36)</f>
        <v>#VALUE!</v>
      </c>
      <c r="H238" s="3"/>
      <c r="I238" s="3"/>
      <c r="J238" s="3" t="e">
        <f>_xlfn.XMATCH(E238,Data!$L$3:$L$10)</f>
        <v>#VALUE!</v>
      </c>
      <c r="K238" s="3" t="str">
        <f>IF(M238="",IF(I238,Data!$B$4,_xlfn.XLOOKUP(D238,Data!$D$3:$D$36,Data!$E$3:$E$36)),"")</f>
        <v/>
      </c>
      <c r="L238" s="3" t="str">
        <f>IF(M238="",IF(I238,_xlfn.XLOOKUP(G238,Data!$L$3:$L$10,Data!$M$3:$M$10),IF(H238=0,"",IF(H238=1,E238,_xlfn.XLOOKUP(E238,Data!$L$3:$L$10,Data!$M$3:$M$10)))),"")</f>
        <v/>
      </c>
      <c r="M238" s="3" t="str">
        <f>IF(NOT(ISERROR(F238)),Data!$J$3,IF(ISERROR(G238),Data!$J$4,IF(AND(H238=0,NOT(ISERROR(E238))),Data!$J$5,IF(AND(H238=2,ISERROR(J238)),Data!$J$7,IF(AND(H238=1,ISERROR(E238)),Data!$J$6,"")))))</f>
        <v>I don't know that verb.</v>
      </c>
      <c r="N238" s="3" t="e">
        <f>_xlfn.XLOOKUP(K238,Data!$D$3:$D$36,Data!$H$3:$H$36)</f>
        <v>#N/A</v>
      </c>
      <c r="O238" s="3" t="e">
        <f>_xlfn.XLOOKUP(L238,Data!$X$3:$X$29,Data!$W$3:$W$29)</f>
        <v>#N/A</v>
      </c>
      <c r="P238" s="3" t="b">
        <f>OR(_xlfn.XLOOKUP(CK237,Data!$O$3:$O$25,Data!$U$3:$U$25),AND(CL237,OR(DC237=CK237,DC237=1)))</f>
        <v>1</v>
      </c>
      <c r="Q238" s="3" t="e" cm="1">
        <f t="array" ref="Q238">INDEX(CO237:DN237,1,O238)</f>
        <v>#N/A</v>
      </c>
      <c r="R238" s="3" t="e">
        <f t="shared" si="262"/>
        <v>#N/A</v>
      </c>
      <c r="S238" s="3" t="e">
        <f t="shared" si="311"/>
        <v>#N/A</v>
      </c>
      <c r="T238" s="3" t="str">
        <f t="shared" si="312"/>
        <v/>
      </c>
      <c r="U238" s="3" t="str">
        <f>IF(M238&lt;&gt;"",M238,IF(L238="","",IFERROR(IF(T238=0,IF(S238=FALSE,Data!$J$11,Data!$J$8),""),IF(K238=Data!$B$4,"",Data!$J$8))))</f>
        <v>I don't know that verb.</v>
      </c>
      <c r="V238" s="3" t="e" cm="1">
        <f t="array" ref="V238">INDEX(Data!$Q$3:$T$25,CK237,L238)</f>
        <v>#VALUE!</v>
      </c>
      <c r="W238" s="3" t="e">
        <f t="shared" si="263"/>
        <v>#VALUE!</v>
      </c>
      <c r="X238" s="3">
        <f t="shared" si="313"/>
        <v>0</v>
      </c>
      <c r="Y238" s="3" t="str">
        <f>IF(K238&lt;&gt;"Go","",IF(ISNUMBER(V238),IF(V238&gt;0,W238,Data!$J$9),Play!V238))</f>
        <v/>
      </c>
      <c r="Z238" s="3" t="b">
        <f t="shared" si="314"/>
        <v>0</v>
      </c>
      <c r="AA238" s="3" t="str">
        <f t="shared" si="315"/>
        <v/>
      </c>
      <c r="AB238" s="3">
        <f t="shared" si="264"/>
        <v>0</v>
      </c>
      <c r="AE238" s="5" t="str">
        <f t="shared" si="265"/>
        <v/>
      </c>
      <c r="AF238" s="5" t="str">
        <f>IF(AE238&lt;&gt;"",OR(_xlfn.XLOOKUP(AE238,Data!$O$3:$O$25,Data!$U$3:$U$25),AND(CL237,OR(DC237=1,DC237=CK237))),"")</f>
        <v/>
      </c>
      <c r="AG238" s="5" t="e" cm="1">
        <f t="array" ref="AG238">"Exits: " &amp; _xlfn.TEXTJOIN(", ", TRUE, IF(INDEX(Data!$Q$3:$T$25,AE238,0)&gt;0,Data!$Q$2:$T$2,""))&amp;"."</f>
        <v>#VALUE!</v>
      </c>
      <c r="AH238" s="5" t="str" cm="1">
        <f t="array" ref="AH238">_xlfn.TEXTJOIN(", ", TRUE, IF(CO237:DN237=AE238,_xlfn.XLOOKUP($CO$3:$DN$3,Data!$W$3:$W$28,Data!$X$3:$X$28),""))</f>
        <v/>
      </c>
      <c r="AI238" s="5" t="str">
        <f>IF(AF238="","",IF(AF238,_xlfn.XLOOKUP(AE238,Data!$O$3:$O$25,Data!$P$3:$P$25)&amp;" "&amp;AG238&amp;IF(AH238&lt;&gt;""," You see: " &amp;AH238&amp;".",""),Data!$J$10))</f>
        <v/>
      </c>
      <c r="AJ238" s="5" t="str">
        <f t="shared" si="316"/>
        <v/>
      </c>
      <c r="AK238" s="5" t="str">
        <f>IF(AND(K238="Talk",U238=""),_xlfn.XLOOKUP(T238,Data!$W$3:$W$28,Data!$AC$3:$AC$28),"")</f>
        <v/>
      </c>
      <c r="AL238" s="5" t="str">
        <f t="shared" si="317"/>
        <v/>
      </c>
      <c r="AM238" s="5" t="b">
        <f t="shared" si="318"/>
        <v>0</v>
      </c>
      <c r="AN238" s="5" t="str">
        <f>IF(AM238,IF(_xlfn.XLOOKUP(T238,Data!$W$3:$W$28,Data!$AA$3:$AA$28)=FALSE,"You can't take that.",IF(Q238=1,"You already have that.",IF(OR(CK237=CT237,CK237=CY237),"The unholy fiend prevents you!",""))),"")</f>
        <v/>
      </c>
      <c r="AO238" s="5" t="str">
        <f t="shared" si="319"/>
        <v/>
      </c>
      <c r="AP238" s="5" t="str">
        <f t="shared" si="320"/>
        <v/>
      </c>
      <c r="AQ238" s="5" t="b">
        <f t="shared" si="321"/>
        <v>0</v>
      </c>
      <c r="AR238" s="5" t="str">
        <f t="shared" si="322"/>
        <v/>
      </c>
      <c r="AS238" s="5" t="str">
        <f t="shared" si="323"/>
        <v/>
      </c>
      <c r="AT238" s="5" t="str">
        <f t="shared" si="261"/>
        <v/>
      </c>
      <c r="AU238" s="5" t="str">
        <f>IF(AND(K238="Examine",U238=""),_xlfn.XLOOKUP(T238,Data!$W$3:$W$28,Data!$Z$3:$Z$28)&amp;IF(T238=15,IF(CL237,IF(CM237&gt;=14,"burning brightly.",IF(CM237&gt;=9,"burning steadily.",IF(CM237&gt;=4,"burning weakly.","guttering."))),"unlit."),""),"")</f>
        <v/>
      </c>
      <c r="AV238" s="5" t="str" cm="1">
        <f t="array" ref="AV238">_xlfn.TEXTJOIN(", ", TRUE, IF(CO237:DN237=1,CO$1:DN$1,""))</f>
        <v/>
      </c>
      <c r="AW238" s="5" t="str">
        <f t="shared" si="324"/>
        <v/>
      </c>
      <c r="AX238" s="5" t="b">
        <f t="shared" si="325"/>
        <v>0</v>
      </c>
      <c r="AY238" s="5" t="str">
        <f>IF(AX238,IF(NOT(ISBLANK(_xlfn.XLOOKUP(T238,Data!$W$3:$W$28,Data!$AD$3:$AD$28))),IF(CK237=12,"","There's nowhere to pour it away here."),"You can't empty that!"),"")</f>
        <v/>
      </c>
      <c r="AZ238" s="5" t="str">
        <f t="shared" si="326"/>
        <v/>
      </c>
      <c r="BA238" s="5" t="b">
        <f t="shared" si="327"/>
        <v>0</v>
      </c>
      <c r="BB238" s="5" t="e">
        <f>_xlfn.XLOOKUP(T238,Data!$W$3:$W$28,Data!$AD$3:$AD$28)</f>
        <v>#N/A</v>
      </c>
      <c r="BC238" s="5" t="str">
        <f t="shared" si="328"/>
        <v/>
      </c>
      <c r="BD238" s="5" t="str">
        <f t="shared" si="329"/>
        <v/>
      </c>
      <c r="BE238" s="5" t="b">
        <f t="shared" si="330"/>
        <v>0</v>
      </c>
      <c r="BF238" s="5" t="str">
        <f t="shared" si="266"/>
        <v/>
      </c>
      <c r="BG238" s="5" t="str">
        <f t="shared" si="331"/>
        <v/>
      </c>
      <c r="BH238" s="5" t="b">
        <f t="shared" si="332"/>
        <v>0</v>
      </c>
      <c r="BI238" s="5" t="str">
        <f t="shared" si="333"/>
        <v/>
      </c>
      <c r="BJ238" s="5" t="str">
        <f t="shared" si="267"/>
        <v/>
      </c>
      <c r="BK238" s="5" t="str">
        <f>IF(BH238,IF(BI238="","You ring the bell. "&amp;IF(BJ238=0,"Nothing else happens.","The "&amp;_xlfn.XLOOKUP(BJ238,Data!$W$3:$W$28,Data!$X$3:$X$28)&amp;" is transformed!"),BI238),"")</f>
        <v/>
      </c>
      <c r="BL238" s="5" t="b">
        <f t="shared" si="334"/>
        <v>0</v>
      </c>
      <c r="BM238" s="5" t="b">
        <f t="shared" si="335"/>
        <v>0</v>
      </c>
      <c r="BN238" s="5" t="str">
        <f t="shared" si="268"/>
        <v/>
      </c>
      <c r="BO238" s="5" t="str">
        <f t="shared" si="269"/>
        <v/>
      </c>
      <c r="BP238" s="5" t="b">
        <f t="shared" si="336"/>
        <v>0</v>
      </c>
      <c r="BQ238" s="5" t="str">
        <f>IF(BP238,IF(_xlfn.XLOOKUP(T238,Data!$W$3:$W$28,Data!$AB$3:$AB$28),"That's much too precious to give away!",IF(OR(AND(T238=17,CK237=CQ237),AND(T238=21,CK237=CV237)),"","No-one here seems to want that.")),"")</f>
        <v/>
      </c>
      <c r="BR238" s="5" t="str">
        <f>IF(BP238,IF(BQ238&lt;&gt;"",BQ238,IF(T238=21,Data!$B$5,"The priest takes the water and it is transformed by heavenly radiance!")),"")</f>
        <v/>
      </c>
      <c r="BS238" s="5" t="b">
        <f t="shared" si="337"/>
        <v>0</v>
      </c>
      <c r="BT238" s="5" t="str">
        <f t="shared" si="270"/>
        <v/>
      </c>
      <c r="BU238" s="5" t="str">
        <f t="shared" si="338"/>
        <v/>
      </c>
      <c r="BV238" s="5" t="b">
        <f t="shared" si="339"/>
        <v>0</v>
      </c>
      <c r="BW238" s="5" t="str">
        <f t="shared" si="271"/>
        <v/>
      </c>
      <c r="BX238" s="5" t="str">
        <f t="shared" si="340"/>
        <v/>
      </c>
      <c r="BY238" s="5" t="b">
        <f t="shared" si="341"/>
        <v>0</v>
      </c>
      <c r="BZ238" s="5">
        <f t="shared" si="342"/>
        <v>0</v>
      </c>
      <c r="CA238" s="5" t="str">
        <f t="shared" si="272"/>
        <v/>
      </c>
      <c r="CB238" s="5" t="b">
        <f t="shared" si="273"/>
        <v>0</v>
      </c>
      <c r="CC238" s="5" t="str">
        <f t="shared" si="274"/>
        <v/>
      </c>
      <c r="CD238" s="5" t="b">
        <f t="shared" si="275"/>
        <v>0</v>
      </c>
      <c r="CE238" s="5" t="b">
        <f t="shared" si="276"/>
        <v>0</v>
      </c>
      <c r="CF238" s="5" t="b">
        <f t="shared" si="277"/>
        <v>0</v>
      </c>
      <c r="CG238" s="5" t="b">
        <f t="shared" si="278"/>
        <v>0</v>
      </c>
      <c r="CH238" s="5" t="b">
        <f t="shared" si="279"/>
        <v>0</v>
      </c>
      <c r="CI238" s="5">
        <f t="shared" si="280"/>
        <v>0</v>
      </c>
      <c r="CJ238" s="5" t="str">
        <f t="shared" si="281"/>
        <v>I don't know that verb.</v>
      </c>
      <c r="CK238" s="4">
        <f t="shared" si="282"/>
        <v>3</v>
      </c>
      <c r="CL238" s="4" t="b">
        <f t="shared" si="283"/>
        <v>0</v>
      </c>
      <c r="CM238" s="4">
        <f t="shared" si="343"/>
        <v>20</v>
      </c>
      <c r="CN238" s="4" t="b">
        <f t="shared" si="284"/>
        <v>0</v>
      </c>
      <c r="CO238" s="4">
        <f t="shared" si="285"/>
        <v>12</v>
      </c>
      <c r="CP238" s="4">
        <f t="shared" si="286"/>
        <v>10</v>
      </c>
      <c r="CQ238" s="4">
        <f t="shared" si="287"/>
        <v>2</v>
      </c>
      <c r="CR238" s="4">
        <f t="shared" si="288"/>
        <v>20</v>
      </c>
      <c r="CS238" s="4">
        <f t="shared" si="289"/>
        <v>2</v>
      </c>
      <c r="CT238" s="4">
        <f t="shared" si="290"/>
        <v>15</v>
      </c>
      <c r="CU238" s="4">
        <f t="shared" si="291"/>
        <v>16</v>
      </c>
      <c r="CV238" s="4">
        <f t="shared" si="292"/>
        <v>8</v>
      </c>
      <c r="CW238" s="4">
        <f t="shared" si="293"/>
        <v>8</v>
      </c>
      <c r="CX238" s="4">
        <f t="shared" si="294"/>
        <v>14</v>
      </c>
      <c r="CY238" s="4">
        <f t="shared" si="295"/>
        <v>19</v>
      </c>
      <c r="CZ238" s="4">
        <f t="shared" si="296"/>
        <v>9</v>
      </c>
      <c r="DA238" s="4">
        <f t="shared" si="297"/>
        <v>2</v>
      </c>
      <c r="DB238" s="4">
        <f t="shared" si="298"/>
        <v>12</v>
      </c>
      <c r="DC238" s="4">
        <f t="shared" si="344"/>
        <v>2</v>
      </c>
      <c r="DD238" s="4">
        <f t="shared" si="299"/>
        <v>2</v>
      </c>
      <c r="DE238" s="4">
        <f t="shared" si="300"/>
        <v>2</v>
      </c>
      <c r="DF238" s="4">
        <f t="shared" si="301"/>
        <v>10</v>
      </c>
      <c r="DG238" s="4">
        <f t="shared" si="302"/>
        <v>2</v>
      </c>
      <c r="DH238" s="4">
        <f t="shared" si="303"/>
        <v>17</v>
      </c>
      <c r="DI238" s="4">
        <f t="shared" si="304"/>
        <v>6</v>
      </c>
      <c r="DJ238" s="4">
        <f t="shared" si="305"/>
        <v>15</v>
      </c>
      <c r="DK238" s="4">
        <f t="shared" si="306"/>
        <v>19</v>
      </c>
      <c r="DL238" s="4">
        <f t="shared" si="307"/>
        <v>2</v>
      </c>
      <c r="DM238" s="4">
        <f t="shared" si="308"/>
        <v>22</v>
      </c>
      <c r="DN238" s="4">
        <f t="shared" si="309"/>
        <v>23</v>
      </c>
      <c r="DO238" s="3"/>
    </row>
    <row r="239" spans="1:119" x14ac:dyDescent="0.35">
      <c r="A239" s="3" t="str">
        <f t="shared" si="310"/>
        <v/>
      </c>
      <c r="B239" s="6"/>
      <c r="C239" s="3" t="str">
        <f t="shared" si="260"/>
        <v/>
      </c>
      <c r="D239" s="3" t="e" cm="1">
        <f t="array" ref="D239:F239">INDEX(_xlfn.TEXTSPLIT(B239," ",,TRUE),_xlfn.SEQUENCE(1,3))</f>
        <v>#VALUE!</v>
      </c>
      <c r="E239" s="3" t="e">
        <v>#VALUE!</v>
      </c>
      <c r="F239" s="3" t="e">
        <v>#VALUE!</v>
      </c>
      <c r="G239" s="3" t="e" cm="1">
        <f t="array" ref="G239">_xlfn.XLOOKUP(D239,Data!$D$3:$D$36,Data!$E$3:$G$36)</f>
        <v>#VALUE!</v>
      </c>
      <c r="H239" s="3"/>
      <c r="I239" s="3"/>
      <c r="J239" s="3" t="e">
        <f>_xlfn.XMATCH(E239,Data!$L$3:$L$10)</f>
        <v>#VALUE!</v>
      </c>
      <c r="K239" s="3" t="str">
        <f>IF(M239="",IF(I239,Data!$B$4,_xlfn.XLOOKUP(D239,Data!$D$3:$D$36,Data!$E$3:$E$36)),"")</f>
        <v/>
      </c>
      <c r="L239" s="3" t="str">
        <f>IF(M239="",IF(I239,_xlfn.XLOOKUP(G239,Data!$L$3:$L$10,Data!$M$3:$M$10),IF(H239=0,"",IF(H239=1,E239,_xlfn.XLOOKUP(E239,Data!$L$3:$L$10,Data!$M$3:$M$10)))),"")</f>
        <v/>
      </c>
      <c r="M239" s="3" t="str">
        <f>IF(NOT(ISERROR(F239)),Data!$J$3,IF(ISERROR(G239),Data!$J$4,IF(AND(H239=0,NOT(ISERROR(E239))),Data!$J$5,IF(AND(H239=2,ISERROR(J239)),Data!$J$7,IF(AND(H239=1,ISERROR(E239)),Data!$J$6,"")))))</f>
        <v>I don't know that verb.</v>
      </c>
      <c r="N239" s="3" t="e">
        <f>_xlfn.XLOOKUP(K239,Data!$D$3:$D$36,Data!$H$3:$H$36)</f>
        <v>#N/A</v>
      </c>
      <c r="O239" s="3" t="e">
        <f>_xlfn.XLOOKUP(L239,Data!$X$3:$X$29,Data!$W$3:$W$29)</f>
        <v>#N/A</v>
      </c>
      <c r="P239" s="3" t="b">
        <f>OR(_xlfn.XLOOKUP(CK238,Data!$O$3:$O$25,Data!$U$3:$U$25),AND(CL238,OR(DC238=CK238,DC238=1)))</f>
        <v>1</v>
      </c>
      <c r="Q239" s="3" t="e" cm="1">
        <f t="array" ref="Q239">INDEX(CO238:DN238,1,O239)</f>
        <v>#N/A</v>
      </c>
      <c r="R239" s="3" t="e">
        <f t="shared" si="262"/>
        <v>#N/A</v>
      </c>
      <c r="S239" s="3" t="e">
        <f t="shared" si="311"/>
        <v>#N/A</v>
      </c>
      <c r="T239" s="3" t="str">
        <f t="shared" si="312"/>
        <v/>
      </c>
      <c r="U239" s="3" t="str">
        <f>IF(M239&lt;&gt;"",M239,IF(L239="","",IFERROR(IF(T239=0,IF(S239=FALSE,Data!$J$11,Data!$J$8),""),IF(K239=Data!$B$4,"",Data!$J$8))))</f>
        <v>I don't know that verb.</v>
      </c>
      <c r="V239" s="3" t="e" cm="1">
        <f t="array" ref="V239">INDEX(Data!$Q$3:$T$25,CK238,L239)</f>
        <v>#VALUE!</v>
      </c>
      <c r="W239" s="3" t="e">
        <f t="shared" si="263"/>
        <v>#VALUE!</v>
      </c>
      <c r="X239" s="3">
        <f t="shared" si="313"/>
        <v>0</v>
      </c>
      <c r="Y239" s="3" t="str">
        <f>IF(K239&lt;&gt;"Go","",IF(ISNUMBER(V239),IF(V239&gt;0,W239,Data!$J$9),Play!V239))</f>
        <v/>
      </c>
      <c r="Z239" s="3" t="b">
        <f t="shared" si="314"/>
        <v>0</v>
      </c>
      <c r="AA239" s="3" t="str">
        <f t="shared" si="315"/>
        <v/>
      </c>
      <c r="AB239" s="3">
        <f t="shared" si="264"/>
        <v>0</v>
      </c>
      <c r="AE239" s="5" t="str">
        <f t="shared" si="265"/>
        <v/>
      </c>
      <c r="AF239" s="5" t="str">
        <f>IF(AE239&lt;&gt;"",OR(_xlfn.XLOOKUP(AE239,Data!$O$3:$O$25,Data!$U$3:$U$25),AND(CL238,OR(DC238=1,DC238=CK238))),"")</f>
        <v/>
      </c>
      <c r="AG239" s="5" t="e" cm="1">
        <f t="array" ref="AG239">"Exits: " &amp; _xlfn.TEXTJOIN(", ", TRUE, IF(INDEX(Data!$Q$3:$T$25,AE239,0)&gt;0,Data!$Q$2:$T$2,""))&amp;"."</f>
        <v>#VALUE!</v>
      </c>
      <c r="AH239" s="5" t="str" cm="1">
        <f t="array" ref="AH239">_xlfn.TEXTJOIN(", ", TRUE, IF(CO238:DN238=AE239,_xlfn.XLOOKUP($CO$3:$DN$3,Data!$W$3:$W$28,Data!$X$3:$X$28),""))</f>
        <v/>
      </c>
      <c r="AI239" s="5" t="str">
        <f>IF(AF239="","",IF(AF239,_xlfn.XLOOKUP(AE239,Data!$O$3:$O$25,Data!$P$3:$P$25)&amp;" "&amp;AG239&amp;IF(AH239&lt;&gt;""," You see: " &amp;AH239&amp;".",""),Data!$J$10))</f>
        <v/>
      </c>
      <c r="AJ239" s="5" t="str">
        <f t="shared" si="316"/>
        <v/>
      </c>
      <c r="AK239" s="5" t="str">
        <f>IF(AND(K239="Talk",U239=""),_xlfn.XLOOKUP(T239,Data!$W$3:$W$28,Data!$AC$3:$AC$28),"")</f>
        <v/>
      </c>
      <c r="AL239" s="5" t="str">
        <f t="shared" si="317"/>
        <v/>
      </c>
      <c r="AM239" s="5" t="b">
        <f t="shared" si="318"/>
        <v>0</v>
      </c>
      <c r="AN239" s="5" t="str">
        <f>IF(AM239,IF(_xlfn.XLOOKUP(T239,Data!$W$3:$W$28,Data!$AA$3:$AA$28)=FALSE,"You can't take that.",IF(Q239=1,"You already have that.",IF(OR(CK238=CT238,CK238=CY238),"The unholy fiend prevents you!",""))),"")</f>
        <v/>
      </c>
      <c r="AO239" s="5" t="str">
        <f t="shared" si="319"/>
        <v/>
      </c>
      <c r="AP239" s="5" t="str">
        <f t="shared" si="320"/>
        <v/>
      </c>
      <c r="AQ239" s="5" t="b">
        <f t="shared" si="321"/>
        <v>0</v>
      </c>
      <c r="AR239" s="5" t="str">
        <f t="shared" si="322"/>
        <v/>
      </c>
      <c r="AS239" s="5" t="str">
        <f t="shared" si="323"/>
        <v/>
      </c>
      <c r="AT239" s="5" t="str">
        <f t="shared" si="261"/>
        <v/>
      </c>
      <c r="AU239" s="5" t="str">
        <f>IF(AND(K239="Examine",U239=""),_xlfn.XLOOKUP(T239,Data!$W$3:$W$28,Data!$Z$3:$Z$28)&amp;IF(T239=15,IF(CL238,IF(CM238&gt;=14,"burning brightly.",IF(CM238&gt;=9,"burning steadily.",IF(CM238&gt;=4,"burning weakly.","guttering."))),"unlit."),""),"")</f>
        <v/>
      </c>
      <c r="AV239" s="5" t="str" cm="1">
        <f t="array" ref="AV239">_xlfn.TEXTJOIN(", ", TRUE, IF(CO238:DN238=1,CO$1:DN$1,""))</f>
        <v/>
      </c>
      <c r="AW239" s="5" t="str">
        <f t="shared" si="324"/>
        <v/>
      </c>
      <c r="AX239" s="5" t="b">
        <f t="shared" si="325"/>
        <v>0</v>
      </c>
      <c r="AY239" s="5" t="str">
        <f>IF(AX239,IF(NOT(ISBLANK(_xlfn.XLOOKUP(T239,Data!$W$3:$W$28,Data!$AD$3:$AD$28))),IF(CK238=12,"","There's nowhere to pour it away here."),"You can't empty that!"),"")</f>
        <v/>
      </c>
      <c r="AZ239" s="5" t="str">
        <f t="shared" si="326"/>
        <v/>
      </c>
      <c r="BA239" s="5" t="b">
        <f t="shared" si="327"/>
        <v>0</v>
      </c>
      <c r="BB239" s="5" t="e">
        <f>_xlfn.XLOOKUP(T239,Data!$W$3:$W$28,Data!$AD$3:$AD$28)</f>
        <v>#N/A</v>
      </c>
      <c r="BC239" s="5" t="str">
        <f t="shared" si="328"/>
        <v/>
      </c>
      <c r="BD239" s="5" t="str">
        <f t="shared" si="329"/>
        <v/>
      </c>
      <c r="BE239" s="5" t="b">
        <f t="shared" si="330"/>
        <v>0</v>
      </c>
      <c r="BF239" s="5" t="str">
        <f t="shared" si="266"/>
        <v/>
      </c>
      <c r="BG239" s="5" t="str">
        <f t="shared" si="331"/>
        <v/>
      </c>
      <c r="BH239" s="5" t="b">
        <f t="shared" si="332"/>
        <v>0</v>
      </c>
      <c r="BI239" s="5" t="str">
        <f t="shared" si="333"/>
        <v/>
      </c>
      <c r="BJ239" s="5" t="str">
        <f t="shared" si="267"/>
        <v/>
      </c>
      <c r="BK239" s="5" t="str">
        <f>IF(BH239,IF(BI239="","You ring the bell. "&amp;IF(BJ239=0,"Nothing else happens.","The "&amp;_xlfn.XLOOKUP(BJ239,Data!$W$3:$W$28,Data!$X$3:$X$28)&amp;" is transformed!"),BI239),"")</f>
        <v/>
      </c>
      <c r="BL239" s="5" t="b">
        <f t="shared" si="334"/>
        <v>0</v>
      </c>
      <c r="BM239" s="5" t="b">
        <f t="shared" si="335"/>
        <v>0</v>
      </c>
      <c r="BN239" s="5" t="str">
        <f t="shared" si="268"/>
        <v/>
      </c>
      <c r="BO239" s="5" t="str">
        <f t="shared" si="269"/>
        <v/>
      </c>
      <c r="BP239" s="5" t="b">
        <f t="shared" si="336"/>
        <v>0</v>
      </c>
      <c r="BQ239" s="5" t="str">
        <f>IF(BP239,IF(_xlfn.XLOOKUP(T239,Data!$W$3:$W$28,Data!$AB$3:$AB$28),"That's much too precious to give away!",IF(OR(AND(T239=17,CK238=CQ238),AND(T239=21,CK238=CV238)),"","No-one here seems to want that.")),"")</f>
        <v/>
      </c>
      <c r="BR239" s="5" t="str">
        <f>IF(BP239,IF(BQ239&lt;&gt;"",BQ239,IF(T239=21,Data!$B$5,"The priest takes the water and it is transformed by heavenly radiance!")),"")</f>
        <v/>
      </c>
      <c r="BS239" s="5" t="b">
        <f t="shared" si="337"/>
        <v>0</v>
      </c>
      <c r="BT239" s="5" t="str">
        <f t="shared" si="270"/>
        <v/>
      </c>
      <c r="BU239" s="5" t="str">
        <f t="shared" si="338"/>
        <v/>
      </c>
      <c r="BV239" s="5" t="b">
        <f t="shared" si="339"/>
        <v>0</v>
      </c>
      <c r="BW239" s="5" t="str">
        <f t="shared" si="271"/>
        <v/>
      </c>
      <c r="BX239" s="5" t="str">
        <f t="shared" si="340"/>
        <v/>
      </c>
      <c r="BY239" s="5" t="b">
        <f t="shared" si="341"/>
        <v>0</v>
      </c>
      <c r="BZ239" s="5">
        <f t="shared" si="342"/>
        <v>0</v>
      </c>
      <c r="CA239" s="5" t="str">
        <f t="shared" si="272"/>
        <v/>
      </c>
      <c r="CB239" s="5" t="b">
        <f t="shared" si="273"/>
        <v>0</v>
      </c>
      <c r="CC239" s="5" t="str">
        <f t="shared" si="274"/>
        <v/>
      </c>
      <c r="CD239" s="5" t="b">
        <f t="shared" si="275"/>
        <v>0</v>
      </c>
      <c r="CE239" s="5" t="b">
        <f t="shared" si="276"/>
        <v>0</v>
      </c>
      <c r="CF239" s="5" t="b">
        <f t="shared" si="277"/>
        <v>0</v>
      </c>
      <c r="CG239" s="5" t="b">
        <f t="shared" si="278"/>
        <v>0</v>
      </c>
      <c r="CH239" s="5" t="b">
        <f t="shared" si="279"/>
        <v>0</v>
      </c>
      <c r="CI239" s="5">
        <f t="shared" si="280"/>
        <v>0</v>
      </c>
      <c r="CJ239" s="5" t="str">
        <f t="shared" si="281"/>
        <v>I don't know that verb.</v>
      </c>
      <c r="CK239" s="4">
        <f t="shared" si="282"/>
        <v>3</v>
      </c>
      <c r="CL239" s="4" t="b">
        <f t="shared" si="283"/>
        <v>0</v>
      </c>
      <c r="CM239" s="4">
        <f t="shared" si="343"/>
        <v>20</v>
      </c>
      <c r="CN239" s="4" t="b">
        <f t="shared" si="284"/>
        <v>0</v>
      </c>
      <c r="CO239" s="4">
        <f t="shared" si="285"/>
        <v>12</v>
      </c>
      <c r="CP239" s="4">
        <f t="shared" si="286"/>
        <v>10</v>
      </c>
      <c r="CQ239" s="4">
        <f t="shared" si="287"/>
        <v>2</v>
      </c>
      <c r="CR239" s="4">
        <f t="shared" si="288"/>
        <v>20</v>
      </c>
      <c r="CS239" s="4">
        <f t="shared" si="289"/>
        <v>2</v>
      </c>
      <c r="CT239" s="4">
        <f t="shared" si="290"/>
        <v>15</v>
      </c>
      <c r="CU239" s="4">
        <f t="shared" si="291"/>
        <v>16</v>
      </c>
      <c r="CV239" s="4">
        <f t="shared" si="292"/>
        <v>8</v>
      </c>
      <c r="CW239" s="4">
        <f t="shared" si="293"/>
        <v>8</v>
      </c>
      <c r="CX239" s="4">
        <f t="shared" si="294"/>
        <v>14</v>
      </c>
      <c r="CY239" s="4">
        <f t="shared" si="295"/>
        <v>19</v>
      </c>
      <c r="CZ239" s="4">
        <f t="shared" si="296"/>
        <v>9</v>
      </c>
      <c r="DA239" s="4">
        <f t="shared" si="297"/>
        <v>2</v>
      </c>
      <c r="DB239" s="4">
        <f t="shared" si="298"/>
        <v>12</v>
      </c>
      <c r="DC239" s="4">
        <f t="shared" si="344"/>
        <v>2</v>
      </c>
      <c r="DD239" s="4">
        <f t="shared" si="299"/>
        <v>2</v>
      </c>
      <c r="DE239" s="4">
        <f t="shared" si="300"/>
        <v>2</v>
      </c>
      <c r="DF239" s="4">
        <f t="shared" si="301"/>
        <v>10</v>
      </c>
      <c r="DG239" s="4">
        <f t="shared" si="302"/>
        <v>2</v>
      </c>
      <c r="DH239" s="4">
        <f t="shared" si="303"/>
        <v>17</v>
      </c>
      <c r="DI239" s="4">
        <f t="shared" si="304"/>
        <v>6</v>
      </c>
      <c r="DJ239" s="4">
        <f t="shared" si="305"/>
        <v>15</v>
      </c>
      <c r="DK239" s="4">
        <f t="shared" si="306"/>
        <v>19</v>
      </c>
      <c r="DL239" s="4">
        <f t="shared" si="307"/>
        <v>2</v>
      </c>
      <c r="DM239" s="4">
        <f t="shared" si="308"/>
        <v>22</v>
      </c>
      <c r="DN239" s="4">
        <f t="shared" si="309"/>
        <v>23</v>
      </c>
      <c r="DO239" s="3"/>
    </row>
    <row r="240" spans="1:119" x14ac:dyDescent="0.35">
      <c r="A240" s="3" t="str">
        <f t="shared" si="310"/>
        <v/>
      </c>
      <c r="B240" s="6"/>
      <c r="C240" s="3" t="str">
        <f t="shared" si="260"/>
        <v/>
      </c>
      <c r="D240" s="3" t="e" cm="1">
        <f t="array" ref="D240:F240">INDEX(_xlfn.TEXTSPLIT(B240," ",,TRUE),_xlfn.SEQUENCE(1,3))</f>
        <v>#VALUE!</v>
      </c>
      <c r="E240" s="3" t="e">
        <v>#VALUE!</v>
      </c>
      <c r="F240" s="3" t="e">
        <v>#VALUE!</v>
      </c>
      <c r="G240" s="3" t="e" cm="1">
        <f t="array" ref="G240">_xlfn.XLOOKUP(D240,Data!$D$3:$D$36,Data!$E$3:$G$36)</f>
        <v>#VALUE!</v>
      </c>
      <c r="H240" s="3"/>
      <c r="I240" s="3"/>
      <c r="J240" s="3" t="e">
        <f>_xlfn.XMATCH(E240,Data!$L$3:$L$10)</f>
        <v>#VALUE!</v>
      </c>
      <c r="K240" s="3" t="str">
        <f>IF(M240="",IF(I240,Data!$B$4,_xlfn.XLOOKUP(D240,Data!$D$3:$D$36,Data!$E$3:$E$36)),"")</f>
        <v/>
      </c>
      <c r="L240" s="3" t="str">
        <f>IF(M240="",IF(I240,_xlfn.XLOOKUP(G240,Data!$L$3:$L$10,Data!$M$3:$M$10),IF(H240=0,"",IF(H240=1,E240,_xlfn.XLOOKUP(E240,Data!$L$3:$L$10,Data!$M$3:$M$10)))),"")</f>
        <v/>
      </c>
      <c r="M240" s="3" t="str">
        <f>IF(NOT(ISERROR(F240)),Data!$J$3,IF(ISERROR(G240),Data!$J$4,IF(AND(H240=0,NOT(ISERROR(E240))),Data!$J$5,IF(AND(H240=2,ISERROR(J240)),Data!$J$7,IF(AND(H240=1,ISERROR(E240)),Data!$J$6,"")))))</f>
        <v>I don't know that verb.</v>
      </c>
      <c r="N240" s="3" t="e">
        <f>_xlfn.XLOOKUP(K240,Data!$D$3:$D$36,Data!$H$3:$H$36)</f>
        <v>#N/A</v>
      </c>
      <c r="O240" s="3" t="e">
        <f>_xlfn.XLOOKUP(L240,Data!$X$3:$X$29,Data!$W$3:$W$29)</f>
        <v>#N/A</v>
      </c>
      <c r="P240" s="3" t="b">
        <f>OR(_xlfn.XLOOKUP(CK239,Data!$O$3:$O$25,Data!$U$3:$U$25),AND(CL239,OR(DC239=CK239,DC239=1)))</f>
        <v>1</v>
      </c>
      <c r="Q240" s="3" t="e" cm="1">
        <f t="array" ref="Q240">INDEX(CO239:DN239,1,O240)</f>
        <v>#N/A</v>
      </c>
      <c r="R240" s="3" t="e">
        <f t="shared" si="262"/>
        <v>#N/A</v>
      </c>
      <c r="S240" s="3" t="e">
        <f t="shared" si="311"/>
        <v>#N/A</v>
      </c>
      <c r="T240" s="3" t="str">
        <f t="shared" si="312"/>
        <v/>
      </c>
      <c r="U240" s="3" t="str">
        <f>IF(M240&lt;&gt;"",M240,IF(L240="","",IFERROR(IF(T240=0,IF(S240=FALSE,Data!$J$11,Data!$J$8),""),IF(K240=Data!$B$4,"",Data!$J$8))))</f>
        <v>I don't know that verb.</v>
      </c>
      <c r="V240" s="3" t="e" cm="1">
        <f t="array" ref="V240">INDEX(Data!$Q$3:$T$25,CK239,L240)</f>
        <v>#VALUE!</v>
      </c>
      <c r="W240" s="3" t="e">
        <f t="shared" si="263"/>
        <v>#VALUE!</v>
      </c>
      <c r="X240" s="3">
        <f t="shared" si="313"/>
        <v>0</v>
      </c>
      <c r="Y240" s="3" t="str">
        <f>IF(K240&lt;&gt;"Go","",IF(ISNUMBER(V240),IF(V240&gt;0,W240,Data!$J$9),Play!V240))</f>
        <v/>
      </c>
      <c r="Z240" s="3" t="b">
        <f t="shared" si="314"/>
        <v>0</v>
      </c>
      <c r="AA240" s="3" t="str">
        <f t="shared" si="315"/>
        <v/>
      </c>
      <c r="AB240" s="3">
        <f t="shared" si="264"/>
        <v>0</v>
      </c>
      <c r="AE240" s="5" t="str">
        <f t="shared" si="265"/>
        <v/>
      </c>
      <c r="AF240" s="5" t="str">
        <f>IF(AE240&lt;&gt;"",OR(_xlfn.XLOOKUP(AE240,Data!$O$3:$O$25,Data!$U$3:$U$25),AND(CL239,OR(DC239=1,DC239=CK239))),"")</f>
        <v/>
      </c>
      <c r="AG240" s="5" t="e" cm="1">
        <f t="array" ref="AG240">"Exits: " &amp; _xlfn.TEXTJOIN(", ", TRUE, IF(INDEX(Data!$Q$3:$T$25,AE240,0)&gt;0,Data!$Q$2:$T$2,""))&amp;"."</f>
        <v>#VALUE!</v>
      </c>
      <c r="AH240" s="5" t="str" cm="1">
        <f t="array" ref="AH240">_xlfn.TEXTJOIN(", ", TRUE, IF(CO239:DN239=AE240,_xlfn.XLOOKUP($CO$3:$DN$3,Data!$W$3:$W$28,Data!$X$3:$X$28),""))</f>
        <v/>
      </c>
      <c r="AI240" s="5" t="str">
        <f>IF(AF240="","",IF(AF240,_xlfn.XLOOKUP(AE240,Data!$O$3:$O$25,Data!$P$3:$P$25)&amp;" "&amp;AG240&amp;IF(AH240&lt;&gt;""," You see: " &amp;AH240&amp;".",""),Data!$J$10))</f>
        <v/>
      </c>
      <c r="AJ240" s="5" t="str">
        <f t="shared" si="316"/>
        <v/>
      </c>
      <c r="AK240" s="5" t="str">
        <f>IF(AND(K240="Talk",U240=""),_xlfn.XLOOKUP(T240,Data!$W$3:$W$28,Data!$AC$3:$AC$28),"")</f>
        <v/>
      </c>
      <c r="AL240" s="5" t="str">
        <f t="shared" si="317"/>
        <v/>
      </c>
      <c r="AM240" s="5" t="b">
        <f t="shared" si="318"/>
        <v>0</v>
      </c>
      <c r="AN240" s="5" t="str">
        <f>IF(AM240,IF(_xlfn.XLOOKUP(T240,Data!$W$3:$W$28,Data!$AA$3:$AA$28)=FALSE,"You can't take that.",IF(Q240=1,"You already have that.",IF(OR(CK239=CT239,CK239=CY239),"The unholy fiend prevents you!",""))),"")</f>
        <v/>
      </c>
      <c r="AO240" s="5" t="str">
        <f t="shared" si="319"/>
        <v/>
      </c>
      <c r="AP240" s="5" t="str">
        <f t="shared" si="320"/>
        <v/>
      </c>
      <c r="AQ240" s="5" t="b">
        <f t="shared" si="321"/>
        <v>0</v>
      </c>
      <c r="AR240" s="5" t="str">
        <f t="shared" si="322"/>
        <v/>
      </c>
      <c r="AS240" s="5" t="str">
        <f t="shared" si="323"/>
        <v/>
      </c>
      <c r="AT240" s="5" t="str">
        <f t="shared" si="261"/>
        <v/>
      </c>
      <c r="AU240" s="5" t="str">
        <f>IF(AND(K240="Examine",U240=""),_xlfn.XLOOKUP(T240,Data!$W$3:$W$28,Data!$Z$3:$Z$28)&amp;IF(T240=15,IF(CL239,IF(CM239&gt;=14,"burning brightly.",IF(CM239&gt;=9,"burning steadily.",IF(CM239&gt;=4,"burning weakly.","guttering."))),"unlit."),""),"")</f>
        <v/>
      </c>
      <c r="AV240" s="5" t="str" cm="1">
        <f t="array" ref="AV240">_xlfn.TEXTJOIN(", ", TRUE, IF(CO239:DN239=1,CO$1:DN$1,""))</f>
        <v/>
      </c>
      <c r="AW240" s="5" t="str">
        <f t="shared" si="324"/>
        <v/>
      </c>
      <c r="AX240" s="5" t="b">
        <f t="shared" si="325"/>
        <v>0</v>
      </c>
      <c r="AY240" s="5" t="str">
        <f>IF(AX240,IF(NOT(ISBLANK(_xlfn.XLOOKUP(T240,Data!$W$3:$W$28,Data!$AD$3:$AD$28))),IF(CK239=12,"","There's nowhere to pour it away here."),"You can't empty that!"),"")</f>
        <v/>
      </c>
      <c r="AZ240" s="5" t="str">
        <f t="shared" si="326"/>
        <v/>
      </c>
      <c r="BA240" s="5" t="b">
        <f t="shared" si="327"/>
        <v>0</v>
      </c>
      <c r="BB240" s="5" t="e">
        <f>_xlfn.XLOOKUP(T240,Data!$W$3:$W$28,Data!$AD$3:$AD$28)</f>
        <v>#N/A</v>
      </c>
      <c r="BC240" s="5" t="str">
        <f t="shared" si="328"/>
        <v/>
      </c>
      <c r="BD240" s="5" t="str">
        <f t="shared" si="329"/>
        <v/>
      </c>
      <c r="BE240" s="5" t="b">
        <f t="shared" si="330"/>
        <v>0</v>
      </c>
      <c r="BF240" s="5" t="str">
        <f t="shared" si="266"/>
        <v/>
      </c>
      <c r="BG240" s="5" t="str">
        <f t="shared" si="331"/>
        <v/>
      </c>
      <c r="BH240" s="5" t="b">
        <f t="shared" si="332"/>
        <v>0</v>
      </c>
      <c r="BI240" s="5" t="str">
        <f t="shared" si="333"/>
        <v/>
      </c>
      <c r="BJ240" s="5" t="str">
        <f t="shared" si="267"/>
        <v/>
      </c>
      <c r="BK240" s="5" t="str">
        <f>IF(BH240,IF(BI240="","You ring the bell. "&amp;IF(BJ240=0,"Nothing else happens.","The "&amp;_xlfn.XLOOKUP(BJ240,Data!$W$3:$W$28,Data!$X$3:$X$28)&amp;" is transformed!"),BI240),"")</f>
        <v/>
      </c>
      <c r="BL240" s="5" t="b">
        <f t="shared" si="334"/>
        <v>0</v>
      </c>
      <c r="BM240" s="5" t="b">
        <f t="shared" si="335"/>
        <v>0</v>
      </c>
      <c r="BN240" s="5" t="str">
        <f t="shared" si="268"/>
        <v/>
      </c>
      <c r="BO240" s="5" t="str">
        <f t="shared" si="269"/>
        <v/>
      </c>
      <c r="BP240" s="5" t="b">
        <f t="shared" si="336"/>
        <v>0</v>
      </c>
      <c r="BQ240" s="5" t="str">
        <f>IF(BP240,IF(_xlfn.XLOOKUP(T240,Data!$W$3:$W$28,Data!$AB$3:$AB$28),"That's much too precious to give away!",IF(OR(AND(T240=17,CK239=CQ239),AND(T240=21,CK239=CV239)),"","No-one here seems to want that.")),"")</f>
        <v/>
      </c>
      <c r="BR240" s="5" t="str">
        <f>IF(BP240,IF(BQ240&lt;&gt;"",BQ240,IF(T240=21,Data!$B$5,"The priest takes the water and it is transformed by heavenly radiance!")),"")</f>
        <v/>
      </c>
      <c r="BS240" s="5" t="b">
        <f t="shared" si="337"/>
        <v>0</v>
      </c>
      <c r="BT240" s="5" t="str">
        <f t="shared" si="270"/>
        <v/>
      </c>
      <c r="BU240" s="5" t="str">
        <f t="shared" si="338"/>
        <v/>
      </c>
      <c r="BV240" s="5" t="b">
        <f t="shared" si="339"/>
        <v>0</v>
      </c>
      <c r="BW240" s="5" t="str">
        <f t="shared" si="271"/>
        <v/>
      </c>
      <c r="BX240" s="5" t="str">
        <f t="shared" si="340"/>
        <v/>
      </c>
      <c r="BY240" s="5" t="b">
        <f t="shared" si="341"/>
        <v>0</v>
      </c>
      <c r="BZ240" s="5">
        <f t="shared" si="342"/>
        <v>0</v>
      </c>
      <c r="CA240" s="5" t="str">
        <f t="shared" si="272"/>
        <v/>
      </c>
      <c r="CB240" s="5" t="b">
        <f t="shared" si="273"/>
        <v>0</v>
      </c>
      <c r="CC240" s="5" t="str">
        <f t="shared" si="274"/>
        <v/>
      </c>
      <c r="CD240" s="5" t="b">
        <f t="shared" si="275"/>
        <v>0</v>
      </c>
      <c r="CE240" s="5" t="b">
        <f t="shared" si="276"/>
        <v>0</v>
      </c>
      <c r="CF240" s="5" t="b">
        <f t="shared" si="277"/>
        <v>0</v>
      </c>
      <c r="CG240" s="5" t="b">
        <f t="shared" si="278"/>
        <v>0</v>
      </c>
      <c r="CH240" s="5" t="b">
        <f t="shared" si="279"/>
        <v>0</v>
      </c>
      <c r="CI240" s="5">
        <f t="shared" si="280"/>
        <v>0</v>
      </c>
      <c r="CJ240" s="5" t="str">
        <f t="shared" si="281"/>
        <v>I don't know that verb.</v>
      </c>
      <c r="CK240" s="4">
        <f t="shared" si="282"/>
        <v>3</v>
      </c>
      <c r="CL240" s="4" t="b">
        <f t="shared" si="283"/>
        <v>0</v>
      </c>
      <c r="CM240" s="4">
        <f t="shared" si="343"/>
        <v>20</v>
      </c>
      <c r="CN240" s="4" t="b">
        <f t="shared" si="284"/>
        <v>0</v>
      </c>
      <c r="CO240" s="4">
        <f t="shared" si="285"/>
        <v>12</v>
      </c>
      <c r="CP240" s="4">
        <f t="shared" si="286"/>
        <v>10</v>
      </c>
      <c r="CQ240" s="4">
        <f t="shared" si="287"/>
        <v>2</v>
      </c>
      <c r="CR240" s="4">
        <f t="shared" si="288"/>
        <v>20</v>
      </c>
      <c r="CS240" s="4">
        <f t="shared" si="289"/>
        <v>2</v>
      </c>
      <c r="CT240" s="4">
        <f t="shared" si="290"/>
        <v>15</v>
      </c>
      <c r="CU240" s="4">
        <f t="shared" si="291"/>
        <v>16</v>
      </c>
      <c r="CV240" s="4">
        <f t="shared" si="292"/>
        <v>8</v>
      </c>
      <c r="CW240" s="4">
        <f t="shared" si="293"/>
        <v>8</v>
      </c>
      <c r="CX240" s="4">
        <f t="shared" si="294"/>
        <v>14</v>
      </c>
      <c r="CY240" s="4">
        <f t="shared" si="295"/>
        <v>19</v>
      </c>
      <c r="CZ240" s="4">
        <f t="shared" si="296"/>
        <v>9</v>
      </c>
      <c r="DA240" s="4">
        <f t="shared" si="297"/>
        <v>2</v>
      </c>
      <c r="DB240" s="4">
        <f t="shared" si="298"/>
        <v>12</v>
      </c>
      <c r="DC240" s="4">
        <f t="shared" si="344"/>
        <v>2</v>
      </c>
      <c r="DD240" s="4">
        <f t="shared" si="299"/>
        <v>2</v>
      </c>
      <c r="DE240" s="4">
        <f t="shared" si="300"/>
        <v>2</v>
      </c>
      <c r="DF240" s="4">
        <f t="shared" si="301"/>
        <v>10</v>
      </c>
      <c r="DG240" s="4">
        <f t="shared" si="302"/>
        <v>2</v>
      </c>
      <c r="DH240" s="4">
        <f t="shared" si="303"/>
        <v>17</v>
      </c>
      <c r="DI240" s="4">
        <f t="shared" si="304"/>
        <v>6</v>
      </c>
      <c r="DJ240" s="4">
        <f t="shared" si="305"/>
        <v>15</v>
      </c>
      <c r="DK240" s="4">
        <f t="shared" si="306"/>
        <v>19</v>
      </c>
      <c r="DL240" s="4">
        <f t="shared" si="307"/>
        <v>2</v>
      </c>
      <c r="DM240" s="4">
        <f t="shared" si="308"/>
        <v>22</v>
      </c>
      <c r="DN240" s="4">
        <f t="shared" si="309"/>
        <v>23</v>
      </c>
      <c r="DO240" s="3"/>
    </row>
    <row r="241" spans="1:119" x14ac:dyDescent="0.35">
      <c r="A241" s="3" t="str">
        <f t="shared" si="310"/>
        <v/>
      </c>
      <c r="B241" s="6"/>
      <c r="C241" s="3" t="str">
        <f t="shared" si="260"/>
        <v/>
      </c>
      <c r="D241" s="3" t="e" cm="1">
        <f t="array" ref="D241:F241">INDEX(_xlfn.TEXTSPLIT(B241," ",,TRUE),_xlfn.SEQUENCE(1,3))</f>
        <v>#VALUE!</v>
      </c>
      <c r="E241" s="3" t="e">
        <v>#VALUE!</v>
      </c>
      <c r="F241" s="3" t="e">
        <v>#VALUE!</v>
      </c>
      <c r="G241" s="3" t="e" cm="1">
        <f t="array" ref="G241">_xlfn.XLOOKUP(D241,Data!$D$3:$D$36,Data!$E$3:$G$36)</f>
        <v>#VALUE!</v>
      </c>
      <c r="H241" s="3"/>
      <c r="I241" s="3"/>
      <c r="J241" s="3" t="e">
        <f>_xlfn.XMATCH(E241,Data!$L$3:$L$10)</f>
        <v>#VALUE!</v>
      </c>
      <c r="K241" s="3" t="str">
        <f>IF(M241="",IF(I241,Data!$B$4,_xlfn.XLOOKUP(D241,Data!$D$3:$D$36,Data!$E$3:$E$36)),"")</f>
        <v/>
      </c>
      <c r="L241" s="3" t="str">
        <f>IF(M241="",IF(I241,_xlfn.XLOOKUP(G241,Data!$L$3:$L$10,Data!$M$3:$M$10),IF(H241=0,"",IF(H241=1,E241,_xlfn.XLOOKUP(E241,Data!$L$3:$L$10,Data!$M$3:$M$10)))),"")</f>
        <v/>
      </c>
      <c r="M241" s="3" t="str">
        <f>IF(NOT(ISERROR(F241)),Data!$J$3,IF(ISERROR(G241),Data!$J$4,IF(AND(H241=0,NOT(ISERROR(E241))),Data!$J$5,IF(AND(H241=2,ISERROR(J241)),Data!$J$7,IF(AND(H241=1,ISERROR(E241)),Data!$J$6,"")))))</f>
        <v>I don't know that verb.</v>
      </c>
      <c r="N241" s="3" t="e">
        <f>_xlfn.XLOOKUP(K241,Data!$D$3:$D$36,Data!$H$3:$H$36)</f>
        <v>#N/A</v>
      </c>
      <c r="O241" s="3" t="e">
        <f>_xlfn.XLOOKUP(L241,Data!$X$3:$X$29,Data!$W$3:$W$29)</f>
        <v>#N/A</v>
      </c>
      <c r="P241" s="3" t="b">
        <f>OR(_xlfn.XLOOKUP(CK240,Data!$O$3:$O$25,Data!$U$3:$U$25),AND(CL240,OR(DC240=CK240,DC240=1)))</f>
        <v>1</v>
      </c>
      <c r="Q241" s="3" t="e" cm="1">
        <f t="array" ref="Q241">INDEX(CO240:DN240,1,O241)</f>
        <v>#N/A</v>
      </c>
      <c r="R241" s="3" t="e">
        <f t="shared" si="262"/>
        <v>#N/A</v>
      </c>
      <c r="S241" s="3" t="e">
        <f t="shared" si="311"/>
        <v>#N/A</v>
      </c>
      <c r="T241" s="3" t="str">
        <f t="shared" si="312"/>
        <v/>
      </c>
      <c r="U241" s="3" t="str">
        <f>IF(M241&lt;&gt;"",M241,IF(L241="","",IFERROR(IF(T241=0,IF(S241=FALSE,Data!$J$11,Data!$J$8),""),IF(K241=Data!$B$4,"",Data!$J$8))))</f>
        <v>I don't know that verb.</v>
      </c>
      <c r="V241" s="3" t="e" cm="1">
        <f t="array" ref="V241">INDEX(Data!$Q$3:$T$25,CK240,L241)</f>
        <v>#VALUE!</v>
      </c>
      <c r="W241" s="3" t="e">
        <f t="shared" si="263"/>
        <v>#VALUE!</v>
      </c>
      <c r="X241" s="3">
        <f t="shared" si="313"/>
        <v>0</v>
      </c>
      <c r="Y241" s="3" t="str">
        <f>IF(K241&lt;&gt;"Go","",IF(ISNUMBER(V241),IF(V241&gt;0,W241,Data!$J$9),Play!V241))</f>
        <v/>
      </c>
      <c r="Z241" s="3" t="b">
        <f t="shared" si="314"/>
        <v>0</v>
      </c>
      <c r="AA241" s="3" t="str">
        <f t="shared" si="315"/>
        <v/>
      </c>
      <c r="AB241" s="3">
        <f t="shared" si="264"/>
        <v>0</v>
      </c>
      <c r="AE241" s="5" t="str">
        <f t="shared" si="265"/>
        <v/>
      </c>
      <c r="AF241" s="5" t="str">
        <f>IF(AE241&lt;&gt;"",OR(_xlfn.XLOOKUP(AE241,Data!$O$3:$O$25,Data!$U$3:$U$25),AND(CL240,OR(DC240=1,DC240=CK240))),"")</f>
        <v/>
      </c>
      <c r="AG241" s="5" t="e" cm="1">
        <f t="array" ref="AG241">"Exits: " &amp; _xlfn.TEXTJOIN(", ", TRUE, IF(INDEX(Data!$Q$3:$T$25,AE241,0)&gt;0,Data!$Q$2:$T$2,""))&amp;"."</f>
        <v>#VALUE!</v>
      </c>
      <c r="AH241" s="5" t="str" cm="1">
        <f t="array" ref="AH241">_xlfn.TEXTJOIN(", ", TRUE, IF(CO240:DN240=AE241,_xlfn.XLOOKUP($CO$3:$DN$3,Data!$W$3:$W$28,Data!$X$3:$X$28),""))</f>
        <v/>
      </c>
      <c r="AI241" s="5" t="str">
        <f>IF(AF241="","",IF(AF241,_xlfn.XLOOKUP(AE241,Data!$O$3:$O$25,Data!$P$3:$P$25)&amp;" "&amp;AG241&amp;IF(AH241&lt;&gt;""," You see: " &amp;AH241&amp;".",""),Data!$J$10))</f>
        <v/>
      </c>
      <c r="AJ241" s="5" t="str">
        <f t="shared" si="316"/>
        <v/>
      </c>
      <c r="AK241" s="5" t="str">
        <f>IF(AND(K241="Talk",U241=""),_xlfn.XLOOKUP(T241,Data!$W$3:$W$28,Data!$AC$3:$AC$28),"")</f>
        <v/>
      </c>
      <c r="AL241" s="5" t="str">
        <f t="shared" si="317"/>
        <v/>
      </c>
      <c r="AM241" s="5" t="b">
        <f t="shared" si="318"/>
        <v>0</v>
      </c>
      <c r="AN241" s="5" t="str">
        <f>IF(AM241,IF(_xlfn.XLOOKUP(T241,Data!$W$3:$W$28,Data!$AA$3:$AA$28)=FALSE,"You can't take that.",IF(Q241=1,"You already have that.",IF(OR(CK240=CT240,CK240=CY240),"The unholy fiend prevents you!",""))),"")</f>
        <v/>
      </c>
      <c r="AO241" s="5" t="str">
        <f t="shared" si="319"/>
        <v/>
      </c>
      <c r="AP241" s="5" t="str">
        <f t="shared" si="320"/>
        <v/>
      </c>
      <c r="AQ241" s="5" t="b">
        <f t="shared" si="321"/>
        <v>0</v>
      </c>
      <c r="AR241" s="5" t="str">
        <f t="shared" si="322"/>
        <v/>
      </c>
      <c r="AS241" s="5" t="str">
        <f t="shared" si="323"/>
        <v/>
      </c>
      <c r="AT241" s="5" t="str">
        <f t="shared" si="261"/>
        <v/>
      </c>
      <c r="AU241" s="5" t="str">
        <f>IF(AND(K241="Examine",U241=""),_xlfn.XLOOKUP(T241,Data!$W$3:$W$28,Data!$Z$3:$Z$28)&amp;IF(T241=15,IF(CL240,IF(CM240&gt;=14,"burning brightly.",IF(CM240&gt;=9,"burning steadily.",IF(CM240&gt;=4,"burning weakly.","guttering."))),"unlit."),""),"")</f>
        <v/>
      </c>
      <c r="AV241" s="5" t="str" cm="1">
        <f t="array" ref="AV241">_xlfn.TEXTJOIN(", ", TRUE, IF(CO240:DN240=1,CO$1:DN$1,""))</f>
        <v/>
      </c>
      <c r="AW241" s="5" t="str">
        <f t="shared" si="324"/>
        <v/>
      </c>
      <c r="AX241" s="5" t="b">
        <f t="shared" si="325"/>
        <v>0</v>
      </c>
      <c r="AY241" s="5" t="str">
        <f>IF(AX241,IF(NOT(ISBLANK(_xlfn.XLOOKUP(T241,Data!$W$3:$W$28,Data!$AD$3:$AD$28))),IF(CK240=12,"","There's nowhere to pour it away here."),"You can't empty that!"),"")</f>
        <v/>
      </c>
      <c r="AZ241" s="5" t="str">
        <f t="shared" si="326"/>
        <v/>
      </c>
      <c r="BA241" s="5" t="b">
        <f t="shared" si="327"/>
        <v>0</v>
      </c>
      <c r="BB241" s="5" t="e">
        <f>_xlfn.XLOOKUP(T241,Data!$W$3:$W$28,Data!$AD$3:$AD$28)</f>
        <v>#N/A</v>
      </c>
      <c r="BC241" s="5" t="str">
        <f t="shared" si="328"/>
        <v/>
      </c>
      <c r="BD241" s="5" t="str">
        <f t="shared" si="329"/>
        <v/>
      </c>
      <c r="BE241" s="5" t="b">
        <f t="shared" si="330"/>
        <v>0</v>
      </c>
      <c r="BF241" s="5" t="str">
        <f t="shared" si="266"/>
        <v/>
      </c>
      <c r="BG241" s="5" t="str">
        <f t="shared" si="331"/>
        <v/>
      </c>
      <c r="BH241" s="5" t="b">
        <f t="shared" si="332"/>
        <v>0</v>
      </c>
      <c r="BI241" s="5" t="str">
        <f t="shared" si="333"/>
        <v/>
      </c>
      <c r="BJ241" s="5" t="str">
        <f t="shared" si="267"/>
        <v/>
      </c>
      <c r="BK241" s="5" t="str">
        <f>IF(BH241,IF(BI241="","You ring the bell. "&amp;IF(BJ241=0,"Nothing else happens.","The "&amp;_xlfn.XLOOKUP(BJ241,Data!$W$3:$W$28,Data!$X$3:$X$28)&amp;" is transformed!"),BI241),"")</f>
        <v/>
      </c>
      <c r="BL241" s="5" t="b">
        <f t="shared" si="334"/>
        <v>0</v>
      </c>
      <c r="BM241" s="5" t="b">
        <f t="shared" si="335"/>
        <v>0</v>
      </c>
      <c r="BN241" s="5" t="str">
        <f t="shared" si="268"/>
        <v/>
      </c>
      <c r="BO241" s="5" t="str">
        <f t="shared" si="269"/>
        <v/>
      </c>
      <c r="BP241" s="5" t="b">
        <f t="shared" si="336"/>
        <v>0</v>
      </c>
      <c r="BQ241" s="5" t="str">
        <f>IF(BP241,IF(_xlfn.XLOOKUP(T241,Data!$W$3:$W$28,Data!$AB$3:$AB$28),"That's much too precious to give away!",IF(OR(AND(T241=17,CK240=CQ240),AND(T241=21,CK240=CV240)),"","No-one here seems to want that.")),"")</f>
        <v/>
      </c>
      <c r="BR241" s="5" t="str">
        <f>IF(BP241,IF(BQ241&lt;&gt;"",BQ241,IF(T241=21,Data!$B$5,"The priest takes the water and it is transformed by heavenly radiance!")),"")</f>
        <v/>
      </c>
      <c r="BS241" s="5" t="b">
        <f t="shared" si="337"/>
        <v>0</v>
      </c>
      <c r="BT241" s="5" t="str">
        <f t="shared" si="270"/>
        <v/>
      </c>
      <c r="BU241" s="5" t="str">
        <f t="shared" si="338"/>
        <v/>
      </c>
      <c r="BV241" s="5" t="b">
        <f t="shared" si="339"/>
        <v>0</v>
      </c>
      <c r="BW241" s="5" t="str">
        <f t="shared" si="271"/>
        <v/>
      </c>
      <c r="BX241" s="5" t="str">
        <f t="shared" si="340"/>
        <v/>
      </c>
      <c r="BY241" s="5" t="b">
        <f t="shared" si="341"/>
        <v>0</v>
      </c>
      <c r="BZ241" s="5">
        <f t="shared" si="342"/>
        <v>0</v>
      </c>
      <c r="CA241" s="5" t="str">
        <f t="shared" si="272"/>
        <v/>
      </c>
      <c r="CB241" s="5" t="b">
        <f t="shared" si="273"/>
        <v>0</v>
      </c>
      <c r="CC241" s="5" t="str">
        <f t="shared" si="274"/>
        <v/>
      </c>
      <c r="CD241" s="5" t="b">
        <f t="shared" si="275"/>
        <v>0</v>
      </c>
      <c r="CE241" s="5" t="b">
        <f t="shared" si="276"/>
        <v>0</v>
      </c>
      <c r="CF241" s="5" t="b">
        <f t="shared" si="277"/>
        <v>0</v>
      </c>
      <c r="CG241" s="5" t="b">
        <f t="shared" si="278"/>
        <v>0</v>
      </c>
      <c r="CH241" s="5" t="b">
        <f t="shared" si="279"/>
        <v>0</v>
      </c>
      <c r="CI241" s="5">
        <f t="shared" si="280"/>
        <v>0</v>
      </c>
      <c r="CJ241" s="5" t="str">
        <f t="shared" si="281"/>
        <v>I don't know that verb.</v>
      </c>
      <c r="CK241" s="4">
        <f t="shared" si="282"/>
        <v>3</v>
      </c>
      <c r="CL241" s="4" t="b">
        <f t="shared" si="283"/>
        <v>0</v>
      </c>
      <c r="CM241" s="4">
        <f t="shared" si="343"/>
        <v>20</v>
      </c>
      <c r="CN241" s="4" t="b">
        <f t="shared" si="284"/>
        <v>0</v>
      </c>
      <c r="CO241" s="4">
        <f t="shared" si="285"/>
        <v>12</v>
      </c>
      <c r="CP241" s="4">
        <f t="shared" si="286"/>
        <v>10</v>
      </c>
      <c r="CQ241" s="4">
        <f t="shared" si="287"/>
        <v>2</v>
      </c>
      <c r="CR241" s="4">
        <f t="shared" si="288"/>
        <v>20</v>
      </c>
      <c r="CS241" s="4">
        <f t="shared" si="289"/>
        <v>2</v>
      </c>
      <c r="CT241" s="4">
        <f t="shared" si="290"/>
        <v>15</v>
      </c>
      <c r="CU241" s="4">
        <f t="shared" si="291"/>
        <v>16</v>
      </c>
      <c r="CV241" s="4">
        <f t="shared" si="292"/>
        <v>8</v>
      </c>
      <c r="CW241" s="4">
        <f t="shared" si="293"/>
        <v>8</v>
      </c>
      <c r="CX241" s="4">
        <f t="shared" si="294"/>
        <v>14</v>
      </c>
      <c r="CY241" s="4">
        <f t="shared" si="295"/>
        <v>19</v>
      </c>
      <c r="CZ241" s="4">
        <f t="shared" si="296"/>
        <v>9</v>
      </c>
      <c r="DA241" s="4">
        <f t="shared" si="297"/>
        <v>2</v>
      </c>
      <c r="DB241" s="4">
        <f t="shared" si="298"/>
        <v>12</v>
      </c>
      <c r="DC241" s="4">
        <f t="shared" si="344"/>
        <v>2</v>
      </c>
      <c r="DD241" s="4">
        <f t="shared" si="299"/>
        <v>2</v>
      </c>
      <c r="DE241" s="4">
        <f t="shared" si="300"/>
        <v>2</v>
      </c>
      <c r="DF241" s="4">
        <f t="shared" si="301"/>
        <v>10</v>
      </c>
      <c r="DG241" s="4">
        <f t="shared" si="302"/>
        <v>2</v>
      </c>
      <c r="DH241" s="4">
        <f t="shared" si="303"/>
        <v>17</v>
      </c>
      <c r="DI241" s="4">
        <f t="shared" si="304"/>
        <v>6</v>
      </c>
      <c r="DJ241" s="4">
        <f t="shared" si="305"/>
        <v>15</v>
      </c>
      <c r="DK241" s="4">
        <f t="shared" si="306"/>
        <v>19</v>
      </c>
      <c r="DL241" s="4">
        <f t="shared" si="307"/>
        <v>2</v>
      </c>
      <c r="DM241" s="4">
        <f t="shared" si="308"/>
        <v>22</v>
      </c>
      <c r="DN241" s="4">
        <f t="shared" si="309"/>
        <v>23</v>
      </c>
      <c r="DO241" s="3"/>
    </row>
    <row r="242" spans="1:119" x14ac:dyDescent="0.35">
      <c r="A242" s="3" t="str">
        <f t="shared" si="310"/>
        <v/>
      </c>
      <c r="B242" s="6"/>
      <c r="C242" s="3" t="str">
        <f t="shared" si="260"/>
        <v/>
      </c>
      <c r="D242" s="3" t="e" cm="1">
        <f t="array" ref="D242:F242">INDEX(_xlfn.TEXTSPLIT(B242," ",,TRUE),_xlfn.SEQUENCE(1,3))</f>
        <v>#VALUE!</v>
      </c>
      <c r="E242" s="3" t="e">
        <v>#VALUE!</v>
      </c>
      <c r="F242" s="3" t="e">
        <v>#VALUE!</v>
      </c>
      <c r="G242" s="3" t="e" cm="1">
        <f t="array" ref="G242">_xlfn.XLOOKUP(D242,Data!$D$3:$D$36,Data!$E$3:$G$36)</f>
        <v>#VALUE!</v>
      </c>
      <c r="H242" s="3"/>
      <c r="I242" s="3"/>
      <c r="J242" s="3" t="e">
        <f>_xlfn.XMATCH(E242,Data!$L$3:$L$10)</f>
        <v>#VALUE!</v>
      </c>
      <c r="K242" s="3" t="str">
        <f>IF(M242="",IF(I242,Data!$B$4,_xlfn.XLOOKUP(D242,Data!$D$3:$D$36,Data!$E$3:$E$36)),"")</f>
        <v/>
      </c>
      <c r="L242" s="3" t="str">
        <f>IF(M242="",IF(I242,_xlfn.XLOOKUP(G242,Data!$L$3:$L$10,Data!$M$3:$M$10),IF(H242=0,"",IF(H242=1,E242,_xlfn.XLOOKUP(E242,Data!$L$3:$L$10,Data!$M$3:$M$10)))),"")</f>
        <v/>
      </c>
      <c r="M242" s="3" t="str">
        <f>IF(NOT(ISERROR(F242)),Data!$J$3,IF(ISERROR(G242),Data!$J$4,IF(AND(H242=0,NOT(ISERROR(E242))),Data!$J$5,IF(AND(H242=2,ISERROR(J242)),Data!$J$7,IF(AND(H242=1,ISERROR(E242)),Data!$J$6,"")))))</f>
        <v>I don't know that verb.</v>
      </c>
      <c r="N242" s="3" t="e">
        <f>_xlfn.XLOOKUP(K242,Data!$D$3:$D$36,Data!$H$3:$H$36)</f>
        <v>#N/A</v>
      </c>
      <c r="O242" s="3" t="e">
        <f>_xlfn.XLOOKUP(L242,Data!$X$3:$X$29,Data!$W$3:$W$29)</f>
        <v>#N/A</v>
      </c>
      <c r="P242" s="3" t="b">
        <f>OR(_xlfn.XLOOKUP(CK241,Data!$O$3:$O$25,Data!$U$3:$U$25),AND(CL241,OR(DC241=CK241,DC241=1)))</f>
        <v>1</v>
      </c>
      <c r="Q242" s="3" t="e" cm="1">
        <f t="array" ref="Q242">INDEX(CO241:DN241,1,O242)</f>
        <v>#N/A</v>
      </c>
      <c r="R242" s="3" t="e">
        <f t="shared" si="262"/>
        <v>#N/A</v>
      </c>
      <c r="S242" s="3" t="e">
        <f t="shared" si="311"/>
        <v>#N/A</v>
      </c>
      <c r="T242" s="3" t="str">
        <f t="shared" si="312"/>
        <v/>
      </c>
      <c r="U242" s="3" t="str">
        <f>IF(M242&lt;&gt;"",M242,IF(L242="","",IFERROR(IF(T242=0,IF(S242=FALSE,Data!$J$11,Data!$J$8),""),IF(K242=Data!$B$4,"",Data!$J$8))))</f>
        <v>I don't know that verb.</v>
      </c>
      <c r="V242" s="3" t="e" cm="1">
        <f t="array" ref="V242">INDEX(Data!$Q$3:$T$25,CK241,L242)</f>
        <v>#VALUE!</v>
      </c>
      <c r="W242" s="3" t="e">
        <f t="shared" si="263"/>
        <v>#VALUE!</v>
      </c>
      <c r="X242" s="3">
        <f t="shared" si="313"/>
        <v>0</v>
      </c>
      <c r="Y242" s="3" t="str">
        <f>IF(K242&lt;&gt;"Go","",IF(ISNUMBER(V242),IF(V242&gt;0,W242,Data!$J$9),Play!V242))</f>
        <v/>
      </c>
      <c r="Z242" s="3" t="b">
        <f t="shared" si="314"/>
        <v>0</v>
      </c>
      <c r="AA242" s="3" t="str">
        <f t="shared" si="315"/>
        <v/>
      </c>
      <c r="AB242" s="3">
        <f t="shared" si="264"/>
        <v>0</v>
      </c>
      <c r="AE242" s="5" t="str">
        <f t="shared" si="265"/>
        <v/>
      </c>
      <c r="AF242" s="5" t="str">
        <f>IF(AE242&lt;&gt;"",OR(_xlfn.XLOOKUP(AE242,Data!$O$3:$O$25,Data!$U$3:$U$25),AND(CL241,OR(DC241=1,DC241=CK241))),"")</f>
        <v/>
      </c>
      <c r="AG242" s="5" t="e" cm="1">
        <f t="array" ref="AG242">"Exits: " &amp; _xlfn.TEXTJOIN(", ", TRUE, IF(INDEX(Data!$Q$3:$T$25,AE242,0)&gt;0,Data!$Q$2:$T$2,""))&amp;"."</f>
        <v>#VALUE!</v>
      </c>
      <c r="AH242" s="5" t="str" cm="1">
        <f t="array" ref="AH242">_xlfn.TEXTJOIN(", ", TRUE, IF(CO241:DN241=AE242,_xlfn.XLOOKUP($CO$3:$DN$3,Data!$W$3:$W$28,Data!$X$3:$X$28),""))</f>
        <v/>
      </c>
      <c r="AI242" s="5" t="str">
        <f>IF(AF242="","",IF(AF242,_xlfn.XLOOKUP(AE242,Data!$O$3:$O$25,Data!$P$3:$P$25)&amp;" "&amp;AG242&amp;IF(AH242&lt;&gt;""," You see: " &amp;AH242&amp;".",""),Data!$J$10))</f>
        <v/>
      </c>
      <c r="AJ242" s="5" t="str">
        <f t="shared" si="316"/>
        <v/>
      </c>
      <c r="AK242" s="5" t="str">
        <f>IF(AND(K242="Talk",U242=""),_xlfn.XLOOKUP(T242,Data!$W$3:$W$28,Data!$AC$3:$AC$28),"")</f>
        <v/>
      </c>
      <c r="AL242" s="5" t="str">
        <f t="shared" si="317"/>
        <v/>
      </c>
      <c r="AM242" s="5" t="b">
        <f t="shared" si="318"/>
        <v>0</v>
      </c>
      <c r="AN242" s="5" t="str">
        <f>IF(AM242,IF(_xlfn.XLOOKUP(T242,Data!$W$3:$W$28,Data!$AA$3:$AA$28)=FALSE,"You can't take that.",IF(Q242=1,"You already have that.",IF(OR(CK241=CT241,CK241=CY241),"The unholy fiend prevents you!",""))),"")</f>
        <v/>
      </c>
      <c r="AO242" s="5" t="str">
        <f t="shared" si="319"/>
        <v/>
      </c>
      <c r="AP242" s="5" t="str">
        <f t="shared" si="320"/>
        <v/>
      </c>
      <c r="AQ242" s="5" t="b">
        <f t="shared" si="321"/>
        <v>0</v>
      </c>
      <c r="AR242" s="5" t="str">
        <f t="shared" si="322"/>
        <v/>
      </c>
      <c r="AS242" s="5" t="str">
        <f t="shared" si="323"/>
        <v/>
      </c>
      <c r="AT242" s="5" t="str">
        <f t="shared" si="261"/>
        <v/>
      </c>
      <c r="AU242" s="5" t="str">
        <f>IF(AND(K242="Examine",U242=""),_xlfn.XLOOKUP(T242,Data!$W$3:$W$28,Data!$Z$3:$Z$28)&amp;IF(T242=15,IF(CL241,IF(CM241&gt;=14,"burning brightly.",IF(CM241&gt;=9,"burning steadily.",IF(CM241&gt;=4,"burning weakly.","guttering."))),"unlit."),""),"")</f>
        <v/>
      </c>
      <c r="AV242" s="5" t="str" cm="1">
        <f t="array" ref="AV242">_xlfn.TEXTJOIN(", ", TRUE, IF(CO241:DN241=1,CO$1:DN$1,""))</f>
        <v/>
      </c>
      <c r="AW242" s="5" t="str">
        <f t="shared" si="324"/>
        <v/>
      </c>
      <c r="AX242" s="5" t="b">
        <f t="shared" si="325"/>
        <v>0</v>
      </c>
      <c r="AY242" s="5" t="str">
        <f>IF(AX242,IF(NOT(ISBLANK(_xlfn.XLOOKUP(T242,Data!$W$3:$W$28,Data!$AD$3:$AD$28))),IF(CK241=12,"","There's nowhere to pour it away here."),"You can't empty that!"),"")</f>
        <v/>
      </c>
      <c r="AZ242" s="5" t="str">
        <f t="shared" si="326"/>
        <v/>
      </c>
      <c r="BA242" s="5" t="b">
        <f t="shared" si="327"/>
        <v>0</v>
      </c>
      <c r="BB242" s="5" t="e">
        <f>_xlfn.XLOOKUP(T242,Data!$W$3:$W$28,Data!$AD$3:$AD$28)</f>
        <v>#N/A</v>
      </c>
      <c r="BC242" s="5" t="str">
        <f t="shared" si="328"/>
        <v/>
      </c>
      <c r="BD242" s="5" t="str">
        <f t="shared" si="329"/>
        <v/>
      </c>
      <c r="BE242" s="5" t="b">
        <f t="shared" si="330"/>
        <v>0</v>
      </c>
      <c r="BF242" s="5" t="str">
        <f t="shared" si="266"/>
        <v/>
      </c>
      <c r="BG242" s="5" t="str">
        <f t="shared" si="331"/>
        <v/>
      </c>
      <c r="BH242" s="5" t="b">
        <f t="shared" si="332"/>
        <v>0</v>
      </c>
      <c r="BI242" s="5" t="str">
        <f t="shared" si="333"/>
        <v/>
      </c>
      <c r="BJ242" s="5" t="str">
        <f t="shared" si="267"/>
        <v/>
      </c>
      <c r="BK242" s="5" t="str">
        <f>IF(BH242,IF(BI242="","You ring the bell. "&amp;IF(BJ242=0,"Nothing else happens.","The "&amp;_xlfn.XLOOKUP(BJ242,Data!$W$3:$W$28,Data!$X$3:$X$28)&amp;" is transformed!"),BI242),"")</f>
        <v/>
      </c>
      <c r="BL242" s="5" t="b">
        <f t="shared" si="334"/>
        <v>0</v>
      </c>
      <c r="BM242" s="5" t="b">
        <f t="shared" si="335"/>
        <v>0</v>
      </c>
      <c r="BN242" s="5" t="str">
        <f t="shared" si="268"/>
        <v/>
      </c>
      <c r="BO242" s="5" t="str">
        <f t="shared" si="269"/>
        <v/>
      </c>
      <c r="BP242" s="5" t="b">
        <f t="shared" si="336"/>
        <v>0</v>
      </c>
      <c r="BQ242" s="5" t="str">
        <f>IF(BP242,IF(_xlfn.XLOOKUP(T242,Data!$W$3:$W$28,Data!$AB$3:$AB$28),"That's much too precious to give away!",IF(OR(AND(T242=17,CK241=CQ241),AND(T242=21,CK241=CV241)),"","No-one here seems to want that.")),"")</f>
        <v/>
      </c>
      <c r="BR242" s="5" t="str">
        <f>IF(BP242,IF(BQ242&lt;&gt;"",BQ242,IF(T242=21,Data!$B$5,"The priest takes the water and it is transformed by heavenly radiance!")),"")</f>
        <v/>
      </c>
      <c r="BS242" s="5" t="b">
        <f t="shared" si="337"/>
        <v>0</v>
      </c>
      <c r="BT242" s="5" t="str">
        <f t="shared" si="270"/>
        <v/>
      </c>
      <c r="BU242" s="5" t="str">
        <f t="shared" si="338"/>
        <v/>
      </c>
      <c r="BV242" s="5" t="b">
        <f t="shared" si="339"/>
        <v>0</v>
      </c>
      <c r="BW242" s="5" t="str">
        <f t="shared" si="271"/>
        <v/>
      </c>
      <c r="BX242" s="5" t="str">
        <f t="shared" si="340"/>
        <v/>
      </c>
      <c r="BY242" s="5" t="b">
        <f t="shared" si="341"/>
        <v>0</v>
      </c>
      <c r="BZ242" s="5">
        <f t="shared" si="342"/>
        <v>0</v>
      </c>
      <c r="CA242" s="5" t="str">
        <f t="shared" si="272"/>
        <v/>
      </c>
      <c r="CB242" s="5" t="b">
        <f t="shared" si="273"/>
        <v>0</v>
      </c>
      <c r="CC242" s="5" t="str">
        <f t="shared" si="274"/>
        <v/>
      </c>
      <c r="CD242" s="5" t="b">
        <f t="shared" si="275"/>
        <v>0</v>
      </c>
      <c r="CE242" s="5" t="b">
        <f t="shared" si="276"/>
        <v>0</v>
      </c>
      <c r="CF242" s="5" t="b">
        <f t="shared" si="277"/>
        <v>0</v>
      </c>
      <c r="CG242" s="5" t="b">
        <f t="shared" si="278"/>
        <v>0</v>
      </c>
      <c r="CH242" s="5" t="b">
        <f t="shared" si="279"/>
        <v>0</v>
      </c>
      <c r="CI242" s="5">
        <f t="shared" si="280"/>
        <v>0</v>
      </c>
      <c r="CJ242" s="5" t="str">
        <f t="shared" si="281"/>
        <v>I don't know that verb.</v>
      </c>
      <c r="CK242" s="4">
        <f t="shared" si="282"/>
        <v>3</v>
      </c>
      <c r="CL242" s="4" t="b">
        <f t="shared" si="283"/>
        <v>0</v>
      </c>
      <c r="CM242" s="4">
        <f t="shared" si="343"/>
        <v>20</v>
      </c>
      <c r="CN242" s="4" t="b">
        <f t="shared" si="284"/>
        <v>0</v>
      </c>
      <c r="CO242" s="4">
        <f t="shared" si="285"/>
        <v>12</v>
      </c>
      <c r="CP242" s="4">
        <f t="shared" si="286"/>
        <v>10</v>
      </c>
      <c r="CQ242" s="4">
        <f t="shared" si="287"/>
        <v>2</v>
      </c>
      <c r="CR242" s="4">
        <f t="shared" si="288"/>
        <v>20</v>
      </c>
      <c r="CS242" s="4">
        <f t="shared" si="289"/>
        <v>2</v>
      </c>
      <c r="CT242" s="4">
        <f t="shared" si="290"/>
        <v>15</v>
      </c>
      <c r="CU242" s="4">
        <f t="shared" si="291"/>
        <v>16</v>
      </c>
      <c r="CV242" s="4">
        <f t="shared" si="292"/>
        <v>8</v>
      </c>
      <c r="CW242" s="4">
        <f t="shared" si="293"/>
        <v>8</v>
      </c>
      <c r="CX242" s="4">
        <f t="shared" si="294"/>
        <v>14</v>
      </c>
      <c r="CY242" s="4">
        <f t="shared" si="295"/>
        <v>19</v>
      </c>
      <c r="CZ242" s="4">
        <f t="shared" si="296"/>
        <v>9</v>
      </c>
      <c r="DA242" s="4">
        <f t="shared" si="297"/>
        <v>2</v>
      </c>
      <c r="DB242" s="4">
        <f t="shared" si="298"/>
        <v>12</v>
      </c>
      <c r="DC242" s="4">
        <f t="shared" si="344"/>
        <v>2</v>
      </c>
      <c r="DD242" s="4">
        <f t="shared" si="299"/>
        <v>2</v>
      </c>
      <c r="DE242" s="4">
        <f t="shared" si="300"/>
        <v>2</v>
      </c>
      <c r="DF242" s="4">
        <f t="shared" si="301"/>
        <v>10</v>
      </c>
      <c r="DG242" s="4">
        <f t="shared" si="302"/>
        <v>2</v>
      </c>
      <c r="DH242" s="4">
        <f t="shared" si="303"/>
        <v>17</v>
      </c>
      <c r="DI242" s="4">
        <f t="shared" si="304"/>
        <v>6</v>
      </c>
      <c r="DJ242" s="4">
        <f t="shared" si="305"/>
        <v>15</v>
      </c>
      <c r="DK242" s="4">
        <f t="shared" si="306"/>
        <v>19</v>
      </c>
      <c r="DL242" s="4">
        <f t="shared" si="307"/>
        <v>2</v>
      </c>
      <c r="DM242" s="4">
        <f t="shared" si="308"/>
        <v>22</v>
      </c>
      <c r="DN242" s="4">
        <f t="shared" si="309"/>
        <v>23</v>
      </c>
      <c r="DO242" s="3"/>
    </row>
    <row r="243" spans="1:119" x14ac:dyDescent="0.35">
      <c r="A243" s="3" t="str">
        <f t="shared" si="310"/>
        <v/>
      </c>
      <c r="B243" s="6"/>
      <c r="C243" s="3" t="str">
        <f t="shared" si="260"/>
        <v/>
      </c>
      <c r="D243" s="3" t="e" cm="1">
        <f t="array" ref="D243:F243">INDEX(_xlfn.TEXTSPLIT(B243," ",,TRUE),_xlfn.SEQUENCE(1,3))</f>
        <v>#VALUE!</v>
      </c>
      <c r="E243" s="3" t="e">
        <v>#VALUE!</v>
      </c>
      <c r="F243" s="3" t="e">
        <v>#VALUE!</v>
      </c>
      <c r="G243" s="3" t="e" cm="1">
        <f t="array" ref="G243">_xlfn.XLOOKUP(D243,Data!$D$3:$D$36,Data!$E$3:$G$36)</f>
        <v>#VALUE!</v>
      </c>
      <c r="H243" s="3"/>
      <c r="I243" s="3"/>
      <c r="J243" s="3" t="e">
        <f>_xlfn.XMATCH(E243,Data!$L$3:$L$10)</f>
        <v>#VALUE!</v>
      </c>
      <c r="K243" s="3" t="str">
        <f>IF(M243="",IF(I243,Data!$B$4,_xlfn.XLOOKUP(D243,Data!$D$3:$D$36,Data!$E$3:$E$36)),"")</f>
        <v/>
      </c>
      <c r="L243" s="3" t="str">
        <f>IF(M243="",IF(I243,_xlfn.XLOOKUP(G243,Data!$L$3:$L$10,Data!$M$3:$M$10),IF(H243=0,"",IF(H243=1,E243,_xlfn.XLOOKUP(E243,Data!$L$3:$L$10,Data!$M$3:$M$10)))),"")</f>
        <v/>
      </c>
      <c r="M243" s="3" t="str">
        <f>IF(NOT(ISERROR(F243)),Data!$J$3,IF(ISERROR(G243),Data!$J$4,IF(AND(H243=0,NOT(ISERROR(E243))),Data!$J$5,IF(AND(H243=2,ISERROR(J243)),Data!$J$7,IF(AND(H243=1,ISERROR(E243)),Data!$J$6,"")))))</f>
        <v>I don't know that verb.</v>
      </c>
      <c r="N243" s="3" t="e">
        <f>_xlfn.XLOOKUP(K243,Data!$D$3:$D$36,Data!$H$3:$H$36)</f>
        <v>#N/A</v>
      </c>
      <c r="O243" s="3" t="e">
        <f>_xlfn.XLOOKUP(L243,Data!$X$3:$X$29,Data!$W$3:$W$29)</f>
        <v>#N/A</v>
      </c>
      <c r="P243" s="3" t="b">
        <f>OR(_xlfn.XLOOKUP(CK242,Data!$O$3:$O$25,Data!$U$3:$U$25),AND(CL242,OR(DC242=CK242,DC242=1)))</f>
        <v>1</v>
      </c>
      <c r="Q243" s="3" t="e" cm="1">
        <f t="array" ref="Q243">INDEX(CO242:DN242,1,O243)</f>
        <v>#N/A</v>
      </c>
      <c r="R243" s="3" t="e">
        <f t="shared" si="262"/>
        <v>#N/A</v>
      </c>
      <c r="S243" s="3" t="e">
        <f t="shared" si="311"/>
        <v>#N/A</v>
      </c>
      <c r="T243" s="3" t="str">
        <f t="shared" si="312"/>
        <v/>
      </c>
      <c r="U243" s="3" t="str">
        <f>IF(M243&lt;&gt;"",M243,IF(L243="","",IFERROR(IF(T243=0,IF(S243=FALSE,Data!$J$11,Data!$J$8),""),IF(K243=Data!$B$4,"",Data!$J$8))))</f>
        <v>I don't know that verb.</v>
      </c>
      <c r="V243" s="3" t="e" cm="1">
        <f t="array" ref="V243">INDEX(Data!$Q$3:$T$25,CK242,L243)</f>
        <v>#VALUE!</v>
      </c>
      <c r="W243" s="3" t="e">
        <f t="shared" si="263"/>
        <v>#VALUE!</v>
      </c>
      <c r="X243" s="3">
        <f t="shared" si="313"/>
        <v>0</v>
      </c>
      <c r="Y243" s="3" t="str">
        <f>IF(K243&lt;&gt;"Go","",IF(ISNUMBER(V243),IF(V243&gt;0,W243,Data!$J$9),Play!V243))</f>
        <v/>
      </c>
      <c r="Z243" s="3" t="b">
        <f t="shared" si="314"/>
        <v>0</v>
      </c>
      <c r="AA243" s="3" t="str">
        <f t="shared" si="315"/>
        <v/>
      </c>
      <c r="AB243" s="3">
        <f t="shared" si="264"/>
        <v>0</v>
      </c>
      <c r="AE243" s="5" t="str">
        <f t="shared" si="265"/>
        <v/>
      </c>
      <c r="AF243" s="5" t="str">
        <f>IF(AE243&lt;&gt;"",OR(_xlfn.XLOOKUP(AE243,Data!$O$3:$O$25,Data!$U$3:$U$25),AND(CL242,OR(DC242=1,DC242=CK242))),"")</f>
        <v/>
      </c>
      <c r="AG243" s="5" t="e" cm="1">
        <f t="array" ref="AG243">"Exits: " &amp; _xlfn.TEXTJOIN(", ", TRUE, IF(INDEX(Data!$Q$3:$T$25,AE243,0)&gt;0,Data!$Q$2:$T$2,""))&amp;"."</f>
        <v>#VALUE!</v>
      </c>
      <c r="AH243" s="5" t="str" cm="1">
        <f t="array" ref="AH243">_xlfn.TEXTJOIN(", ", TRUE, IF(CO242:DN242=AE243,_xlfn.XLOOKUP($CO$3:$DN$3,Data!$W$3:$W$28,Data!$X$3:$X$28),""))</f>
        <v/>
      </c>
      <c r="AI243" s="5" t="str">
        <f>IF(AF243="","",IF(AF243,_xlfn.XLOOKUP(AE243,Data!$O$3:$O$25,Data!$P$3:$P$25)&amp;" "&amp;AG243&amp;IF(AH243&lt;&gt;""," You see: " &amp;AH243&amp;".",""),Data!$J$10))</f>
        <v/>
      </c>
      <c r="AJ243" s="5" t="str">
        <f t="shared" si="316"/>
        <v/>
      </c>
      <c r="AK243" s="5" t="str">
        <f>IF(AND(K243="Talk",U243=""),_xlfn.XLOOKUP(T243,Data!$W$3:$W$28,Data!$AC$3:$AC$28),"")</f>
        <v/>
      </c>
      <c r="AL243" s="5" t="str">
        <f t="shared" si="317"/>
        <v/>
      </c>
      <c r="AM243" s="5" t="b">
        <f t="shared" si="318"/>
        <v>0</v>
      </c>
      <c r="AN243" s="5" t="str">
        <f>IF(AM243,IF(_xlfn.XLOOKUP(T243,Data!$W$3:$W$28,Data!$AA$3:$AA$28)=FALSE,"You can't take that.",IF(Q243=1,"You already have that.",IF(OR(CK242=CT242,CK242=CY242),"The unholy fiend prevents you!",""))),"")</f>
        <v/>
      </c>
      <c r="AO243" s="5" t="str">
        <f t="shared" si="319"/>
        <v/>
      </c>
      <c r="AP243" s="5" t="str">
        <f t="shared" si="320"/>
        <v/>
      </c>
      <c r="AQ243" s="5" t="b">
        <f t="shared" si="321"/>
        <v>0</v>
      </c>
      <c r="AR243" s="5" t="str">
        <f t="shared" si="322"/>
        <v/>
      </c>
      <c r="AS243" s="5" t="str">
        <f t="shared" si="323"/>
        <v/>
      </c>
      <c r="AT243" s="5" t="str">
        <f t="shared" si="261"/>
        <v/>
      </c>
      <c r="AU243" s="5" t="str">
        <f>IF(AND(K243="Examine",U243=""),_xlfn.XLOOKUP(T243,Data!$W$3:$W$28,Data!$Z$3:$Z$28)&amp;IF(T243=15,IF(CL242,IF(CM242&gt;=14,"burning brightly.",IF(CM242&gt;=9,"burning steadily.",IF(CM242&gt;=4,"burning weakly.","guttering."))),"unlit."),""),"")</f>
        <v/>
      </c>
      <c r="AV243" s="5" t="str" cm="1">
        <f t="array" ref="AV243">_xlfn.TEXTJOIN(", ", TRUE, IF(CO242:DN242=1,CO$1:DN$1,""))</f>
        <v/>
      </c>
      <c r="AW243" s="5" t="str">
        <f t="shared" si="324"/>
        <v/>
      </c>
      <c r="AX243" s="5" t="b">
        <f t="shared" si="325"/>
        <v>0</v>
      </c>
      <c r="AY243" s="5" t="str">
        <f>IF(AX243,IF(NOT(ISBLANK(_xlfn.XLOOKUP(T243,Data!$W$3:$W$28,Data!$AD$3:$AD$28))),IF(CK242=12,"","There's nowhere to pour it away here."),"You can't empty that!"),"")</f>
        <v/>
      </c>
      <c r="AZ243" s="5" t="str">
        <f t="shared" si="326"/>
        <v/>
      </c>
      <c r="BA243" s="5" t="b">
        <f t="shared" si="327"/>
        <v>0</v>
      </c>
      <c r="BB243" s="5" t="e">
        <f>_xlfn.XLOOKUP(T243,Data!$W$3:$W$28,Data!$AD$3:$AD$28)</f>
        <v>#N/A</v>
      </c>
      <c r="BC243" s="5" t="str">
        <f t="shared" si="328"/>
        <v/>
      </c>
      <c r="BD243" s="5" t="str">
        <f t="shared" si="329"/>
        <v/>
      </c>
      <c r="BE243" s="5" t="b">
        <f t="shared" si="330"/>
        <v>0</v>
      </c>
      <c r="BF243" s="5" t="str">
        <f t="shared" si="266"/>
        <v/>
      </c>
      <c r="BG243" s="5" t="str">
        <f t="shared" si="331"/>
        <v/>
      </c>
      <c r="BH243" s="5" t="b">
        <f t="shared" si="332"/>
        <v>0</v>
      </c>
      <c r="BI243" s="5" t="str">
        <f t="shared" si="333"/>
        <v/>
      </c>
      <c r="BJ243" s="5" t="str">
        <f t="shared" si="267"/>
        <v/>
      </c>
      <c r="BK243" s="5" t="str">
        <f>IF(BH243,IF(BI243="","You ring the bell. "&amp;IF(BJ243=0,"Nothing else happens.","The "&amp;_xlfn.XLOOKUP(BJ243,Data!$W$3:$W$28,Data!$X$3:$X$28)&amp;" is transformed!"),BI243),"")</f>
        <v/>
      </c>
      <c r="BL243" s="5" t="b">
        <f t="shared" si="334"/>
        <v>0</v>
      </c>
      <c r="BM243" s="5" t="b">
        <f t="shared" si="335"/>
        <v>0</v>
      </c>
      <c r="BN243" s="5" t="str">
        <f t="shared" si="268"/>
        <v/>
      </c>
      <c r="BO243" s="5" t="str">
        <f t="shared" si="269"/>
        <v/>
      </c>
      <c r="BP243" s="5" t="b">
        <f t="shared" si="336"/>
        <v>0</v>
      </c>
      <c r="BQ243" s="5" t="str">
        <f>IF(BP243,IF(_xlfn.XLOOKUP(T243,Data!$W$3:$W$28,Data!$AB$3:$AB$28),"That's much too precious to give away!",IF(OR(AND(T243=17,CK242=CQ242),AND(T243=21,CK242=CV242)),"","No-one here seems to want that.")),"")</f>
        <v/>
      </c>
      <c r="BR243" s="5" t="str">
        <f>IF(BP243,IF(BQ243&lt;&gt;"",BQ243,IF(T243=21,Data!$B$5,"The priest takes the water and it is transformed by heavenly radiance!")),"")</f>
        <v/>
      </c>
      <c r="BS243" s="5" t="b">
        <f t="shared" si="337"/>
        <v>0</v>
      </c>
      <c r="BT243" s="5" t="str">
        <f t="shared" si="270"/>
        <v/>
      </c>
      <c r="BU243" s="5" t="str">
        <f t="shared" si="338"/>
        <v/>
      </c>
      <c r="BV243" s="5" t="b">
        <f t="shared" si="339"/>
        <v>0</v>
      </c>
      <c r="BW243" s="5" t="str">
        <f t="shared" si="271"/>
        <v/>
      </c>
      <c r="BX243" s="5" t="str">
        <f t="shared" si="340"/>
        <v/>
      </c>
      <c r="BY243" s="5" t="b">
        <f t="shared" si="341"/>
        <v>0</v>
      </c>
      <c r="BZ243" s="5">
        <f t="shared" si="342"/>
        <v>0</v>
      </c>
      <c r="CA243" s="5" t="str">
        <f t="shared" si="272"/>
        <v/>
      </c>
      <c r="CB243" s="5" t="b">
        <f t="shared" si="273"/>
        <v>0</v>
      </c>
      <c r="CC243" s="5" t="str">
        <f t="shared" si="274"/>
        <v/>
      </c>
      <c r="CD243" s="5" t="b">
        <f t="shared" si="275"/>
        <v>0</v>
      </c>
      <c r="CE243" s="5" t="b">
        <f t="shared" si="276"/>
        <v>0</v>
      </c>
      <c r="CF243" s="5" t="b">
        <f t="shared" si="277"/>
        <v>0</v>
      </c>
      <c r="CG243" s="5" t="b">
        <f t="shared" si="278"/>
        <v>0</v>
      </c>
      <c r="CH243" s="5" t="b">
        <f t="shared" si="279"/>
        <v>0</v>
      </c>
      <c r="CI243" s="5">
        <f t="shared" si="280"/>
        <v>0</v>
      </c>
      <c r="CJ243" s="5" t="str">
        <f t="shared" si="281"/>
        <v>I don't know that verb.</v>
      </c>
      <c r="CK243" s="4">
        <f t="shared" si="282"/>
        <v>3</v>
      </c>
      <c r="CL243" s="4" t="b">
        <f t="shared" si="283"/>
        <v>0</v>
      </c>
      <c r="CM243" s="4">
        <f t="shared" si="343"/>
        <v>20</v>
      </c>
      <c r="CN243" s="4" t="b">
        <f t="shared" si="284"/>
        <v>0</v>
      </c>
      <c r="CO243" s="4">
        <f t="shared" si="285"/>
        <v>12</v>
      </c>
      <c r="CP243" s="4">
        <f t="shared" si="286"/>
        <v>10</v>
      </c>
      <c r="CQ243" s="4">
        <f t="shared" si="287"/>
        <v>2</v>
      </c>
      <c r="CR243" s="4">
        <f t="shared" si="288"/>
        <v>20</v>
      </c>
      <c r="CS243" s="4">
        <f t="shared" si="289"/>
        <v>2</v>
      </c>
      <c r="CT243" s="4">
        <f t="shared" si="290"/>
        <v>15</v>
      </c>
      <c r="CU243" s="4">
        <f t="shared" si="291"/>
        <v>16</v>
      </c>
      <c r="CV243" s="4">
        <f t="shared" si="292"/>
        <v>8</v>
      </c>
      <c r="CW243" s="4">
        <f t="shared" si="293"/>
        <v>8</v>
      </c>
      <c r="CX243" s="4">
        <f t="shared" si="294"/>
        <v>14</v>
      </c>
      <c r="CY243" s="4">
        <f t="shared" si="295"/>
        <v>19</v>
      </c>
      <c r="CZ243" s="4">
        <f t="shared" si="296"/>
        <v>9</v>
      </c>
      <c r="DA243" s="4">
        <f t="shared" si="297"/>
        <v>2</v>
      </c>
      <c r="DB243" s="4">
        <f t="shared" si="298"/>
        <v>12</v>
      </c>
      <c r="DC243" s="4">
        <f t="shared" si="344"/>
        <v>2</v>
      </c>
      <c r="DD243" s="4">
        <f t="shared" si="299"/>
        <v>2</v>
      </c>
      <c r="DE243" s="4">
        <f t="shared" si="300"/>
        <v>2</v>
      </c>
      <c r="DF243" s="4">
        <f t="shared" si="301"/>
        <v>10</v>
      </c>
      <c r="DG243" s="4">
        <f t="shared" si="302"/>
        <v>2</v>
      </c>
      <c r="DH243" s="4">
        <f t="shared" si="303"/>
        <v>17</v>
      </c>
      <c r="DI243" s="4">
        <f t="shared" si="304"/>
        <v>6</v>
      </c>
      <c r="DJ243" s="4">
        <f t="shared" si="305"/>
        <v>15</v>
      </c>
      <c r="DK243" s="4">
        <f t="shared" si="306"/>
        <v>19</v>
      </c>
      <c r="DL243" s="4">
        <f t="shared" si="307"/>
        <v>2</v>
      </c>
      <c r="DM243" s="4">
        <f t="shared" si="308"/>
        <v>22</v>
      </c>
      <c r="DN243" s="4">
        <f t="shared" si="309"/>
        <v>23</v>
      </c>
      <c r="DO243" s="3"/>
    </row>
    <row r="244" spans="1:119" x14ac:dyDescent="0.35">
      <c r="A244" s="3" t="str">
        <f t="shared" si="310"/>
        <v/>
      </c>
      <c r="B244" s="6"/>
      <c r="C244" s="3" t="str">
        <f t="shared" si="260"/>
        <v/>
      </c>
      <c r="D244" s="3" t="e" cm="1">
        <f t="array" ref="D244:F244">INDEX(_xlfn.TEXTSPLIT(B244," ",,TRUE),_xlfn.SEQUENCE(1,3))</f>
        <v>#VALUE!</v>
      </c>
      <c r="E244" s="3" t="e">
        <v>#VALUE!</v>
      </c>
      <c r="F244" s="3" t="e">
        <v>#VALUE!</v>
      </c>
      <c r="G244" s="3" t="e" cm="1">
        <f t="array" ref="G244">_xlfn.XLOOKUP(D244,Data!$D$3:$D$36,Data!$E$3:$G$36)</f>
        <v>#VALUE!</v>
      </c>
      <c r="H244" s="3"/>
      <c r="I244" s="3"/>
      <c r="J244" s="3" t="e">
        <f>_xlfn.XMATCH(E244,Data!$L$3:$L$10)</f>
        <v>#VALUE!</v>
      </c>
      <c r="K244" s="3" t="str">
        <f>IF(M244="",IF(I244,Data!$B$4,_xlfn.XLOOKUP(D244,Data!$D$3:$D$36,Data!$E$3:$E$36)),"")</f>
        <v/>
      </c>
      <c r="L244" s="3" t="str">
        <f>IF(M244="",IF(I244,_xlfn.XLOOKUP(G244,Data!$L$3:$L$10,Data!$M$3:$M$10),IF(H244=0,"",IF(H244=1,E244,_xlfn.XLOOKUP(E244,Data!$L$3:$L$10,Data!$M$3:$M$10)))),"")</f>
        <v/>
      </c>
      <c r="M244" s="3" t="str">
        <f>IF(NOT(ISERROR(F244)),Data!$J$3,IF(ISERROR(G244),Data!$J$4,IF(AND(H244=0,NOT(ISERROR(E244))),Data!$J$5,IF(AND(H244=2,ISERROR(J244)),Data!$J$7,IF(AND(H244=1,ISERROR(E244)),Data!$J$6,"")))))</f>
        <v>I don't know that verb.</v>
      </c>
      <c r="N244" s="3" t="e">
        <f>_xlfn.XLOOKUP(K244,Data!$D$3:$D$36,Data!$H$3:$H$36)</f>
        <v>#N/A</v>
      </c>
      <c r="O244" s="3" t="e">
        <f>_xlfn.XLOOKUP(L244,Data!$X$3:$X$29,Data!$W$3:$W$29)</f>
        <v>#N/A</v>
      </c>
      <c r="P244" s="3" t="b">
        <f>OR(_xlfn.XLOOKUP(CK243,Data!$O$3:$O$25,Data!$U$3:$U$25),AND(CL243,OR(DC243=CK243,DC243=1)))</f>
        <v>1</v>
      </c>
      <c r="Q244" s="3" t="e" cm="1">
        <f t="array" ref="Q244">INDEX(CO243:DN243,1,O244)</f>
        <v>#N/A</v>
      </c>
      <c r="R244" s="3" t="e">
        <f t="shared" si="262"/>
        <v>#N/A</v>
      </c>
      <c r="S244" s="3" t="e">
        <f t="shared" si="311"/>
        <v>#N/A</v>
      </c>
      <c r="T244" s="3" t="str">
        <f t="shared" si="312"/>
        <v/>
      </c>
      <c r="U244" s="3" t="str">
        <f>IF(M244&lt;&gt;"",M244,IF(L244="","",IFERROR(IF(T244=0,IF(S244=FALSE,Data!$J$11,Data!$J$8),""),IF(K244=Data!$B$4,"",Data!$J$8))))</f>
        <v>I don't know that verb.</v>
      </c>
      <c r="V244" s="3" t="e" cm="1">
        <f t="array" ref="V244">INDEX(Data!$Q$3:$T$25,CK243,L244)</f>
        <v>#VALUE!</v>
      </c>
      <c r="W244" s="3" t="e">
        <f t="shared" si="263"/>
        <v>#VALUE!</v>
      </c>
      <c r="X244" s="3">
        <f t="shared" si="313"/>
        <v>0</v>
      </c>
      <c r="Y244" s="3" t="str">
        <f>IF(K244&lt;&gt;"Go","",IF(ISNUMBER(V244),IF(V244&gt;0,W244,Data!$J$9),Play!V244))</f>
        <v/>
      </c>
      <c r="Z244" s="3" t="b">
        <f t="shared" si="314"/>
        <v>0</v>
      </c>
      <c r="AA244" s="3" t="str">
        <f t="shared" si="315"/>
        <v/>
      </c>
      <c r="AB244" s="3">
        <f t="shared" si="264"/>
        <v>0</v>
      </c>
      <c r="AE244" s="5" t="str">
        <f t="shared" si="265"/>
        <v/>
      </c>
      <c r="AF244" s="5" t="str">
        <f>IF(AE244&lt;&gt;"",OR(_xlfn.XLOOKUP(AE244,Data!$O$3:$O$25,Data!$U$3:$U$25),AND(CL243,OR(DC243=1,DC243=CK243))),"")</f>
        <v/>
      </c>
      <c r="AG244" s="5" t="e" cm="1">
        <f t="array" ref="AG244">"Exits: " &amp; _xlfn.TEXTJOIN(", ", TRUE, IF(INDEX(Data!$Q$3:$T$25,AE244,0)&gt;0,Data!$Q$2:$T$2,""))&amp;"."</f>
        <v>#VALUE!</v>
      </c>
      <c r="AH244" s="5" t="str" cm="1">
        <f t="array" ref="AH244">_xlfn.TEXTJOIN(", ", TRUE, IF(CO243:DN243=AE244,_xlfn.XLOOKUP($CO$3:$DN$3,Data!$W$3:$W$28,Data!$X$3:$X$28),""))</f>
        <v/>
      </c>
      <c r="AI244" s="5" t="str">
        <f>IF(AF244="","",IF(AF244,_xlfn.XLOOKUP(AE244,Data!$O$3:$O$25,Data!$P$3:$P$25)&amp;" "&amp;AG244&amp;IF(AH244&lt;&gt;""," You see: " &amp;AH244&amp;".",""),Data!$J$10))</f>
        <v/>
      </c>
      <c r="AJ244" s="5" t="str">
        <f t="shared" si="316"/>
        <v/>
      </c>
      <c r="AK244" s="5" t="str">
        <f>IF(AND(K244="Talk",U244=""),_xlfn.XLOOKUP(T244,Data!$W$3:$W$28,Data!$AC$3:$AC$28),"")</f>
        <v/>
      </c>
      <c r="AL244" s="5" t="str">
        <f t="shared" si="317"/>
        <v/>
      </c>
      <c r="AM244" s="5" t="b">
        <f t="shared" si="318"/>
        <v>0</v>
      </c>
      <c r="AN244" s="5" t="str">
        <f>IF(AM244,IF(_xlfn.XLOOKUP(T244,Data!$W$3:$W$28,Data!$AA$3:$AA$28)=FALSE,"You can't take that.",IF(Q244=1,"You already have that.",IF(OR(CK243=CT243,CK243=CY243),"The unholy fiend prevents you!",""))),"")</f>
        <v/>
      </c>
      <c r="AO244" s="5" t="str">
        <f t="shared" si="319"/>
        <v/>
      </c>
      <c r="AP244" s="5" t="str">
        <f t="shared" si="320"/>
        <v/>
      </c>
      <c r="AQ244" s="5" t="b">
        <f t="shared" si="321"/>
        <v>0</v>
      </c>
      <c r="AR244" s="5" t="str">
        <f t="shared" si="322"/>
        <v/>
      </c>
      <c r="AS244" s="5" t="str">
        <f t="shared" si="323"/>
        <v/>
      </c>
      <c r="AT244" s="5" t="str">
        <f t="shared" si="261"/>
        <v/>
      </c>
      <c r="AU244" s="5" t="str">
        <f>IF(AND(K244="Examine",U244=""),_xlfn.XLOOKUP(T244,Data!$W$3:$W$28,Data!$Z$3:$Z$28)&amp;IF(T244=15,IF(CL243,IF(CM243&gt;=14,"burning brightly.",IF(CM243&gt;=9,"burning steadily.",IF(CM243&gt;=4,"burning weakly.","guttering."))),"unlit."),""),"")</f>
        <v/>
      </c>
      <c r="AV244" s="5" t="str" cm="1">
        <f t="array" ref="AV244">_xlfn.TEXTJOIN(", ", TRUE, IF(CO243:DN243=1,CO$1:DN$1,""))</f>
        <v/>
      </c>
      <c r="AW244" s="5" t="str">
        <f t="shared" si="324"/>
        <v/>
      </c>
      <c r="AX244" s="5" t="b">
        <f t="shared" si="325"/>
        <v>0</v>
      </c>
      <c r="AY244" s="5" t="str">
        <f>IF(AX244,IF(NOT(ISBLANK(_xlfn.XLOOKUP(T244,Data!$W$3:$W$28,Data!$AD$3:$AD$28))),IF(CK243=12,"","There's nowhere to pour it away here."),"You can't empty that!"),"")</f>
        <v/>
      </c>
      <c r="AZ244" s="5" t="str">
        <f t="shared" si="326"/>
        <v/>
      </c>
      <c r="BA244" s="5" t="b">
        <f t="shared" si="327"/>
        <v>0</v>
      </c>
      <c r="BB244" s="5" t="e">
        <f>_xlfn.XLOOKUP(T244,Data!$W$3:$W$28,Data!$AD$3:$AD$28)</f>
        <v>#N/A</v>
      </c>
      <c r="BC244" s="5" t="str">
        <f t="shared" si="328"/>
        <v/>
      </c>
      <c r="BD244" s="5" t="str">
        <f t="shared" si="329"/>
        <v/>
      </c>
      <c r="BE244" s="5" t="b">
        <f t="shared" si="330"/>
        <v>0</v>
      </c>
      <c r="BF244" s="5" t="str">
        <f t="shared" si="266"/>
        <v/>
      </c>
      <c r="BG244" s="5" t="str">
        <f t="shared" si="331"/>
        <v/>
      </c>
      <c r="BH244" s="5" t="b">
        <f t="shared" si="332"/>
        <v>0</v>
      </c>
      <c r="BI244" s="5" t="str">
        <f t="shared" si="333"/>
        <v/>
      </c>
      <c r="BJ244" s="5" t="str">
        <f t="shared" si="267"/>
        <v/>
      </c>
      <c r="BK244" s="5" t="str">
        <f>IF(BH244,IF(BI244="","You ring the bell. "&amp;IF(BJ244=0,"Nothing else happens.","The "&amp;_xlfn.XLOOKUP(BJ244,Data!$W$3:$W$28,Data!$X$3:$X$28)&amp;" is transformed!"),BI244),"")</f>
        <v/>
      </c>
      <c r="BL244" s="5" t="b">
        <f t="shared" si="334"/>
        <v>0</v>
      </c>
      <c r="BM244" s="5" t="b">
        <f t="shared" si="335"/>
        <v>0</v>
      </c>
      <c r="BN244" s="5" t="str">
        <f t="shared" si="268"/>
        <v/>
      </c>
      <c r="BO244" s="5" t="str">
        <f t="shared" si="269"/>
        <v/>
      </c>
      <c r="BP244" s="5" t="b">
        <f t="shared" si="336"/>
        <v>0</v>
      </c>
      <c r="BQ244" s="5" t="str">
        <f>IF(BP244,IF(_xlfn.XLOOKUP(T244,Data!$W$3:$W$28,Data!$AB$3:$AB$28),"That's much too precious to give away!",IF(OR(AND(T244=17,CK243=CQ243),AND(T244=21,CK243=CV243)),"","No-one here seems to want that.")),"")</f>
        <v/>
      </c>
      <c r="BR244" s="5" t="str">
        <f>IF(BP244,IF(BQ244&lt;&gt;"",BQ244,IF(T244=21,Data!$B$5,"The priest takes the water and it is transformed by heavenly radiance!")),"")</f>
        <v/>
      </c>
      <c r="BS244" s="5" t="b">
        <f t="shared" si="337"/>
        <v>0</v>
      </c>
      <c r="BT244" s="5" t="str">
        <f t="shared" si="270"/>
        <v/>
      </c>
      <c r="BU244" s="5" t="str">
        <f t="shared" si="338"/>
        <v/>
      </c>
      <c r="BV244" s="5" t="b">
        <f t="shared" si="339"/>
        <v>0</v>
      </c>
      <c r="BW244" s="5" t="str">
        <f t="shared" si="271"/>
        <v/>
      </c>
      <c r="BX244" s="5" t="str">
        <f t="shared" si="340"/>
        <v/>
      </c>
      <c r="BY244" s="5" t="b">
        <f t="shared" si="341"/>
        <v>0</v>
      </c>
      <c r="BZ244" s="5">
        <f t="shared" si="342"/>
        <v>0</v>
      </c>
      <c r="CA244" s="5" t="str">
        <f t="shared" si="272"/>
        <v/>
      </c>
      <c r="CB244" s="5" t="b">
        <f t="shared" si="273"/>
        <v>0</v>
      </c>
      <c r="CC244" s="5" t="str">
        <f t="shared" si="274"/>
        <v/>
      </c>
      <c r="CD244" s="5" t="b">
        <f t="shared" si="275"/>
        <v>0</v>
      </c>
      <c r="CE244" s="5" t="b">
        <f t="shared" si="276"/>
        <v>0</v>
      </c>
      <c r="CF244" s="5" t="b">
        <f t="shared" si="277"/>
        <v>0</v>
      </c>
      <c r="CG244" s="5" t="b">
        <f t="shared" si="278"/>
        <v>0</v>
      </c>
      <c r="CH244" s="5" t="b">
        <f t="shared" si="279"/>
        <v>0</v>
      </c>
      <c r="CI244" s="5">
        <f t="shared" si="280"/>
        <v>0</v>
      </c>
      <c r="CJ244" s="5" t="str">
        <f t="shared" si="281"/>
        <v>I don't know that verb.</v>
      </c>
      <c r="CK244" s="4">
        <f t="shared" si="282"/>
        <v>3</v>
      </c>
      <c r="CL244" s="4" t="b">
        <f t="shared" si="283"/>
        <v>0</v>
      </c>
      <c r="CM244" s="4">
        <f t="shared" si="343"/>
        <v>20</v>
      </c>
      <c r="CN244" s="4" t="b">
        <f t="shared" si="284"/>
        <v>0</v>
      </c>
      <c r="CO244" s="4">
        <f t="shared" si="285"/>
        <v>12</v>
      </c>
      <c r="CP244" s="4">
        <f t="shared" si="286"/>
        <v>10</v>
      </c>
      <c r="CQ244" s="4">
        <f t="shared" si="287"/>
        <v>2</v>
      </c>
      <c r="CR244" s="4">
        <f t="shared" si="288"/>
        <v>20</v>
      </c>
      <c r="CS244" s="4">
        <f t="shared" si="289"/>
        <v>2</v>
      </c>
      <c r="CT244" s="4">
        <f t="shared" si="290"/>
        <v>15</v>
      </c>
      <c r="CU244" s="4">
        <f t="shared" si="291"/>
        <v>16</v>
      </c>
      <c r="CV244" s="4">
        <f t="shared" si="292"/>
        <v>8</v>
      </c>
      <c r="CW244" s="4">
        <f t="shared" si="293"/>
        <v>8</v>
      </c>
      <c r="CX244" s="4">
        <f t="shared" si="294"/>
        <v>14</v>
      </c>
      <c r="CY244" s="4">
        <f t="shared" si="295"/>
        <v>19</v>
      </c>
      <c r="CZ244" s="4">
        <f t="shared" si="296"/>
        <v>9</v>
      </c>
      <c r="DA244" s="4">
        <f t="shared" si="297"/>
        <v>2</v>
      </c>
      <c r="DB244" s="4">
        <f t="shared" si="298"/>
        <v>12</v>
      </c>
      <c r="DC244" s="4">
        <f t="shared" si="344"/>
        <v>2</v>
      </c>
      <c r="DD244" s="4">
        <f t="shared" si="299"/>
        <v>2</v>
      </c>
      <c r="DE244" s="4">
        <f t="shared" si="300"/>
        <v>2</v>
      </c>
      <c r="DF244" s="4">
        <f t="shared" si="301"/>
        <v>10</v>
      </c>
      <c r="DG244" s="4">
        <f t="shared" si="302"/>
        <v>2</v>
      </c>
      <c r="DH244" s="4">
        <f t="shared" si="303"/>
        <v>17</v>
      </c>
      <c r="DI244" s="4">
        <f t="shared" si="304"/>
        <v>6</v>
      </c>
      <c r="DJ244" s="4">
        <f t="shared" si="305"/>
        <v>15</v>
      </c>
      <c r="DK244" s="4">
        <f t="shared" si="306"/>
        <v>19</v>
      </c>
      <c r="DL244" s="4">
        <f t="shared" si="307"/>
        <v>2</v>
      </c>
      <c r="DM244" s="4">
        <f t="shared" si="308"/>
        <v>22</v>
      </c>
      <c r="DN244" s="4">
        <f t="shared" si="309"/>
        <v>23</v>
      </c>
      <c r="DO244" s="3"/>
    </row>
    <row r="245" spans="1:119" x14ac:dyDescent="0.35">
      <c r="A245" s="3" t="str">
        <f t="shared" si="310"/>
        <v/>
      </c>
      <c r="B245" s="6"/>
      <c r="C245" s="3" t="str">
        <f t="shared" si="260"/>
        <v/>
      </c>
      <c r="D245" s="3" t="e" cm="1">
        <f t="array" ref="D245:F245">INDEX(_xlfn.TEXTSPLIT(B245," ",,TRUE),_xlfn.SEQUENCE(1,3))</f>
        <v>#VALUE!</v>
      </c>
      <c r="E245" s="3" t="e">
        <v>#VALUE!</v>
      </c>
      <c r="F245" s="3" t="e">
        <v>#VALUE!</v>
      </c>
      <c r="G245" s="3" t="e" cm="1">
        <f t="array" ref="G245">_xlfn.XLOOKUP(D245,Data!$D$3:$D$36,Data!$E$3:$G$36)</f>
        <v>#VALUE!</v>
      </c>
      <c r="H245" s="3"/>
      <c r="I245" s="3"/>
      <c r="J245" s="3" t="e">
        <f>_xlfn.XMATCH(E245,Data!$L$3:$L$10)</f>
        <v>#VALUE!</v>
      </c>
      <c r="K245" s="3" t="str">
        <f>IF(M245="",IF(I245,Data!$B$4,_xlfn.XLOOKUP(D245,Data!$D$3:$D$36,Data!$E$3:$E$36)),"")</f>
        <v/>
      </c>
      <c r="L245" s="3" t="str">
        <f>IF(M245="",IF(I245,_xlfn.XLOOKUP(G245,Data!$L$3:$L$10,Data!$M$3:$M$10),IF(H245=0,"",IF(H245=1,E245,_xlfn.XLOOKUP(E245,Data!$L$3:$L$10,Data!$M$3:$M$10)))),"")</f>
        <v/>
      </c>
      <c r="M245" s="3" t="str">
        <f>IF(NOT(ISERROR(F245)),Data!$J$3,IF(ISERROR(G245),Data!$J$4,IF(AND(H245=0,NOT(ISERROR(E245))),Data!$J$5,IF(AND(H245=2,ISERROR(J245)),Data!$J$7,IF(AND(H245=1,ISERROR(E245)),Data!$J$6,"")))))</f>
        <v>I don't know that verb.</v>
      </c>
      <c r="N245" s="3" t="e">
        <f>_xlfn.XLOOKUP(K245,Data!$D$3:$D$36,Data!$H$3:$H$36)</f>
        <v>#N/A</v>
      </c>
      <c r="O245" s="3" t="e">
        <f>_xlfn.XLOOKUP(L245,Data!$X$3:$X$29,Data!$W$3:$W$29)</f>
        <v>#N/A</v>
      </c>
      <c r="P245" s="3" t="b">
        <f>OR(_xlfn.XLOOKUP(CK244,Data!$O$3:$O$25,Data!$U$3:$U$25),AND(CL244,OR(DC244=CK244,DC244=1)))</f>
        <v>1</v>
      </c>
      <c r="Q245" s="3" t="e" cm="1">
        <f t="array" ref="Q245">INDEX(CO244:DN244,1,O245)</f>
        <v>#N/A</v>
      </c>
      <c r="R245" s="3" t="e">
        <f t="shared" si="262"/>
        <v>#N/A</v>
      </c>
      <c r="S245" s="3" t="e">
        <f t="shared" si="311"/>
        <v>#N/A</v>
      </c>
      <c r="T245" s="3" t="str">
        <f t="shared" si="312"/>
        <v/>
      </c>
      <c r="U245" s="3" t="str">
        <f>IF(M245&lt;&gt;"",M245,IF(L245="","",IFERROR(IF(T245=0,IF(S245=FALSE,Data!$J$11,Data!$J$8),""),IF(K245=Data!$B$4,"",Data!$J$8))))</f>
        <v>I don't know that verb.</v>
      </c>
      <c r="V245" s="3" t="e" cm="1">
        <f t="array" ref="V245">INDEX(Data!$Q$3:$T$25,CK244,L245)</f>
        <v>#VALUE!</v>
      </c>
      <c r="W245" s="3" t="e">
        <f t="shared" si="263"/>
        <v>#VALUE!</v>
      </c>
      <c r="X245" s="3">
        <f t="shared" si="313"/>
        <v>0</v>
      </c>
      <c r="Y245" s="3" t="str">
        <f>IF(K245&lt;&gt;"Go","",IF(ISNUMBER(V245),IF(V245&gt;0,W245,Data!$J$9),Play!V245))</f>
        <v/>
      </c>
      <c r="Z245" s="3" t="b">
        <f t="shared" si="314"/>
        <v>0</v>
      </c>
      <c r="AA245" s="3" t="str">
        <f t="shared" si="315"/>
        <v/>
      </c>
      <c r="AB245" s="3">
        <f t="shared" si="264"/>
        <v>0</v>
      </c>
      <c r="AE245" s="5" t="str">
        <f t="shared" si="265"/>
        <v/>
      </c>
      <c r="AF245" s="5" t="str">
        <f>IF(AE245&lt;&gt;"",OR(_xlfn.XLOOKUP(AE245,Data!$O$3:$O$25,Data!$U$3:$U$25),AND(CL244,OR(DC244=1,DC244=CK244))),"")</f>
        <v/>
      </c>
      <c r="AG245" s="5" t="e" cm="1">
        <f t="array" ref="AG245">"Exits: " &amp; _xlfn.TEXTJOIN(", ", TRUE, IF(INDEX(Data!$Q$3:$T$25,AE245,0)&gt;0,Data!$Q$2:$T$2,""))&amp;"."</f>
        <v>#VALUE!</v>
      </c>
      <c r="AH245" s="5" t="str" cm="1">
        <f t="array" ref="AH245">_xlfn.TEXTJOIN(", ", TRUE, IF(CO244:DN244=AE245,_xlfn.XLOOKUP($CO$3:$DN$3,Data!$W$3:$W$28,Data!$X$3:$X$28),""))</f>
        <v/>
      </c>
      <c r="AI245" s="5" t="str">
        <f>IF(AF245="","",IF(AF245,_xlfn.XLOOKUP(AE245,Data!$O$3:$O$25,Data!$P$3:$P$25)&amp;" "&amp;AG245&amp;IF(AH245&lt;&gt;""," You see: " &amp;AH245&amp;".",""),Data!$J$10))</f>
        <v/>
      </c>
      <c r="AJ245" s="5" t="str">
        <f t="shared" si="316"/>
        <v/>
      </c>
      <c r="AK245" s="5" t="str">
        <f>IF(AND(K245="Talk",U245=""),_xlfn.XLOOKUP(T245,Data!$W$3:$W$28,Data!$AC$3:$AC$28),"")</f>
        <v/>
      </c>
      <c r="AL245" s="5" t="str">
        <f t="shared" si="317"/>
        <v/>
      </c>
      <c r="AM245" s="5" t="b">
        <f t="shared" si="318"/>
        <v>0</v>
      </c>
      <c r="AN245" s="5" t="str">
        <f>IF(AM245,IF(_xlfn.XLOOKUP(T245,Data!$W$3:$W$28,Data!$AA$3:$AA$28)=FALSE,"You can't take that.",IF(Q245=1,"You already have that.",IF(OR(CK244=CT244,CK244=CY244),"The unholy fiend prevents you!",""))),"")</f>
        <v/>
      </c>
      <c r="AO245" s="5" t="str">
        <f t="shared" si="319"/>
        <v/>
      </c>
      <c r="AP245" s="5" t="str">
        <f t="shared" si="320"/>
        <v/>
      </c>
      <c r="AQ245" s="5" t="b">
        <f t="shared" si="321"/>
        <v>0</v>
      </c>
      <c r="AR245" s="5" t="str">
        <f t="shared" si="322"/>
        <v/>
      </c>
      <c r="AS245" s="5" t="str">
        <f t="shared" si="323"/>
        <v/>
      </c>
      <c r="AT245" s="5" t="str">
        <f t="shared" si="261"/>
        <v/>
      </c>
      <c r="AU245" s="5" t="str">
        <f>IF(AND(K245="Examine",U245=""),_xlfn.XLOOKUP(T245,Data!$W$3:$W$28,Data!$Z$3:$Z$28)&amp;IF(T245=15,IF(CL244,IF(CM244&gt;=14,"burning brightly.",IF(CM244&gt;=9,"burning steadily.",IF(CM244&gt;=4,"burning weakly.","guttering."))),"unlit."),""),"")</f>
        <v/>
      </c>
      <c r="AV245" s="5" t="str" cm="1">
        <f t="array" ref="AV245">_xlfn.TEXTJOIN(", ", TRUE, IF(CO244:DN244=1,CO$1:DN$1,""))</f>
        <v/>
      </c>
      <c r="AW245" s="5" t="str">
        <f t="shared" si="324"/>
        <v/>
      </c>
      <c r="AX245" s="5" t="b">
        <f t="shared" si="325"/>
        <v>0</v>
      </c>
      <c r="AY245" s="5" t="str">
        <f>IF(AX245,IF(NOT(ISBLANK(_xlfn.XLOOKUP(T245,Data!$W$3:$W$28,Data!$AD$3:$AD$28))),IF(CK244=12,"","There's nowhere to pour it away here."),"You can't empty that!"),"")</f>
        <v/>
      </c>
      <c r="AZ245" s="5" t="str">
        <f t="shared" si="326"/>
        <v/>
      </c>
      <c r="BA245" s="5" t="b">
        <f t="shared" si="327"/>
        <v>0</v>
      </c>
      <c r="BB245" s="5" t="e">
        <f>_xlfn.XLOOKUP(T245,Data!$W$3:$W$28,Data!$AD$3:$AD$28)</f>
        <v>#N/A</v>
      </c>
      <c r="BC245" s="5" t="str">
        <f t="shared" si="328"/>
        <v/>
      </c>
      <c r="BD245" s="5" t="str">
        <f t="shared" si="329"/>
        <v/>
      </c>
      <c r="BE245" s="5" t="b">
        <f t="shared" si="330"/>
        <v>0</v>
      </c>
      <c r="BF245" s="5" t="str">
        <f t="shared" si="266"/>
        <v/>
      </c>
      <c r="BG245" s="5" t="str">
        <f t="shared" si="331"/>
        <v/>
      </c>
      <c r="BH245" s="5" t="b">
        <f t="shared" si="332"/>
        <v>0</v>
      </c>
      <c r="BI245" s="5" t="str">
        <f t="shared" si="333"/>
        <v/>
      </c>
      <c r="BJ245" s="5" t="str">
        <f t="shared" si="267"/>
        <v/>
      </c>
      <c r="BK245" s="5" t="str">
        <f>IF(BH245,IF(BI245="","You ring the bell. "&amp;IF(BJ245=0,"Nothing else happens.","The "&amp;_xlfn.XLOOKUP(BJ245,Data!$W$3:$W$28,Data!$X$3:$X$28)&amp;" is transformed!"),BI245),"")</f>
        <v/>
      </c>
      <c r="BL245" s="5" t="b">
        <f t="shared" si="334"/>
        <v>0</v>
      </c>
      <c r="BM245" s="5" t="b">
        <f t="shared" si="335"/>
        <v>0</v>
      </c>
      <c r="BN245" s="5" t="str">
        <f t="shared" si="268"/>
        <v/>
      </c>
      <c r="BO245" s="5" t="str">
        <f t="shared" si="269"/>
        <v/>
      </c>
      <c r="BP245" s="5" t="b">
        <f t="shared" si="336"/>
        <v>0</v>
      </c>
      <c r="BQ245" s="5" t="str">
        <f>IF(BP245,IF(_xlfn.XLOOKUP(T245,Data!$W$3:$W$28,Data!$AB$3:$AB$28),"That's much too precious to give away!",IF(OR(AND(T245=17,CK244=CQ244),AND(T245=21,CK244=CV244)),"","No-one here seems to want that.")),"")</f>
        <v/>
      </c>
      <c r="BR245" s="5" t="str">
        <f>IF(BP245,IF(BQ245&lt;&gt;"",BQ245,IF(T245=21,Data!$B$5,"The priest takes the water and it is transformed by heavenly radiance!")),"")</f>
        <v/>
      </c>
      <c r="BS245" s="5" t="b">
        <f t="shared" si="337"/>
        <v>0</v>
      </c>
      <c r="BT245" s="5" t="str">
        <f t="shared" si="270"/>
        <v/>
      </c>
      <c r="BU245" s="5" t="str">
        <f t="shared" si="338"/>
        <v/>
      </c>
      <c r="BV245" s="5" t="b">
        <f t="shared" si="339"/>
        <v>0</v>
      </c>
      <c r="BW245" s="5" t="str">
        <f t="shared" si="271"/>
        <v/>
      </c>
      <c r="BX245" s="5" t="str">
        <f t="shared" si="340"/>
        <v/>
      </c>
      <c r="BY245" s="5" t="b">
        <f t="shared" si="341"/>
        <v>0</v>
      </c>
      <c r="BZ245" s="5">
        <f t="shared" si="342"/>
        <v>0</v>
      </c>
      <c r="CA245" s="5" t="str">
        <f t="shared" si="272"/>
        <v/>
      </c>
      <c r="CB245" s="5" t="b">
        <f t="shared" si="273"/>
        <v>0</v>
      </c>
      <c r="CC245" s="5" t="str">
        <f t="shared" si="274"/>
        <v/>
      </c>
      <c r="CD245" s="5" t="b">
        <f t="shared" si="275"/>
        <v>0</v>
      </c>
      <c r="CE245" s="5" t="b">
        <f t="shared" si="276"/>
        <v>0</v>
      </c>
      <c r="CF245" s="5" t="b">
        <f t="shared" si="277"/>
        <v>0</v>
      </c>
      <c r="CG245" s="5" t="b">
        <f t="shared" si="278"/>
        <v>0</v>
      </c>
      <c r="CH245" s="5" t="b">
        <f t="shared" si="279"/>
        <v>0</v>
      </c>
      <c r="CI245" s="5">
        <f t="shared" si="280"/>
        <v>0</v>
      </c>
      <c r="CJ245" s="5" t="str">
        <f t="shared" si="281"/>
        <v>I don't know that verb.</v>
      </c>
      <c r="CK245" s="4">
        <f t="shared" si="282"/>
        <v>3</v>
      </c>
      <c r="CL245" s="4" t="b">
        <f t="shared" si="283"/>
        <v>0</v>
      </c>
      <c r="CM245" s="4">
        <f t="shared" si="343"/>
        <v>20</v>
      </c>
      <c r="CN245" s="4" t="b">
        <f t="shared" si="284"/>
        <v>0</v>
      </c>
      <c r="CO245" s="4">
        <f t="shared" si="285"/>
        <v>12</v>
      </c>
      <c r="CP245" s="4">
        <f t="shared" si="286"/>
        <v>10</v>
      </c>
      <c r="CQ245" s="4">
        <f t="shared" si="287"/>
        <v>2</v>
      </c>
      <c r="CR245" s="4">
        <f t="shared" si="288"/>
        <v>20</v>
      </c>
      <c r="CS245" s="4">
        <f t="shared" si="289"/>
        <v>2</v>
      </c>
      <c r="CT245" s="4">
        <f t="shared" si="290"/>
        <v>15</v>
      </c>
      <c r="CU245" s="4">
        <f t="shared" si="291"/>
        <v>16</v>
      </c>
      <c r="CV245" s="4">
        <f t="shared" si="292"/>
        <v>8</v>
      </c>
      <c r="CW245" s="4">
        <f t="shared" si="293"/>
        <v>8</v>
      </c>
      <c r="CX245" s="4">
        <f t="shared" si="294"/>
        <v>14</v>
      </c>
      <c r="CY245" s="4">
        <f t="shared" si="295"/>
        <v>19</v>
      </c>
      <c r="CZ245" s="4">
        <f t="shared" si="296"/>
        <v>9</v>
      </c>
      <c r="DA245" s="4">
        <f t="shared" si="297"/>
        <v>2</v>
      </c>
      <c r="DB245" s="4">
        <f t="shared" si="298"/>
        <v>12</v>
      </c>
      <c r="DC245" s="4">
        <f t="shared" si="344"/>
        <v>2</v>
      </c>
      <c r="DD245" s="4">
        <f t="shared" si="299"/>
        <v>2</v>
      </c>
      <c r="DE245" s="4">
        <f t="shared" si="300"/>
        <v>2</v>
      </c>
      <c r="DF245" s="4">
        <f t="shared" si="301"/>
        <v>10</v>
      </c>
      <c r="DG245" s="4">
        <f t="shared" si="302"/>
        <v>2</v>
      </c>
      <c r="DH245" s="4">
        <f t="shared" si="303"/>
        <v>17</v>
      </c>
      <c r="DI245" s="4">
        <f t="shared" si="304"/>
        <v>6</v>
      </c>
      <c r="DJ245" s="4">
        <f t="shared" si="305"/>
        <v>15</v>
      </c>
      <c r="DK245" s="4">
        <f t="shared" si="306"/>
        <v>19</v>
      </c>
      <c r="DL245" s="4">
        <f t="shared" si="307"/>
        <v>2</v>
      </c>
      <c r="DM245" s="4">
        <f t="shared" si="308"/>
        <v>22</v>
      </c>
      <c r="DN245" s="4">
        <f t="shared" si="309"/>
        <v>23</v>
      </c>
      <c r="DO245" s="3"/>
    </row>
    <row r="246" spans="1:119" x14ac:dyDescent="0.35">
      <c r="A246" s="3" t="str">
        <f t="shared" si="310"/>
        <v/>
      </c>
      <c r="B246" s="6"/>
      <c r="C246" s="3" t="str">
        <f t="shared" si="260"/>
        <v/>
      </c>
      <c r="D246" s="3" t="e" cm="1">
        <f t="array" ref="D246:F246">INDEX(_xlfn.TEXTSPLIT(B246," ",,TRUE),_xlfn.SEQUENCE(1,3))</f>
        <v>#VALUE!</v>
      </c>
      <c r="E246" s="3" t="e">
        <v>#VALUE!</v>
      </c>
      <c r="F246" s="3" t="e">
        <v>#VALUE!</v>
      </c>
      <c r="G246" s="3" t="e" cm="1">
        <f t="array" ref="G246">_xlfn.XLOOKUP(D246,Data!$D$3:$D$36,Data!$E$3:$G$36)</f>
        <v>#VALUE!</v>
      </c>
      <c r="H246" s="3"/>
      <c r="I246" s="3"/>
      <c r="J246" s="3" t="e">
        <f>_xlfn.XMATCH(E246,Data!$L$3:$L$10)</f>
        <v>#VALUE!</v>
      </c>
      <c r="K246" s="3" t="str">
        <f>IF(M246="",IF(I246,Data!$B$4,_xlfn.XLOOKUP(D246,Data!$D$3:$D$36,Data!$E$3:$E$36)),"")</f>
        <v/>
      </c>
      <c r="L246" s="3" t="str">
        <f>IF(M246="",IF(I246,_xlfn.XLOOKUP(G246,Data!$L$3:$L$10,Data!$M$3:$M$10),IF(H246=0,"",IF(H246=1,E246,_xlfn.XLOOKUP(E246,Data!$L$3:$L$10,Data!$M$3:$M$10)))),"")</f>
        <v/>
      </c>
      <c r="M246" s="3" t="str">
        <f>IF(NOT(ISERROR(F246)),Data!$J$3,IF(ISERROR(G246),Data!$J$4,IF(AND(H246=0,NOT(ISERROR(E246))),Data!$J$5,IF(AND(H246=2,ISERROR(J246)),Data!$J$7,IF(AND(H246=1,ISERROR(E246)),Data!$J$6,"")))))</f>
        <v>I don't know that verb.</v>
      </c>
      <c r="N246" s="3" t="e">
        <f>_xlfn.XLOOKUP(K246,Data!$D$3:$D$36,Data!$H$3:$H$36)</f>
        <v>#N/A</v>
      </c>
      <c r="O246" s="3" t="e">
        <f>_xlfn.XLOOKUP(L246,Data!$X$3:$X$29,Data!$W$3:$W$29)</f>
        <v>#N/A</v>
      </c>
      <c r="P246" s="3" t="b">
        <f>OR(_xlfn.XLOOKUP(CK245,Data!$O$3:$O$25,Data!$U$3:$U$25),AND(CL245,OR(DC245=CK245,DC245=1)))</f>
        <v>1</v>
      </c>
      <c r="Q246" s="3" t="e" cm="1">
        <f t="array" ref="Q246">INDEX(CO245:DN245,1,O246)</f>
        <v>#N/A</v>
      </c>
      <c r="R246" s="3" t="e">
        <f t="shared" si="262"/>
        <v>#N/A</v>
      </c>
      <c r="S246" s="3" t="e">
        <f t="shared" si="311"/>
        <v>#N/A</v>
      </c>
      <c r="T246" s="3" t="str">
        <f t="shared" si="312"/>
        <v/>
      </c>
      <c r="U246" s="3" t="str">
        <f>IF(M246&lt;&gt;"",M246,IF(L246="","",IFERROR(IF(T246=0,IF(S246=FALSE,Data!$J$11,Data!$J$8),""),IF(K246=Data!$B$4,"",Data!$J$8))))</f>
        <v>I don't know that verb.</v>
      </c>
      <c r="V246" s="3" t="e" cm="1">
        <f t="array" ref="V246">INDEX(Data!$Q$3:$T$25,CK245,L246)</f>
        <v>#VALUE!</v>
      </c>
      <c r="W246" s="3" t="e">
        <f t="shared" si="263"/>
        <v>#VALUE!</v>
      </c>
      <c r="X246" s="3">
        <f t="shared" si="313"/>
        <v>0</v>
      </c>
      <c r="Y246" s="3" t="str">
        <f>IF(K246&lt;&gt;"Go","",IF(ISNUMBER(V246),IF(V246&gt;0,W246,Data!$J$9),Play!V246))</f>
        <v/>
      </c>
      <c r="Z246" s="3" t="b">
        <f t="shared" si="314"/>
        <v>0</v>
      </c>
      <c r="AA246" s="3" t="str">
        <f t="shared" si="315"/>
        <v/>
      </c>
      <c r="AB246" s="3">
        <f t="shared" si="264"/>
        <v>0</v>
      </c>
      <c r="AE246" s="5" t="str">
        <f t="shared" si="265"/>
        <v/>
      </c>
      <c r="AF246" s="5" t="str">
        <f>IF(AE246&lt;&gt;"",OR(_xlfn.XLOOKUP(AE246,Data!$O$3:$O$25,Data!$U$3:$U$25),AND(CL245,OR(DC245=1,DC245=CK245))),"")</f>
        <v/>
      </c>
      <c r="AG246" s="5" t="e" cm="1">
        <f t="array" ref="AG246">"Exits: " &amp; _xlfn.TEXTJOIN(", ", TRUE, IF(INDEX(Data!$Q$3:$T$25,AE246,0)&gt;0,Data!$Q$2:$T$2,""))&amp;"."</f>
        <v>#VALUE!</v>
      </c>
      <c r="AH246" s="5" t="str" cm="1">
        <f t="array" ref="AH246">_xlfn.TEXTJOIN(", ", TRUE, IF(CO245:DN245=AE246,_xlfn.XLOOKUP($CO$3:$DN$3,Data!$W$3:$W$28,Data!$X$3:$X$28),""))</f>
        <v/>
      </c>
      <c r="AI246" s="5" t="str">
        <f>IF(AF246="","",IF(AF246,_xlfn.XLOOKUP(AE246,Data!$O$3:$O$25,Data!$P$3:$P$25)&amp;" "&amp;AG246&amp;IF(AH246&lt;&gt;""," You see: " &amp;AH246&amp;".",""),Data!$J$10))</f>
        <v/>
      </c>
      <c r="AJ246" s="5" t="str">
        <f t="shared" si="316"/>
        <v/>
      </c>
      <c r="AK246" s="5" t="str">
        <f>IF(AND(K246="Talk",U246=""),_xlfn.XLOOKUP(T246,Data!$W$3:$W$28,Data!$AC$3:$AC$28),"")</f>
        <v/>
      </c>
      <c r="AL246" s="5" t="str">
        <f t="shared" si="317"/>
        <v/>
      </c>
      <c r="AM246" s="5" t="b">
        <f t="shared" si="318"/>
        <v>0</v>
      </c>
      <c r="AN246" s="5" t="str">
        <f>IF(AM246,IF(_xlfn.XLOOKUP(T246,Data!$W$3:$W$28,Data!$AA$3:$AA$28)=FALSE,"You can't take that.",IF(Q246=1,"You already have that.",IF(OR(CK245=CT245,CK245=CY245),"The unholy fiend prevents you!",""))),"")</f>
        <v/>
      </c>
      <c r="AO246" s="5" t="str">
        <f t="shared" si="319"/>
        <v/>
      </c>
      <c r="AP246" s="5" t="str">
        <f t="shared" si="320"/>
        <v/>
      </c>
      <c r="AQ246" s="5" t="b">
        <f t="shared" si="321"/>
        <v>0</v>
      </c>
      <c r="AR246" s="5" t="str">
        <f t="shared" si="322"/>
        <v/>
      </c>
      <c r="AS246" s="5" t="str">
        <f t="shared" si="323"/>
        <v/>
      </c>
      <c r="AT246" s="5" t="str">
        <f t="shared" si="261"/>
        <v/>
      </c>
      <c r="AU246" s="5" t="str">
        <f>IF(AND(K246="Examine",U246=""),_xlfn.XLOOKUP(T246,Data!$W$3:$W$28,Data!$Z$3:$Z$28)&amp;IF(T246=15,IF(CL245,IF(CM245&gt;=14,"burning brightly.",IF(CM245&gt;=9,"burning steadily.",IF(CM245&gt;=4,"burning weakly.","guttering."))),"unlit."),""),"")</f>
        <v/>
      </c>
      <c r="AV246" s="5" t="str" cm="1">
        <f t="array" ref="AV246">_xlfn.TEXTJOIN(", ", TRUE, IF(CO245:DN245=1,CO$1:DN$1,""))</f>
        <v/>
      </c>
      <c r="AW246" s="5" t="str">
        <f t="shared" si="324"/>
        <v/>
      </c>
      <c r="AX246" s="5" t="b">
        <f t="shared" si="325"/>
        <v>0</v>
      </c>
      <c r="AY246" s="5" t="str">
        <f>IF(AX246,IF(NOT(ISBLANK(_xlfn.XLOOKUP(T246,Data!$W$3:$W$28,Data!$AD$3:$AD$28))),IF(CK245=12,"","There's nowhere to pour it away here."),"You can't empty that!"),"")</f>
        <v/>
      </c>
      <c r="AZ246" s="5" t="str">
        <f t="shared" si="326"/>
        <v/>
      </c>
      <c r="BA246" s="5" t="b">
        <f t="shared" si="327"/>
        <v>0</v>
      </c>
      <c r="BB246" s="5" t="e">
        <f>_xlfn.XLOOKUP(T246,Data!$W$3:$W$28,Data!$AD$3:$AD$28)</f>
        <v>#N/A</v>
      </c>
      <c r="BC246" s="5" t="str">
        <f t="shared" si="328"/>
        <v/>
      </c>
      <c r="BD246" s="5" t="str">
        <f t="shared" si="329"/>
        <v/>
      </c>
      <c r="BE246" s="5" t="b">
        <f t="shared" si="330"/>
        <v>0</v>
      </c>
      <c r="BF246" s="5" t="str">
        <f t="shared" si="266"/>
        <v/>
      </c>
      <c r="BG246" s="5" t="str">
        <f t="shared" si="331"/>
        <v/>
      </c>
      <c r="BH246" s="5" t="b">
        <f t="shared" si="332"/>
        <v>0</v>
      </c>
      <c r="BI246" s="5" t="str">
        <f t="shared" si="333"/>
        <v/>
      </c>
      <c r="BJ246" s="5" t="str">
        <f t="shared" si="267"/>
        <v/>
      </c>
      <c r="BK246" s="5" t="str">
        <f>IF(BH246,IF(BI246="","You ring the bell. "&amp;IF(BJ246=0,"Nothing else happens.","The "&amp;_xlfn.XLOOKUP(BJ246,Data!$W$3:$W$28,Data!$X$3:$X$28)&amp;" is transformed!"),BI246),"")</f>
        <v/>
      </c>
      <c r="BL246" s="5" t="b">
        <f t="shared" si="334"/>
        <v>0</v>
      </c>
      <c r="BM246" s="5" t="b">
        <f t="shared" si="335"/>
        <v>0</v>
      </c>
      <c r="BN246" s="5" t="str">
        <f t="shared" si="268"/>
        <v/>
      </c>
      <c r="BO246" s="5" t="str">
        <f t="shared" si="269"/>
        <v/>
      </c>
      <c r="BP246" s="5" t="b">
        <f t="shared" si="336"/>
        <v>0</v>
      </c>
      <c r="BQ246" s="5" t="str">
        <f>IF(BP246,IF(_xlfn.XLOOKUP(T246,Data!$W$3:$W$28,Data!$AB$3:$AB$28),"That's much too precious to give away!",IF(OR(AND(T246=17,CK245=CQ245),AND(T246=21,CK245=CV245)),"","No-one here seems to want that.")),"")</f>
        <v/>
      </c>
      <c r="BR246" s="5" t="str">
        <f>IF(BP246,IF(BQ246&lt;&gt;"",BQ246,IF(T246=21,Data!$B$5,"The priest takes the water and it is transformed by heavenly radiance!")),"")</f>
        <v/>
      </c>
      <c r="BS246" s="5" t="b">
        <f t="shared" si="337"/>
        <v>0</v>
      </c>
      <c r="BT246" s="5" t="str">
        <f t="shared" si="270"/>
        <v/>
      </c>
      <c r="BU246" s="5" t="str">
        <f t="shared" si="338"/>
        <v/>
      </c>
      <c r="BV246" s="5" t="b">
        <f t="shared" si="339"/>
        <v>0</v>
      </c>
      <c r="BW246" s="5" t="str">
        <f t="shared" si="271"/>
        <v/>
      </c>
      <c r="BX246" s="5" t="str">
        <f t="shared" si="340"/>
        <v/>
      </c>
      <c r="BY246" s="5" t="b">
        <f t="shared" si="341"/>
        <v>0</v>
      </c>
      <c r="BZ246" s="5">
        <f t="shared" si="342"/>
        <v>0</v>
      </c>
      <c r="CA246" s="5" t="str">
        <f t="shared" si="272"/>
        <v/>
      </c>
      <c r="CB246" s="5" t="b">
        <f t="shared" si="273"/>
        <v>0</v>
      </c>
      <c r="CC246" s="5" t="str">
        <f t="shared" si="274"/>
        <v/>
      </c>
      <c r="CD246" s="5" t="b">
        <f t="shared" si="275"/>
        <v>0</v>
      </c>
      <c r="CE246" s="5" t="b">
        <f t="shared" si="276"/>
        <v>0</v>
      </c>
      <c r="CF246" s="5" t="b">
        <f t="shared" si="277"/>
        <v>0</v>
      </c>
      <c r="CG246" s="5" t="b">
        <f t="shared" si="278"/>
        <v>0</v>
      </c>
      <c r="CH246" s="5" t="b">
        <f t="shared" si="279"/>
        <v>0</v>
      </c>
      <c r="CI246" s="5">
        <f t="shared" si="280"/>
        <v>0</v>
      </c>
      <c r="CJ246" s="5" t="str">
        <f t="shared" si="281"/>
        <v>I don't know that verb.</v>
      </c>
      <c r="CK246" s="4">
        <f t="shared" si="282"/>
        <v>3</v>
      </c>
      <c r="CL246" s="4" t="b">
        <f t="shared" si="283"/>
        <v>0</v>
      </c>
      <c r="CM246" s="4">
        <f t="shared" si="343"/>
        <v>20</v>
      </c>
      <c r="CN246" s="4" t="b">
        <f t="shared" si="284"/>
        <v>0</v>
      </c>
      <c r="CO246" s="4">
        <f t="shared" si="285"/>
        <v>12</v>
      </c>
      <c r="CP246" s="4">
        <f t="shared" si="286"/>
        <v>10</v>
      </c>
      <c r="CQ246" s="4">
        <f t="shared" si="287"/>
        <v>2</v>
      </c>
      <c r="CR246" s="4">
        <f t="shared" si="288"/>
        <v>20</v>
      </c>
      <c r="CS246" s="4">
        <f t="shared" si="289"/>
        <v>2</v>
      </c>
      <c r="CT246" s="4">
        <f t="shared" si="290"/>
        <v>15</v>
      </c>
      <c r="CU246" s="4">
        <f t="shared" si="291"/>
        <v>16</v>
      </c>
      <c r="CV246" s="4">
        <f t="shared" si="292"/>
        <v>8</v>
      </c>
      <c r="CW246" s="4">
        <f t="shared" si="293"/>
        <v>8</v>
      </c>
      <c r="CX246" s="4">
        <f t="shared" si="294"/>
        <v>14</v>
      </c>
      <c r="CY246" s="4">
        <f t="shared" si="295"/>
        <v>19</v>
      </c>
      <c r="CZ246" s="4">
        <f t="shared" si="296"/>
        <v>9</v>
      </c>
      <c r="DA246" s="4">
        <f t="shared" si="297"/>
        <v>2</v>
      </c>
      <c r="DB246" s="4">
        <f t="shared" si="298"/>
        <v>12</v>
      </c>
      <c r="DC246" s="4">
        <f t="shared" si="344"/>
        <v>2</v>
      </c>
      <c r="DD246" s="4">
        <f t="shared" si="299"/>
        <v>2</v>
      </c>
      <c r="DE246" s="4">
        <f t="shared" si="300"/>
        <v>2</v>
      </c>
      <c r="DF246" s="4">
        <f t="shared" si="301"/>
        <v>10</v>
      </c>
      <c r="DG246" s="4">
        <f t="shared" si="302"/>
        <v>2</v>
      </c>
      <c r="DH246" s="4">
        <f t="shared" si="303"/>
        <v>17</v>
      </c>
      <c r="DI246" s="4">
        <f t="shared" si="304"/>
        <v>6</v>
      </c>
      <c r="DJ246" s="4">
        <f t="shared" si="305"/>
        <v>15</v>
      </c>
      <c r="DK246" s="4">
        <f t="shared" si="306"/>
        <v>19</v>
      </c>
      <c r="DL246" s="4">
        <f t="shared" si="307"/>
        <v>2</v>
      </c>
      <c r="DM246" s="4">
        <f t="shared" si="308"/>
        <v>22</v>
      </c>
      <c r="DN246" s="4">
        <f t="shared" si="309"/>
        <v>23</v>
      </c>
      <c r="DO246" s="3"/>
    </row>
    <row r="247" spans="1:119" x14ac:dyDescent="0.35">
      <c r="A247" s="3" t="str">
        <f t="shared" si="310"/>
        <v/>
      </c>
      <c r="B247" s="6"/>
      <c r="C247" s="3" t="str">
        <f t="shared" si="260"/>
        <v/>
      </c>
      <c r="D247" s="3" t="e" cm="1">
        <f t="array" ref="D247:F247">INDEX(_xlfn.TEXTSPLIT(B247," ",,TRUE),_xlfn.SEQUENCE(1,3))</f>
        <v>#VALUE!</v>
      </c>
      <c r="E247" s="3" t="e">
        <v>#VALUE!</v>
      </c>
      <c r="F247" s="3" t="e">
        <v>#VALUE!</v>
      </c>
      <c r="G247" s="3" t="e" cm="1">
        <f t="array" ref="G247">_xlfn.XLOOKUP(D247,Data!$D$3:$D$36,Data!$E$3:$G$36)</f>
        <v>#VALUE!</v>
      </c>
      <c r="H247" s="3"/>
      <c r="I247" s="3"/>
      <c r="J247" s="3" t="e">
        <f>_xlfn.XMATCH(E247,Data!$L$3:$L$10)</f>
        <v>#VALUE!</v>
      </c>
      <c r="K247" s="3" t="str">
        <f>IF(M247="",IF(I247,Data!$B$4,_xlfn.XLOOKUP(D247,Data!$D$3:$D$36,Data!$E$3:$E$36)),"")</f>
        <v/>
      </c>
      <c r="L247" s="3" t="str">
        <f>IF(M247="",IF(I247,_xlfn.XLOOKUP(G247,Data!$L$3:$L$10,Data!$M$3:$M$10),IF(H247=0,"",IF(H247=1,E247,_xlfn.XLOOKUP(E247,Data!$L$3:$L$10,Data!$M$3:$M$10)))),"")</f>
        <v/>
      </c>
      <c r="M247" s="3" t="str">
        <f>IF(NOT(ISERROR(F247)),Data!$J$3,IF(ISERROR(G247),Data!$J$4,IF(AND(H247=0,NOT(ISERROR(E247))),Data!$J$5,IF(AND(H247=2,ISERROR(J247)),Data!$J$7,IF(AND(H247=1,ISERROR(E247)),Data!$J$6,"")))))</f>
        <v>I don't know that verb.</v>
      </c>
      <c r="N247" s="3" t="e">
        <f>_xlfn.XLOOKUP(K247,Data!$D$3:$D$36,Data!$H$3:$H$36)</f>
        <v>#N/A</v>
      </c>
      <c r="O247" s="3" t="e">
        <f>_xlfn.XLOOKUP(L247,Data!$X$3:$X$29,Data!$W$3:$W$29)</f>
        <v>#N/A</v>
      </c>
      <c r="P247" s="3" t="b">
        <f>OR(_xlfn.XLOOKUP(CK246,Data!$O$3:$O$25,Data!$U$3:$U$25),AND(CL246,OR(DC246=CK246,DC246=1)))</f>
        <v>1</v>
      </c>
      <c r="Q247" s="3" t="e" cm="1">
        <f t="array" ref="Q247">INDEX(CO246:DN246,1,O247)</f>
        <v>#N/A</v>
      </c>
      <c r="R247" s="3" t="e">
        <f t="shared" si="262"/>
        <v>#N/A</v>
      </c>
      <c r="S247" s="3" t="e">
        <f t="shared" si="311"/>
        <v>#N/A</v>
      </c>
      <c r="T247" s="3" t="str">
        <f t="shared" si="312"/>
        <v/>
      </c>
      <c r="U247" s="3" t="str">
        <f>IF(M247&lt;&gt;"",M247,IF(L247="","",IFERROR(IF(T247=0,IF(S247=FALSE,Data!$J$11,Data!$J$8),""),IF(K247=Data!$B$4,"",Data!$J$8))))</f>
        <v>I don't know that verb.</v>
      </c>
      <c r="V247" s="3" t="e" cm="1">
        <f t="array" ref="V247">INDEX(Data!$Q$3:$T$25,CK246,L247)</f>
        <v>#VALUE!</v>
      </c>
      <c r="W247" s="3" t="e">
        <f t="shared" si="263"/>
        <v>#VALUE!</v>
      </c>
      <c r="X247" s="3">
        <f t="shared" si="313"/>
        <v>0</v>
      </c>
      <c r="Y247" s="3" t="str">
        <f>IF(K247&lt;&gt;"Go","",IF(ISNUMBER(V247),IF(V247&gt;0,W247,Data!$J$9),Play!V247))</f>
        <v/>
      </c>
      <c r="Z247" s="3" t="b">
        <f t="shared" si="314"/>
        <v>0</v>
      </c>
      <c r="AA247" s="3" t="str">
        <f t="shared" si="315"/>
        <v/>
      </c>
      <c r="AB247" s="3">
        <f t="shared" si="264"/>
        <v>0</v>
      </c>
      <c r="AE247" s="5" t="str">
        <f t="shared" si="265"/>
        <v/>
      </c>
      <c r="AF247" s="5" t="str">
        <f>IF(AE247&lt;&gt;"",OR(_xlfn.XLOOKUP(AE247,Data!$O$3:$O$25,Data!$U$3:$U$25),AND(CL246,OR(DC246=1,DC246=CK246))),"")</f>
        <v/>
      </c>
      <c r="AG247" s="5" t="e" cm="1">
        <f t="array" ref="AG247">"Exits: " &amp; _xlfn.TEXTJOIN(", ", TRUE, IF(INDEX(Data!$Q$3:$T$25,AE247,0)&gt;0,Data!$Q$2:$T$2,""))&amp;"."</f>
        <v>#VALUE!</v>
      </c>
      <c r="AH247" s="5" t="str" cm="1">
        <f t="array" ref="AH247">_xlfn.TEXTJOIN(", ", TRUE, IF(CO246:DN246=AE247,_xlfn.XLOOKUP($CO$3:$DN$3,Data!$W$3:$W$28,Data!$X$3:$X$28),""))</f>
        <v/>
      </c>
      <c r="AI247" s="5" t="str">
        <f>IF(AF247="","",IF(AF247,_xlfn.XLOOKUP(AE247,Data!$O$3:$O$25,Data!$P$3:$P$25)&amp;" "&amp;AG247&amp;IF(AH247&lt;&gt;""," You see: " &amp;AH247&amp;".",""),Data!$J$10))</f>
        <v/>
      </c>
      <c r="AJ247" s="5" t="str">
        <f t="shared" si="316"/>
        <v/>
      </c>
      <c r="AK247" s="5" t="str">
        <f>IF(AND(K247="Talk",U247=""),_xlfn.XLOOKUP(T247,Data!$W$3:$W$28,Data!$AC$3:$AC$28),"")</f>
        <v/>
      </c>
      <c r="AL247" s="5" t="str">
        <f t="shared" si="317"/>
        <v/>
      </c>
      <c r="AM247" s="5" t="b">
        <f t="shared" si="318"/>
        <v>0</v>
      </c>
      <c r="AN247" s="5" t="str">
        <f>IF(AM247,IF(_xlfn.XLOOKUP(T247,Data!$W$3:$W$28,Data!$AA$3:$AA$28)=FALSE,"You can't take that.",IF(Q247=1,"You already have that.",IF(OR(CK246=CT246,CK246=CY246),"The unholy fiend prevents you!",""))),"")</f>
        <v/>
      </c>
      <c r="AO247" s="5" t="str">
        <f t="shared" si="319"/>
        <v/>
      </c>
      <c r="AP247" s="5" t="str">
        <f t="shared" si="320"/>
        <v/>
      </c>
      <c r="AQ247" s="5" t="b">
        <f t="shared" si="321"/>
        <v>0</v>
      </c>
      <c r="AR247" s="5" t="str">
        <f t="shared" si="322"/>
        <v/>
      </c>
      <c r="AS247" s="5" t="str">
        <f t="shared" si="323"/>
        <v/>
      </c>
      <c r="AT247" s="5" t="str">
        <f t="shared" si="261"/>
        <v/>
      </c>
      <c r="AU247" s="5" t="str">
        <f>IF(AND(K247="Examine",U247=""),_xlfn.XLOOKUP(T247,Data!$W$3:$W$28,Data!$Z$3:$Z$28)&amp;IF(T247=15,IF(CL246,IF(CM246&gt;=14,"burning brightly.",IF(CM246&gt;=9,"burning steadily.",IF(CM246&gt;=4,"burning weakly.","guttering."))),"unlit."),""),"")</f>
        <v/>
      </c>
      <c r="AV247" s="5" t="str" cm="1">
        <f t="array" ref="AV247">_xlfn.TEXTJOIN(", ", TRUE, IF(CO246:DN246=1,CO$1:DN$1,""))</f>
        <v/>
      </c>
      <c r="AW247" s="5" t="str">
        <f t="shared" si="324"/>
        <v/>
      </c>
      <c r="AX247" s="5" t="b">
        <f t="shared" si="325"/>
        <v>0</v>
      </c>
      <c r="AY247" s="5" t="str">
        <f>IF(AX247,IF(NOT(ISBLANK(_xlfn.XLOOKUP(T247,Data!$W$3:$W$28,Data!$AD$3:$AD$28))),IF(CK246=12,"","There's nowhere to pour it away here."),"You can't empty that!"),"")</f>
        <v/>
      </c>
      <c r="AZ247" s="5" t="str">
        <f t="shared" si="326"/>
        <v/>
      </c>
      <c r="BA247" s="5" t="b">
        <f t="shared" si="327"/>
        <v>0</v>
      </c>
      <c r="BB247" s="5" t="e">
        <f>_xlfn.XLOOKUP(T247,Data!$W$3:$W$28,Data!$AD$3:$AD$28)</f>
        <v>#N/A</v>
      </c>
      <c r="BC247" s="5" t="str">
        <f t="shared" si="328"/>
        <v/>
      </c>
      <c r="BD247" s="5" t="str">
        <f t="shared" si="329"/>
        <v/>
      </c>
      <c r="BE247" s="5" t="b">
        <f t="shared" si="330"/>
        <v>0</v>
      </c>
      <c r="BF247" s="5" t="str">
        <f t="shared" si="266"/>
        <v/>
      </c>
      <c r="BG247" s="5" t="str">
        <f t="shared" si="331"/>
        <v/>
      </c>
      <c r="BH247" s="5" t="b">
        <f t="shared" si="332"/>
        <v>0</v>
      </c>
      <c r="BI247" s="5" t="str">
        <f t="shared" si="333"/>
        <v/>
      </c>
      <c r="BJ247" s="5" t="str">
        <f t="shared" si="267"/>
        <v/>
      </c>
      <c r="BK247" s="5" t="str">
        <f>IF(BH247,IF(BI247="","You ring the bell. "&amp;IF(BJ247=0,"Nothing else happens.","The "&amp;_xlfn.XLOOKUP(BJ247,Data!$W$3:$W$28,Data!$X$3:$X$28)&amp;" is transformed!"),BI247),"")</f>
        <v/>
      </c>
      <c r="BL247" s="5" t="b">
        <f t="shared" si="334"/>
        <v>0</v>
      </c>
      <c r="BM247" s="5" t="b">
        <f t="shared" si="335"/>
        <v>0</v>
      </c>
      <c r="BN247" s="5" t="str">
        <f t="shared" si="268"/>
        <v/>
      </c>
      <c r="BO247" s="5" t="str">
        <f t="shared" si="269"/>
        <v/>
      </c>
      <c r="BP247" s="5" t="b">
        <f t="shared" si="336"/>
        <v>0</v>
      </c>
      <c r="BQ247" s="5" t="str">
        <f>IF(BP247,IF(_xlfn.XLOOKUP(T247,Data!$W$3:$W$28,Data!$AB$3:$AB$28),"That's much too precious to give away!",IF(OR(AND(T247=17,CK246=CQ246),AND(T247=21,CK246=CV246)),"","No-one here seems to want that.")),"")</f>
        <v/>
      </c>
      <c r="BR247" s="5" t="str">
        <f>IF(BP247,IF(BQ247&lt;&gt;"",BQ247,IF(T247=21,Data!$B$5,"The priest takes the water and it is transformed by heavenly radiance!")),"")</f>
        <v/>
      </c>
      <c r="BS247" s="5" t="b">
        <f t="shared" si="337"/>
        <v>0</v>
      </c>
      <c r="BT247" s="5" t="str">
        <f t="shared" si="270"/>
        <v/>
      </c>
      <c r="BU247" s="5" t="str">
        <f t="shared" si="338"/>
        <v/>
      </c>
      <c r="BV247" s="5" t="b">
        <f t="shared" si="339"/>
        <v>0</v>
      </c>
      <c r="BW247" s="5" t="str">
        <f t="shared" si="271"/>
        <v/>
      </c>
      <c r="BX247" s="5" t="str">
        <f t="shared" si="340"/>
        <v/>
      </c>
      <c r="BY247" s="5" t="b">
        <f t="shared" si="341"/>
        <v>0</v>
      </c>
      <c r="BZ247" s="5">
        <f t="shared" si="342"/>
        <v>0</v>
      </c>
      <c r="CA247" s="5" t="str">
        <f t="shared" si="272"/>
        <v/>
      </c>
      <c r="CB247" s="5" t="b">
        <f t="shared" si="273"/>
        <v>0</v>
      </c>
      <c r="CC247" s="5" t="str">
        <f t="shared" si="274"/>
        <v/>
      </c>
      <c r="CD247" s="5" t="b">
        <f t="shared" si="275"/>
        <v>0</v>
      </c>
      <c r="CE247" s="5" t="b">
        <f t="shared" si="276"/>
        <v>0</v>
      </c>
      <c r="CF247" s="5" t="b">
        <f t="shared" si="277"/>
        <v>0</v>
      </c>
      <c r="CG247" s="5" t="b">
        <f t="shared" si="278"/>
        <v>0</v>
      </c>
      <c r="CH247" s="5" t="b">
        <f t="shared" si="279"/>
        <v>0</v>
      </c>
      <c r="CI247" s="5">
        <f t="shared" si="280"/>
        <v>0</v>
      </c>
      <c r="CJ247" s="5" t="str">
        <f t="shared" si="281"/>
        <v>I don't know that verb.</v>
      </c>
      <c r="CK247" s="4">
        <f t="shared" si="282"/>
        <v>3</v>
      </c>
      <c r="CL247" s="4" t="b">
        <f t="shared" si="283"/>
        <v>0</v>
      </c>
      <c r="CM247" s="4">
        <f t="shared" si="343"/>
        <v>20</v>
      </c>
      <c r="CN247" s="4" t="b">
        <f t="shared" si="284"/>
        <v>0</v>
      </c>
      <c r="CO247" s="4">
        <f t="shared" si="285"/>
        <v>12</v>
      </c>
      <c r="CP247" s="4">
        <f t="shared" si="286"/>
        <v>10</v>
      </c>
      <c r="CQ247" s="4">
        <f t="shared" si="287"/>
        <v>2</v>
      </c>
      <c r="CR247" s="4">
        <f t="shared" si="288"/>
        <v>20</v>
      </c>
      <c r="CS247" s="4">
        <f t="shared" si="289"/>
        <v>2</v>
      </c>
      <c r="CT247" s="4">
        <f t="shared" si="290"/>
        <v>15</v>
      </c>
      <c r="CU247" s="4">
        <f t="shared" si="291"/>
        <v>16</v>
      </c>
      <c r="CV247" s="4">
        <f t="shared" si="292"/>
        <v>8</v>
      </c>
      <c r="CW247" s="4">
        <f t="shared" si="293"/>
        <v>8</v>
      </c>
      <c r="CX247" s="4">
        <f t="shared" si="294"/>
        <v>14</v>
      </c>
      <c r="CY247" s="4">
        <f t="shared" si="295"/>
        <v>19</v>
      </c>
      <c r="CZ247" s="4">
        <f t="shared" si="296"/>
        <v>9</v>
      </c>
      <c r="DA247" s="4">
        <f t="shared" si="297"/>
        <v>2</v>
      </c>
      <c r="DB247" s="4">
        <f t="shared" si="298"/>
        <v>12</v>
      </c>
      <c r="DC247" s="4">
        <f t="shared" si="344"/>
        <v>2</v>
      </c>
      <c r="DD247" s="4">
        <f t="shared" si="299"/>
        <v>2</v>
      </c>
      <c r="DE247" s="4">
        <f t="shared" si="300"/>
        <v>2</v>
      </c>
      <c r="DF247" s="4">
        <f t="shared" si="301"/>
        <v>10</v>
      </c>
      <c r="DG247" s="4">
        <f t="shared" si="302"/>
        <v>2</v>
      </c>
      <c r="DH247" s="4">
        <f t="shared" si="303"/>
        <v>17</v>
      </c>
      <c r="DI247" s="4">
        <f t="shared" si="304"/>
        <v>6</v>
      </c>
      <c r="DJ247" s="4">
        <f t="shared" si="305"/>
        <v>15</v>
      </c>
      <c r="DK247" s="4">
        <f t="shared" si="306"/>
        <v>19</v>
      </c>
      <c r="DL247" s="4">
        <f t="shared" si="307"/>
        <v>2</v>
      </c>
      <c r="DM247" s="4">
        <f t="shared" si="308"/>
        <v>22</v>
      </c>
      <c r="DN247" s="4">
        <f t="shared" si="309"/>
        <v>23</v>
      </c>
      <c r="DO247" s="3"/>
    </row>
    <row r="248" spans="1:119" x14ac:dyDescent="0.35">
      <c r="A248" s="3" t="str">
        <f t="shared" si="310"/>
        <v/>
      </c>
      <c r="B248" s="6"/>
      <c r="C248" s="3" t="str">
        <f t="shared" si="260"/>
        <v/>
      </c>
      <c r="D248" s="3" t="e" cm="1">
        <f t="array" ref="D248:F248">INDEX(_xlfn.TEXTSPLIT(B248," ",,TRUE),_xlfn.SEQUENCE(1,3))</f>
        <v>#VALUE!</v>
      </c>
      <c r="E248" s="3" t="e">
        <v>#VALUE!</v>
      </c>
      <c r="F248" s="3" t="e">
        <v>#VALUE!</v>
      </c>
      <c r="G248" s="3" t="e" cm="1">
        <f t="array" ref="G248">_xlfn.XLOOKUP(D248,Data!$D$3:$D$36,Data!$E$3:$G$36)</f>
        <v>#VALUE!</v>
      </c>
      <c r="H248" s="3"/>
      <c r="I248" s="3"/>
      <c r="J248" s="3" t="e">
        <f>_xlfn.XMATCH(E248,Data!$L$3:$L$10)</f>
        <v>#VALUE!</v>
      </c>
      <c r="K248" s="3" t="str">
        <f>IF(M248="",IF(I248,Data!$B$4,_xlfn.XLOOKUP(D248,Data!$D$3:$D$36,Data!$E$3:$E$36)),"")</f>
        <v/>
      </c>
      <c r="L248" s="3" t="str">
        <f>IF(M248="",IF(I248,_xlfn.XLOOKUP(G248,Data!$L$3:$L$10,Data!$M$3:$M$10),IF(H248=0,"",IF(H248=1,E248,_xlfn.XLOOKUP(E248,Data!$L$3:$L$10,Data!$M$3:$M$10)))),"")</f>
        <v/>
      </c>
      <c r="M248" s="3" t="str">
        <f>IF(NOT(ISERROR(F248)),Data!$J$3,IF(ISERROR(G248),Data!$J$4,IF(AND(H248=0,NOT(ISERROR(E248))),Data!$J$5,IF(AND(H248=2,ISERROR(J248)),Data!$J$7,IF(AND(H248=1,ISERROR(E248)),Data!$J$6,"")))))</f>
        <v>I don't know that verb.</v>
      </c>
      <c r="N248" s="3" t="e">
        <f>_xlfn.XLOOKUP(K248,Data!$D$3:$D$36,Data!$H$3:$H$36)</f>
        <v>#N/A</v>
      </c>
      <c r="O248" s="3" t="e">
        <f>_xlfn.XLOOKUP(L248,Data!$X$3:$X$29,Data!$W$3:$W$29)</f>
        <v>#N/A</v>
      </c>
      <c r="P248" s="3" t="b">
        <f>OR(_xlfn.XLOOKUP(CK247,Data!$O$3:$O$25,Data!$U$3:$U$25),AND(CL247,OR(DC247=CK247,DC247=1)))</f>
        <v>1</v>
      </c>
      <c r="Q248" s="3" t="e" cm="1">
        <f t="array" ref="Q248">INDEX(CO247:DN247,1,O248)</f>
        <v>#N/A</v>
      </c>
      <c r="R248" s="3" t="e">
        <f t="shared" si="262"/>
        <v>#N/A</v>
      </c>
      <c r="S248" s="3" t="e">
        <f t="shared" si="311"/>
        <v>#N/A</v>
      </c>
      <c r="T248" s="3" t="str">
        <f t="shared" si="312"/>
        <v/>
      </c>
      <c r="U248" s="3" t="str">
        <f>IF(M248&lt;&gt;"",M248,IF(L248="","",IFERROR(IF(T248=0,IF(S248=FALSE,Data!$J$11,Data!$J$8),""),IF(K248=Data!$B$4,"",Data!$J$8))))</f>
        <v>I don't know that verb.</v>
      </c>
      <c r="V248" s="3" t="e" cm="1">
        <f t="array" ref="V248">INDEX(Data!$Q$3:$T$25,CK247,L248)</f>
        <v>#VALUE!</v>
      </c>
      <c r="W248" s="3" t="e">
        <f t="shared" si="263"/>
        <v>#VALUE!</v>
      </c>
      <c r="X248" s="3">
        <f t="shared" si="313"/>
        <v>0</v>
      </c>
      <c r="Y248" s="3" t="str">
        <f>IF(K248&lt;&gt;"Go","",IF(ISNUMBER(V248),IF(V248&gt;0,W248,Data!$J$9),Play!V248))</f>
        <v/>
      </c>
      <c r="Z248" s="3" t="b">
        <f t="shared" si="314"/>
        <v>0</v>
      </c>
      <c r="AA248" s="3" t="str">
        <f t="shared" si="315"/>
        <v/>
      </c>
      <c r="AB248" s="3">
        <f t="shared" si="264"/>
        <v>0</v>
      </c>
      <c r="AE248" s="5" t="str">
        <f t="shared" si="265"/>
        <v/>
      </c>
      <c r="AF248" s="5" t="str">
        <f>IF(AE248&lt;&gt;"",OR(_xlfn.XLOOKUP(AE248,Data!$O$3:$O$25,Data!$U$3:$U$25),AND(CL247,OR(DC247=1,DC247=CK247))),"")</f>
        <v/>
      </c>
      <c r="AG248" s="5" t="e" cm="1">
        <f t="array" ref="AG248">"Exits: " &amp; _xlfn.TEXTJOIN(", ", TRUE, IF(INDEX(Data!$Q$3:$T$25,AE248,0)&gt;0,Data!$Q$2:$T$2,""))&amp;"."</f>
        <v>#VALUE!</v>
      </c>
      <c r="AH248" s="5" t="str" cm="1">
        <f t="array" ref="AH248">_xlfn.TEXTJOIN(", ", TRUE, IF(CO247:DN247=AE248,_xlfn.XLOOKUP($CO$3:$DN$3,Data!$W$3:$W$28,Data!$X$3:$X$28),""))</f>
        <v/>
      </c>
      <c r="AI248" s="5" t="str">
        <f>IF(AF248="","",IF(AF248,_xlfn.XLOOKUP(AE248,Data!$O$3:$O$25,Data!$P$3:$P$25)&amp;" "&amp;AG248&amp;IF(AH248&lt;&gt;""," You see: " &amp;AH248&amp;".",""),Data!$J$10))</f>
        <v/>
      </c>
      <c r="AJ248" s="5" t="str">
        <f t="shared" si="316"/>
        <v/>
      </c>
      <c r="AK248" s="5" t="str">
        <f>IF(AND(K248="Talk",U248=""),_xlfn.XLOOKUP(T248,Data!$W$3:$W$28,Data!$AC$3:$AC$28),"")</f>
        <v/>
      </c>
      <c r="AL248" s="5" t="str">
        <f t="shared" si="317"/>
        <v/>
      </c>
      <c r="AM248" s="5" t="b">
        <f t="shared" si="318"/>
        <v>0</v>
      </c>
      <c r="AN248" s="5" t="str">
        <f>IF(AM248,IF(_xlfn.XLOOKUP(T248,Data!$W$3:$W$28,Data!$AA$3:$AA$28)=FALSE,"You can't take that.",IF(Q248=1,"You already have that.",IF(OR(CK247=CT247,CK247=CY247),"The unholy fiend prevents you!",""))),"")</f>
        <v/>
      </c>
      <c r="AO248" s="5" t="str">
        <f t="shared" si="319"/>
        <v/>
      </c>
      <c r="AP248" s="5" t="str">
        <f t="shared" si="320"/>
        <v/>
      </c>
      <c r="AQ248" s="5" t="b">
        <f t="shared" si="321"/>
        <v>0</v>
      </c>
      <c r="AR248" s="5" t="str">
        <f t="shared" si="322"/>
        <v/>
      </c>
      <c r="AS248" s="5" t="str">
        <f t="shared" si="323"/>
        <v/>
      </c>
      <c r="AT248" s="5" t="str">
        <f t="shared" si="261"/>
        <v/>
      </c>
      <c r="AU248" s="5" t="str">
        <f>IF(AND(K248="Examine",U248=""),_xlfn.XLOOKUP(T248,Data!$W$3:$W$28,Data!$Z$3:$Z$28)&amp;IF(T248=15,IF(CL247,IF(CM247&gt;=14,"burning brightly.",IF(CM247&gt;=9,"burning steadily.",IF(CM247&gt;=4,"burning weakly.","guttering."))),"unlit."),""),"")</f>
        <v/>
      </c>
      <c r="AV248" s="5" t="str" cm="1">
        <f t="array" ref="AV248">_xlfn.TEXTJOIN(", ", TRUE, IF(CO247:DN247=1,CO$1:DN$1,""))</f>
        <v/>
      </c>
      <c r="AW248" s="5" t="str">
        <f t="shared" si="324"/>
        <v/>
      </c>
      <c r="AX248" s="5" t="b">
        <f t="shared" si="325"/>
        <v>0</v>
      </c>
      <c r="AY248" s="5" t="str">
        <f>IF(AX248,IF(NOT(ISBLANK(_xlfn.XLOOKUP(T248,Data!$W$3:$W$28,Data!$AD$3:$AD$28))),IF(CK247=12,"","There's nowhere to pour it away here."),"You can't empty that!"),"")</f>
        <v/>
      </c>
      <c r="AZ248" s="5" t="str">
        <f t="shared" si="326"/>
        <v/>
      </c>
      <c r="BA248" s="5" t="b">
        <f t="shared" si="327"/>
        <v>0</v>
      </c>
      <c r="BB248" s="5" t="e">
        <f>_xlfn.XLOOKUP(T248,Data!$W$3:$W$28,Data!$AD$3:$AD$28)</f>
        <v>#N/A</v>
      </c>
      <c r="BC248" s="5" t="str">
        <f t="shared" si="328"/>
        <v/>
      </c>
      <c r="BD248" s="5" t="str">
        <f t="shared" si="329"/>
        <v/>
      </c>
      <c r="BE248" s="5" t="b">
        <f t="shared" si="330"/>
        <v>0</v>
      </c>
      <c r="BF248" s="5" t="str">
        <f t="shared" si="266"/>
        <v/>
      </c>
      <c r="BG248" s="5" t="str">
        <f t="shared" si="331"/>
        <v/>
      </c>
      <c r="BH248" s="5" t="b">
        <f t="shared" si="332"/>
        <v>0</v>
      </c>
      <c r="BI248" s="5" t="str">
        <f t="shared" si="333"/>
        <v/>
      </c>
      <c r="BJ248" s="5" t="str">
        <f t="shared" si="267"/>
        <v/>
      </c>
      <c r="BK248" s="5" t="str">
        <f>IF(BH248,IF(BI248="","You ring the bell. "&amp;IF(BJ248=0,"Nothing else happens.","The "&amp;_xlfn.XLOOKUP(BJ248,Data!$W$3:$W$28,Data!$X$3:$X$28)&amp;" is transformed!"),BI248),"")</f>
        <v/>
      </c>
      <c r="BL248" s="5" t="b">
        <f t="shared" si="334"/>
        <v>0</v>
      </c>
      <c r="BM248" s="5" t="b">
        <f t="shared" si="335"/>
        <v>0</v>
      </c>
      <c r="BN248" s="5" t="str">
        <f t="shared" si="268"/>
        <v/>
      </c>
      <c r="BO248" s="5" t="str">
        <f t="shared" si="269"/>
        <v/>
      </c>
      <c r="BP248" s="5" t="b">
        <f t="shared" si="336"/>
        <v>0</v>
      </c>
      <c r="BQ248" s="5" t="str">
        <f>IF(BP248,IF(_xlfn.XLOOKUP(T248,Data!$W$3:$W$28,Data!$AB$3:$AB$28),"That's much too precious to give away!",IF(OR(AND(T248=17,CK247=CQ247),AND(T248=21,CK247=CV247)),"","No-one here seems to want that.")),"")</f>
        <v/>
      </c>
      <c r="BR248" s="5" t="str">
        <f>IF(BP248,IF(BQ248&lt;&gt;"",BQ248,IF(T248=21,Data!$B$5,"The priest takes the water and it is transformed by heavenly radiance!")),"")</f>
        <v/>
      </c>
      <c r="BS248" s="5" t="b">
        <f t="shared" si="337"/>
        <v>0</v>
      </c>
      <c r="BT248" s="5" t="str">
        <f t="shared" si="270"/>
        <v/>
      </c>
      <c r="BU248" s="5" t="str">
        <f t="shared" si="338"/>
        <v/>
      </c>
      <c r="BV248" s="5" t="b">
        <f t="shared" si="339"/>
        <v>0</v>
      </c>
      <c r="BW248" s="5" t="str">
        <f t="shared" si="271"/>
        <v/>
      </c>
      <c r="BX248" s="5" t="str">
        <f t="shared" si="340"/>
        <v/>
      </c>
      <c r="BY248" s="5" t="b">
        <f t="shared" si="341"/>
        <v>0</v>
      </c>
      <c r="BZ248" s="5">
        <f t="shared" si="342"/>
        <v>0</v>
      </c>
      <c r="CA248" s="5" t="str">
        <f t="shared" si="272"/>
        <v/>
      </c>
      <c r="CB248" s="5" t="b">
        <f t="shared" si="273"/>
        <v>0</v>
      </c>
      <c r="CC248" s="5" t="str">
        <f t="shared" si="274"/>
        <v/>
      </c>
      <c r="CD248" s="5" t="b">
        <f t="shared" si="275"/>
        <v>0</v>
      </c>
      <c r="CE248" s="5" t="b">
        <f t="shared" si="276"/>
        <v>0</v>
      </c>
      <c r="CF248" s="5" t="b">
        <f t="shared" si="277"/>
        <v>0</v>
      </c>
      <c r="CG248" s="5" t="b">
        <f t="shared" si="278"/>
        <v>0</v>
      </c>
      <c r="CH248" s="5" t="b">
        <f t="shared" si="279"/>
        <v>0</v>
      </c>
      <c r="CI248" s="5">
        <f t="shared" si="280"/>
        <v>0</v>
      </c>
      <c r="CJ248" s="5" t="str">
        <f t="shared" si="281"/>
        <v>I don't know that verb.</v>
      </c>
      <c r="CK248" s="4">
        <f t="shared" si="282"/>
        <v>3</v>
      </c>
      <c r="CL248" s="4" t="b">
        <f t="shared" si="283"/>
        <v>0</v>
      </c>
      <c r="CM248" s="4">
        <f t="shared" si="343"/>
        <v>20</v>
      </c>
      <c r="CN248" s="4" t="b">
        <f t="shared" si="284"/>
        <v>0</v>
      </c>
      <c r="CO248" s="4">
        <f t="shared" si="285"/>
        <v>12</v>
      </c>
      <c r="CP248" s="4">
        <f t="shared" si="286"/>
        <v>10</v>
      </c>
      <c r="CQ248" s="4">
        <f t="shared" si="287"/>
        <v>2</v>
      </c>
      <c r="CR248" s="4">
        <f t="shared" si="288"/>
        <v>20</v>
      </c>
      <c r="CS248" s="4">
        <f t="shared" si="289"/>
        <v>2</v>
      </c>
      <c r="CT248" s="4">
        <f t="shared" si="290"/>
        <v>15</v>
      </c>
      <c r="CU248" s="4">
        <f t="shared" si="291"/>
        <v>16</v>
      </c>
      <c r="CV248" s="4">
        <f t="shared" si="292"/>
        <v>8</v>
      </c>
      <c r="CW248" s="4">
        <f t="shared" si="293"/>
        <v>8</v>
      </c>
      <c r="CX248" s="4">
        <f t="shared" si="294"/>
        <v>14</v>
      </c>
      <c r="CY248" s="4">
        <f t="shared" si="295"/>
        <v>19</v>
      </c>
      <c r="CZ248" s="4">
        <f t="shared" si="296"/>
        <v>9</v>
      </c>
      <c r="DA248" s="4">
        <f t="shared" si="297"/>
        <v>2</v>
      </c>
      <c r="DB248" s="4">
        <f t="shared" si="298"/>
        <v>12</v>
      </c>
      <c r="DC248" s="4">
        <f t="shared" si="344"/>
        <v>2</v>
      </c>
      <c r="DD248" s="4">
        <f t="shared" si="299"/>
        <v>2</v>
      </c>
      <c r="DE248" s="4">
        <f t="shared" si="300"/>
        <v>2</v>
      </c>
      <c r="DF248" s="4">
        <f t="shared" si="301"/>
        <v>10</v>
      </c>
      <c r="DG248" s="4">
        <f t="shared" si="302"/>
        <v>2</v>
      </c>
      <c r="DH248" s="4">
        <f t="shared" si="303"/>
        <v>17</v>
      </c>
      <c r="DI248" s="4">
        <f t="shared" si="304"/>
        <v>6</v>
      </c>
      <c r="DJ248" s="4">
        <f t="shared" si="305"/>
        <v>15</v>
      </c>
      <c r="DK248" s="4">
        <f t="shared" si="306"/>
        <v>19</v>
      </c>
      <c r="DL248" s="4">
        <f t="shared" si="307"/>
        <v>2</v>
      </c>
      <c r="DM248" s="4">
        <f t="shared" si="308"/>
        <v>22</v>
      </c>
      <c r="DN248" s="4">
        <f t="shared" si="309"/>
        <v>23</v>
      </c>
      <c r="DO248" s="3"/>
    </row>
    <row r="249" spans="1:119" x14ac:dyDescent="0.35">
      <c r="A249" s="3" t="str">
        <f t="shared" si="310"/>
        <v/>
      </c>
      <c r="B249" s="6"/>
      <c r="C249" s="3" t="str">
        <f t="shared" si="260"/>
        <v/>
      </c>
      <c r="D249" s="3" t="e" cm="1">
        <f t="array" ref="D249:F249">INDEX(_xlfn.TEXTSPLIT(B249," ",,TRUE),_xlfn.SEQUENCE(1,3))</f>
        <v>#VALUE!</v>
      </c>
      <c r="E249" s="3" t="e">
        <v>#VALUE!</v>
      </c>
      <c r="F249" s="3" t="e">
        <v>#VALUE!</v>
      </c>
      <c r="G249" s="3" t="e" cm="1">
        <f t="array" ref="G249">_xlfn.XLOOKUP(D249,Data!$D$3:$D$36,Data!$E$3:$G$36)</f>
        <v>#VALUE!</v>
      </c>
      <c r="H249" s="3"/>
      <c r="I249" s="3"/>
      <c r="J249" s="3" t="e">
        <f>_xlfn.XMATCH(E249,Data!$L$3:$L$10)</f>
        <v>#VALUE!</v>
      </c>
      <c r="K249" s="3" t="str">
        <f>IF(M249="",IF(I249,Data!$B$4,_xlfn.XLOOKUP(D249,Data!$D$3:$D$36,Data!$E$3:$E$36)),"")</f>
        <v/>
      </c>
      <c r="L249" s="3" t="str">
        <f>IF(M249="",IF(I249,_xlfn.XLOOKUP(G249,Data!$L$3:$L$10,Data!$M$3:$M$10),IF(H249=0,"",IF(H249=1,E249,_xlfn.XLOOKUP(E249,Data!$L$3:$L$10,Data!$M$3:$M$10)))),"")</f>
        <v/>
      </c>
      <c r="M249" s="3" t="str">
        <f>IF(NOT(ISERROR(F249)),Data!$J$3,IF(ISERROR(G249),Data!$J$4,IF(AND(H249=0,NOT(ISERROR(E249))),Data!$J$5,IF(AND(H249=2,ISERROR(J249)),Data!$J$7,IF(AND(H249=1,ISERROR(E249)),Data!$J$6,"")))))</f>
        <v>I don't know that verb.</v>
      </c>
      <c r="N249" s="3" t="e">
        <f>_xlfn.XLOOKUP(K249,Data!$D$3:$D$36,Data!$H$3:$H$36)</f>
        <v>#N/A</v>
      </c>
      <c r="O249" s="3" t="e">
        <f>_xlfn.XLOOKUP(L249,Data!$X$3:$X$29,Data!$W$3:$W$29)</f>
        <v>#N/A</v>
      </c>
      <c r="P249" s="3" t="b">
        <f>OR(_xlfn.XLOOKUP(CK248,Data!$O$3:$O$25,Data!$U$3:$U$25),AND(CL248,OR(DC248=CK248,DC248=1)))</f>
        <v>1</v>
      </c>
      <c r="Q249" s="3" t="e" cm="1">
        <f t="array" ref="Q249">INDEX(CO248:DN248,1,O249)</f>
        <v>#N/A</v>
      </c>
      <c r="R249" s="3" t="e">
        <f t="shared" si="262"/>
        <v>#N/A</v>
      </c>
      <c r="S249" s="3" t="e">
        <f t="shared" si="311"/>
        <v>#N/A</v>
      </c>
      <c r="T249" s="3" t="str">
        <f t="shared" si="312"/>
        <v/>
      </c>
      <c r="U249" s="3" t="str">
        <f>IF(M249&lt;&gt;"",M249,IF(L249="","",IFERROR(IF(T249=0,IF(S249=FALSE,Data!$J$11,Data!$J$8),""),IF(K249=Data!$B$4,"",Data!$J$8))))</f>
        <v>I don't know that verb.</v>
      </c>
      <c r="V249" s="3" t="e" cm="1">
        <f t="array" ref="V249">INDEX(Data!$Q$3:$T$25,CK248,L249)</f>
        <v>#VALUE!</v>
      </c>
      <c r="W249" s="3" t="e">
        <f t="shared" si="263"/>
        <v>#VALUE!</v>
      </c>
      <c r="X249" s="3">
        <f t="shared" si="313"/>
        <v>0</v>
      </c>
      <c r="Y249" s="3" t="str">
        <f>IF(K249&lt;&gt;"Go","",IF(ISNUMBER(V249),IF(V249&gt;0,W249,Data!$J$9),Play!V249))</f>
        <v/>
      </c>
      <c r="Z249" s="3" t="b">
        <f t="shared" si="314"/>
        <v>0</v>
      </c>
      <c r="AA249" s="3" t="str">
        <f t="shared" si="315"/>
        <v/>
      </c>
      <c r="AB249" s="3">
        <f t="shared" si="264"/>
        <v>0</v>
      </c>
      <c r="AE249" s="5" t="str">
        <f t="shared" si="265"/>
        <v/>
      </c>
      <c r="AF249" s="5" t="str">
        <f>IF(AE249&lt;&gt;"",OR(_xlfn.XLOOKUP(AE249,Data!$O$3:$O$25,Data!$U$3:$U$25),AND(CL248,OR(DC248=1,DC248=CK248))),"")</f>
        <v/>
      </c>
      <c r="AG249" s="5" t="e" cm="1">
        <f t="array" ref="AG249">"Exits: " &amp; _xlfn.TEXTJOIN(", ", TRUE, IF(INDEX(Data!$Q$3:$T$25,AE249,0)&gt;0,Data!$Q$2:$T$2,""))&amp;"."</f>
        <v>#VALUE!</v>
      </c>
      <c r="AH249" s="5" t="str" cm="1">
        <f t="array" ref="AH249">_xlfn.TEXTJOIN(", ", TRUE, IF(CO248:DN248=AE249,_xlfn.XLOOKUP($CO$3:$DN$3,Data!$W$3:$W$28,Data!$X$3:$X$28),""))</f>
        <v/>
      </c>
      <c r="AI249" s="5" t="str">
        <f>IF(AF249="","",IF(AF249,_xlfn.XLOOKUP(AE249,Data!$O$3:$O$25,Data!$P$3:$P$25)&amp;" "&amp;AG249&amp;IF(AH249&lt;&gt;""," You see: " &amp;AH249&amp;".",""),Data!$J$10))</f>
        <v/>
      </c>
      <c r="AJ249" s="5" t="str">
        <f t="shared" si="316"/>
        <v/>
      </c>
      <c r="AK249" s="5" t="str">
        <f>IF(AND(K249="Talk",U249=""),_xlfn.XLOOKUP(T249,Data!$W$3:$W$28,Data!$AC$3:$AC$28),"")</f>
        <v/>
      </c>
      <c r="AL249" s="5" t="str">
        <f t="shared" si="317"/>
        <v/>
      </c>
      <c r="AM249" s="5" t="b">
        <f t="shared" si="318"/>
        <v>0</v>
      </c>
      <c r="AN249" s="5" t="str">
        <f>IF(AM249,IF(_xlfn.XLOOKUP(T249,Data!$W$3:$W$28,Data!$AA$3:$AA$28)=FALSE,"You can't take that.",IF(Q249=1,"You already have that.",IF(OR(CK248=CT248,CK248=CY248),"The unholy fiend prevents you!",""))),"")</f>
        <v/>
      </c>
      <c r="AO249" s="5" t="str">
        <f t="shared" si="319"/>
        <v/>
      </c>
      <c r="AP249" s="5" t="str">
        <f t="shared" si="320"/>
        <v/>
      </c>
      <c r="AQ249" s="5" t="b">
        <f t="shared" si="321"/>
        <v>0</v>
      </c>
      <c r="AR249" s="5" t="str">
        <f t="shared" si="322"/>
        <v/>
      </c>
      <c r="AS249" s="5" t="str">
        <f t="shared" si="323"/>
        <v/>
      </c>
      <c r="AT249" s="5" t="str">
        <f t="shared" si="261"/>
        <v/>
      </c>
      <c r="AU249" s="5" t="str">
        <f>IF(AND(K249="Examine",U249=""),_xlfn.XLOOKUP(T249,Data!$W$3:$W$28,Data!$Z$3:$Z$28)&amp;IF(T249=15,IF(CL248,IF(CM248&gt;=14,"burning brightly.",IF(CM248&gt;=9,"burning steadily.",IF(CM248&gt;=4,"burning weakly.","guttering."))),"unlit."),""),"")</f>
        <v/>
      </c>
      <c r="AV249" s="5" t="str" cm="1">
        <f t="array" ref="AV249">_xlfn.TEXTJOIN(", ", TRUE, IF(CO248:DN248=1,CO$1:DN$1,""))</f>
        <v/>
      </c>
      <c r="AW249" s="5" t="str">
        <f t="shared" si="324"/>
        <v/>
      </c>
      <c r="AX249" s="5" t="b">
        <f t="shared" si="325"/>
        <v>0</v>
      </c>
      <c r="AY249" s="5" t="str">
        <f>IF(AX249,IF(NOT(ISBLANK(_xlfn.XLOOKUP(T249,Data!$W$3:$W$28,Data!$AD$3:$AD$28))),IF(CK248=12,"","There's nowhere to pour it away here."),"You can't empty that!"),"")</f>
        <v/>
      </c>
      <c r="AZ249" s="5" t="str">
        <f t="shared" si="326"/>
        <v/>
      </c>
      <c r="BA249" s="5" t="b">
        <f t="shared" si="327"/>
        <v>0</v>
      </c>
      <c r="BB249" s="5" t="e">
        <f>_xlfn.XLOOKUP(T249,Data!$W$3:$W$28,Data!$AD$3:$AD$28)</f>
        <v>#N/A</v>
      </c>
      <c r="BC249" s="5" t="str">
        <f t="shared" si="328"/>
        <v/>
      </c>
      <c r="BD249" s="5" t="str">
        <f t="shared" si="329"/>
        <v/>
      </c>
      <c r="BE249" s="5" t="b">
        <f t="shared" si="330"/>
        <v>0</v>
      </c>
      <c r="BF249" s="5" t="str">
        <f t="shared" si="266"/>
        <v/>
      </c>
      <c r="BG249" s="5" t="str">
        <f t="shared" si="331"/>
        <v/>
      </c>
      <c r="BH249" s="5" t="b">
        <f t="shared" si="332"/>
        <v>0</v>
      </c>
      <c r="BI249" s="5" t="str">
        <f t="shared" si="333"/>
        <v/>
      </c>
      <c r="BJ249" s="5" t="str">
        <f t="shared" si="267"/>
        <v/>
      </c>
      <c r="BK249" s="5" t="str">
        <f>IF(BH249,IF(BI249="","You ring the bell. "&amp;IF(BJ249=0,"Nothing else happens.","The "&amp;_xlfn.XLOOKUP(BJ249,Data!$W$3:$W$28,Data!$X$3:$X$28)&amp;" is transformed!"),BI249),"")</f>
        <v/>
      </c>
      <c r="BL249" s="5" t="b">
        <f t="shared" si="334"/>
        <v>0</v>
      </c>
      <c r="BM249" s="5" t="b">
        <f t="shared" si="335"/>
        <v>0</v>
      </c>
      <c r="BN249" s="5" t="str">
        <f t="shared" si="268"/>
        <v/>
      </c>
      <c r="BO249" s="5" t="str">
        <f t="shared" si="269"/>
        <v/>
      </c>
      <c r="BP249" s="5" t="b">
        <f t="shared" si="336"/>
        <v>0</v>
      </c>
      <c r="BQ249" s="5" t="str">
        <f>IF(BP249,IF(_xlfn.XLOOKUP(T249,Data!$W$3:$W$28,Data!$AB$3:$AB$28),"That's much too precious to give away!",IF(OR(AND(T249=17,CK248=CQ248),AND(T249=21,CK248=CV248)),"","No-one here seems to want that.")),"")</f>
        <v/>
      </c>
      <c r="BR249" s="5" t="str">
        <f>IF(BP249,IF(BQ249&lt;&gt;"",BQ249,IF(T249=21,Data!$B$5,"The priest takes the water and it is transformed by heavenly radiance!")),"")</f>
        <v/>
      </c>
      <c r="BS249" s="5" t="b">
        <f t="shared" si="337"/>
        <v>0</v>
      </c>
      <c r="BT249" s="5" t="str">
        <f t="shared" si="270"/>
        <v/>
      </c>
      <c r="BU249" s="5" t="str">
        <f t="shared" si="338"/>
        <v/>
      </c>
      <c r="BV249" s="5" t="b">
        <f t="shared" si="339"/>
        <v>0</v>
      </c>
      <c r="BW249" s="5" t="str">
        <f t="shared" si="271"/>
        <v/>
      </c>
      <c r="BX249" s="5" t="str">
        <f t="shared" si="340"/>
        <v/>
      </c>
      <c r="BY249" s="5" t="b">
        <f t="shared" si="341"/>
        <v>0</v>
      </c>
      <c r="BZ249" s="5">
        <f t="shared" si="342"/>
        <v>0</v>
      </c>
      <c r="CA249" s="5" t="str">
        <f t="shared" si="272"/>
        <v/>
      </c>
      <c r="CB249" s="5" t="b">
        <f t="shared" si="273"/>
        <v>0</v>
      </c>
      <c r="CC249" s="5" t="str">
        <f t="shared" si="274"/>
        <v/>
      </c>
      <c r="CD249" s="5" t="b">
        <f t="shared" si="275"/>
        <v>0</v>
      </c>
      <c r="CE249" s="5" t="b">
        <f t="shared" si="276"/>
        <v>0</v>
      </c>
      <c r="CF249" s="5" t="b">
        <f t="shared" si="277"/>
        <v>0</v>
      </c>
      <c r="CG249" s="5" t="b">
        <f t="shared" si="278"/>
        <v>0</v>
      </c>
      <c r="CH249" s="5" t="b">
        <f t="shared" si="279"/>
        <v>0</v>
      </c>
      <c r="CI249" s="5">
        <f t="shared" si="280"/>
        <v>0</v>
      </c>
      <c r="CJ249" s="5" t="str">
        <f t="shared" si="281"/>
        <v>I don't know that verb.</v>
      </c>
      <c r="CK249" s="4">
        <f t="shared" si="282"/>
        <v>3</v>
      </c>
      <c r="CL249" s="4" t="b">
        <f t="shared" si="283"/>
        <v>0</v>
      </c>
      <c r="CM249" s="4">
        <f t="shared" si="343"/>
        <v>20</v>
      </c>
      <c r="CN249" s="4" t="b">
        <f t="shared" si="284"/>
        <v>0</v>
      </c>
      <c r="CO249" s="4">
        <f t="shared" si="285"/>
        <v>12</v>
      </c>
      <c r="CP249" s="4">
        <f t="shared" si="286"/>
        <v>10</v>
      </c>
      <c r="CQ249" s="4">
        <f t="shared" si="287"/>
        <v>2</v>
      </c>
      <c r="CR249" s="4">
        <f t="shared" si="288"/>
        <v>20</v>
      </c>
      <c r="CS249" s="4">
        <f t="shared" si="289"/>
        <v>2</v>
      </c>
      <c r="CT249" s="4">
        <f t="shared" si="290"/>
        <v>15</v>
      </c>
      <c r="CU249" s="4">
        <f t="shared" si="291"/>
        <v>16</v>
      </c>
      <c r="CV249" s="4">
        <f t="shared" si="292"/>
        <v>8</v>
      </c>
      <c r="CW249" s="4">
        <f t="shared" si="293"/>
        <v>8</v>
      </c>
      <c r="CX249" s="4">
        <f t="shared" si="294"/>
        <v>14</v>
      </c>
      <c r="CY249" s="4">
        <f t="shared" si="295"/>
        <v>19</v>
      </c>
      <c r="CZ249" s="4">
        <f t="shared" si="296"/>
        <v>9</v>
      </c>
      <c r="DA249" s="4">
        <f t="shared" si="297"/>
        <v>2</v>
      </c>
      <c r="DB249" s="4">
        <f t="shared" si="298"/>
        <v>12</v>
      </c>
      <c r="DC249" s="4">
        <f t="shared" si="344"/>
        <v>2</v>
      </c>
      <c r="DD249" s="4">
        <f t="shared" si="299"/>
        <v>2</v>
      </c>
      <c r="DE249" s="4">
        <f t="shared" si="300"/>
        <v>2</v>
      </c>
      <c r="DF249" s="4">
        <f t="shared" si="301"/>
        <v>10</v>
      </c>
      <c r="DG249" s="4">
        <f t="shared" si="302"/>
        <v>2</v>
      </c>
      <c r="DH249" s="4">
        <f t="shared" si="303"/>
        <v>17</v>
      </c>
      <c r="DI249" s="4">
        <f t="shared" si="304"/>
        <v>6</v>
      </c>
      <c r="DJ249" s="4">
        <f t="shared" si="305"/>
        <v>15</v>
      </c>
      <c r="DK249" s="4">
        <f t="shared" si="306"/>
        <v>19</v>
      </c>
      <c r="DL249" s="4">
        <f t="shared" si="307"/>
        <v>2</v>
      </c>
      <c r="DM249" s="4">
        <f t="shared" si="308"/>
        <v>22</v>
      </c>
      <c r="DN249" s="4">
        <f t="shared" si="309"/>
        <v>23</v>
      </c>
      <c r="DO249" s="3"/>
    </row>
    <row r="250" spans="1:119" x14ac:dyDescent="0.35">
      <c r="A250" s="3" t="str">
        <f t="shared" si="310"/>
        <v/>
      </c>
      <c r="B250" s="6"/>
      <c r="C250" s="3" t="str">
        <f t="shared" si="260"/>
        <v/>
      </c>
      <c r="D250" s="3" t="e" cm="1">
        <f t="array" ref="D250:F250">INDEX(_xlfn.TEXTSPLIT(B250," ",,TRUE),_xlfn.SEQUENCE(1,3))</f>
        <v>#VALUE!</v>
      </c>
      <c r="E250" s="3" t="e">
        <v>#VALUE!</v>
      </c>
      <c r="F250" s="3" t="e">
        <v>#VALUE!</v>
      </c>
      <c r="G250" s="3" t="e" cm="1">
        <f t="array" ref="G250">_xlfn.XLOOKUP(D250,Data!$D$3:$D$36,Data!$E$3:$G$36)</f>
        <v>#VALUE!</v>
      </c>
      <c r="H250" s="3"/>
      <c r="I250" s="3"/>
      <c r="J250" s="3" t="e">
        <f>_xlfn.XMATCH(E250,Data!$L$3:$L$10)</f>
        <v>#VALUE!</v>
      </c>
      <c r="K250" s="3" t="str">
        <f>IF(M250="",IF(I250,Data!$B$4,_xlfn.XLOOKUP(D250,Data!$D$3:$D$36,Data!$E$3:$E$36)),"")</f>
        <v/>
      </c>
      <c r="L250" s="3" t="str">
        <f>IF(M250="",IF(I250,_xlfn.XLOOKUP(G250,Data!$L$3:$L$10,Data!$M$3:$M$10),IF(H250=0,"",IF(H250=1,E250,_xlfn.XLOOKUP(E250,Data!$L$3:$L$10,Data!$M$3:$M$10)))),"")</f>
        <v/>
      </c>
      <c r="M250" s="3" t="str">
        <f>IF(NOT(ISERROR(F250)),Data!$J$3,IF(ISERROR(G250),Data!$J$4,IF(AND(H250=0,NOT(ISERROR(E250))),Data!$J$5,IF(AND(H250=2,ISERROR(J250)),Data!$J$7,IF(AND(H250=1,ISERROR(E250)),Data!$J$6,"")))))</f>
        <v>I don't know that verb.</v>
      </c>
      <c r="N250" s="3" t="e">
        <f>_xlfn.XLOOKUP(K250,Data!$D$3:$D$36,Data!$H$3:$H$36)</f>
        <v>#N/A</v>
      </c>
      <c r="O250" s="3" t="e">
        <f>_xlfn.XLOOKUP(L250,Data!$X$3:$X$29,Data!$W$3:$W$29)</f>
        <v>#N/A</v>
      </c>
      <c r="P250" s="3" t="b">
        <f>OR(_xlfn.XLOOKUP(CK249,Data!$O$3:$O$25,Data!$U$3:$U$25),AND(CL249,OR(DC249=CK249,DC249=1)))</f>
        <v>1</v>
      </c>
      <c r="Q250" s="3" t="e" cm="1">
        <f t="array" ref="Q250">INDEX(CO249:DN249,1,O250)</f>
        <v>#N/A</v>
      </c>
      <c r="R250" s="3" t="e">
        <f t="shared" si="262"/>
        <v>#N/A</v>
      </c>
      <c r="S250" s="3" t="e">
        <f t="shared" si="311"/>
        <v>#N/A</v>
      </c>
      <c r="T250" s="3" t="str">
        <f t="shared" si="312"/>
        <v/>
      </c>
      <c r="U250" s="3" t="str">
        <f>IF(M250&lt;&gt;"",M250,IF(L250="","",IFERROR(IF(T250=0,IF(S250=FALSE,Data!$J$11,Data!$J$8),""),IF(K250=Data!$B$4,"",Data!$J$8))))</f>
        <v>I don't know that verb.</v>
      </c>
      <c r="V250" s="3" t="e" cm="1">
        <f t="array" ref="V250">INDEX(Data!$Q$3:$T$25,CK249,L250)</f>
        <v>#VALUE!</v>
      </c>
      <c r="W250" s="3" t="e">
        <f t="shared" si="263"/>
        <v>#VALUE!</v>
      </c>
      <c r="X250" s="3">
        <f t="shared" si="313"/>
        <v>0</v>
      </c>
      <c r="Y250" s="3" t="str">
        <f>IF(K250&lt;&gt;"Go","",IF(ISNUMBER(V250),IF(V250&gt;0,W250,Data!$J$9),Play!V250))</f>
        <v/>
      </c>
      <c r="Z250" s="3" t="b">
        <f t="shared" si="314"/>
        <v>0</v>
      </c>
      <c r="AA250" s="3" t="str">
        <f t="shared" si="315"/>
        <v/>
      </c>
      <c r="AB250" s="3">
        <f t="shared" si="264"/>
        <v>0</v>
      </c>
      <c r="AE250" s="5" t="str">
        <f t="shared" si="265"/>
        <v/>
      </c>
      <c r="AF250" s="5" t="str">
        <f>IF(AE250&lt;&gt;"",OR(_xlfn.XLOOKUP(AE250,Data!$O$3:$O$25,Data!$U$3:$U$25),AND(CL249,OR(DC249=1,DC249=CK249))),"")</f>
        <v/>
      </c>
      <c r="AG250" s="5" t="e" cm="1">
        <f t="array" ref="AG250">"Exits: " &amp; _xlfn.TEXTJOIN(", ", TRUE, IF(INDEX(Data!$Q$3:$T$25,AE250,0)&gt;0,Data!$Q$2:$T$2,""))&amp;"."</f>
        <v>#VALUE!</v>
      </c>
      <c r="AH250" s="5" t="str" cm="1">
        <f t="array" ref="AH250">_xlfn.TEXTJOIN(", ", TRUE, IF(CO249:DN249=AE250,_xlfn.XLOOKUP($CO$3:$DN$3,Data!$W$3:$W$28,Data!$X$3:$X$28),""))</f>
        <v/>
      </c>
      <c r="AI250" s="5" t="str">
        <f>IF(AF250="","",IF(AF250,_xlfn.XLOOKUP(AE250,Data!$O$3:$O$25,Data!$P$3:$P$25)&amp;" "&amp;AG250&amp;IF(AH250&lt;&gt;""," You see: " &amp;AH250&amp;".",""),Data!$J$10))</f>
        <v/>
      </c>
      <c r="AJ250" s="5" t="str">
        <f t="shared" si="316"/>
        <v/>
      </c>
      <c r="AK250" s="5" t="str">
        <f>IF(AND(K250="Talk",U250=""),_xlfn.XLOOKUP(T250,Data!$W$3:$W$28,Data!$AC$3:$AC$28),"")</f>
        <v/>
      </c>
      <c r="AL250" s="5" t="str">
        <f t="shared" si="317"/>
        <v/>
      </c>
      <c r="AM250" s="5" t="b">
        <f t="shared" si="318"/>
        <v>0</v>
      </c>
      <c r="AN250" s="5" t="str">
        <f>IF(AM250,IF(_xlfn.XLOOKUP(T250,Data!$W$3:$W$28,Data!$AA$3:$AA$28)=FALSE,"You can't take that.",IF(Q250=1,"You already have that.",IF(OR(CK249=CT249,CK249=CY249),"The unholy fiend prevents you!",""))),"")</f>
        <v/>
      </c>
      <c r="AO250" s="5" t="str">
        <f t="shared" si="319"/>
        <v/>
      </c>
      <c r="AP250" s="5" t="str">
        <f t="shared" si="320"/>
        <v/>
      </c>
      <c r="AQ250" s="5" t="b">
        <f t="shared" si="321"/>
        <v>0</v>
      </c>
      <c r="AR250" s="5" t="str">
        <f t="shared" si="322"/>
        <v/>
      </c>
      <c r="AS250" s="5" t="str">
        <f t="shared" si="323"/>
        <v/>
      </c>
      <c r="AT250" s="5" t="str">
        <f t="shared" si="261"/>
        <v/>
      </c>
      <c r="AU250" s="5" t="str">
        <f>IF(AND(K250="Examine",U250=""),_xlfn.XLOOKUP(T250,Data!$W$3:$W$28,Data!$Z$3:$Z$28)&amp;IF(T250=15,IF(CL249,IF(CM249&gt;=14,"burning brightly.",IF(CM249&gt;=9,"burning steadily.",IF(CM249&gt;=4,"burning weakly.","guttering."))),"unlit."),""),"")</f>
        <v/>
      </c>
      <c r="AV250" s="5" t="str" cm="1">
        <f t="array" ref="AV250">_xlfn.TEXTJOIN(", ", TRUE, IF(CO249:DN249=1,CO$1:DN$1,""))</f>
        <v/>
      </c>
      <c r="AW250" s="5" t="str">
        <f t="shared" si="324"/>
        <v/>
      </c>
      <c r="AX250" s="5" t="b">
        <f t="shared" si="325"/>
        <v>0</v>
      </c>
      <c r="AY250" s="5" t="str">
        <f>IF(AX250,IF(NOT(ISBLANK(_xlfn.XLOOKUP(T250,Data!$W$3:$W$28,Data!$AD$3:$AD$28))),IF(CK249=12,"","There's nowhere to pour it away here."),"You can't empty that!"),"")</f>
        <v/>
      </c>
      <c r="AZ250" s="5" t="str">
        <f t="shared" si="326"/>
        <v/>
      </c>
      <c r="BA250" s="5" t="b">
        <f t="shared" si="327"/>
        <v>0</v>
      </c>
      <c r="BB250" s="5" t="e">
        <f>_xlfn.XLOOKUP(T250,Data!$W$3:$W$28,Data!$AD$3:$AD$28)</f>
        <v>#N/A</v>
      </c>
      <c r="BC250" s="5" t="str">
        <f t="shared" si="328"/>
        <v/>
      </c>
      <c r="BD250" s="5" t="str">
        <f t="shared" si="329"/>
        <v/>
      </c>
      <c r="BE250" s="5" t="b">
        <f t="shared" si="330"/>
        <v>0</v>
      </c>
      <c r="BF250" s="5" t="str">
        <f t="shared" si="266"/>
        <v/>
      </c>
      <c r="BG250" s="5" t="str">
        <f t="shared" si="331"/>
        <v/>
      </c>
      <c r="BH250" s="5" t="b">
        <f t="shared" si="332"/>
        <v>0</v>
      </c>
      <c r="BI250" s="5" t="str">
        <f t="shared" si="333"/>
        <v/>
      </c>
      <c r="BJ250" s="5" t="str">
        <f t="shared" si="267"/>
        <v/>
      </c>
      <c r="BK250" s="5" t="str">
        <f>IF(BH250,IF(BI250="","You ring the bell. "&amp;IF(BJ250=0,"Nothing else happens.","The "&amp;_xlfn.XLOOKUP(BJ250,Data!$W$3:$W$28,Data!$X$3:$X$28)&amp;" is transformed!"),BI250),"")</f>
        <v/>
      </c>
      <c r="BL250" s="5" t="b">
        <f t="shared" si="334"/>
        <v>0</v>
      </c>
      <c r="BM250" s="5" t="b">
        <f t="shared" si="335"/>
        <v>0</v>
      </c>
      <c r="BN250" s="5" t="str">
        <f t="shared" si="268"/>
        <v/>
      </c>
      <c r="BO250" s="5" t="str">
        <f t="shared" si="269"/>
        <v/>
      </c>
      <c r="BP250" s="5" t="b">
        <f t="shared" si="336"/>
        <v>0</v>
      </c>
      <c r="BQ250" s="5" t="str">
        <f>IF(BP250,IF(_xlfn.XLOOKUP(T250,Data!$W$3:$W$28,Data!$AB$3:$AB$28),"That's much too precious to give away!",IF(OR(AND(T250=17,CK249=CQ249),AND(T250=21,CK249=CV249)),"","No-one here seems to want that.")),"")</f>
        <v/>
      </c>
      <c r="BR250" s="5" t="str">
        <f>IF(BP250,IF(BQ250&lt;&gt;"",BQ250,IF(T250=21,Data!$B$5,"The priest takes the water and it is transformed by heavenly radiance!")),"")</f>
        <v/>
      </c>
      <c r="BS250" s="5" t="b">
        <f t="shared" si="337"/>
        <v>0</v>
      </c>
      <c r="BT250" s="5" t="str">
        <f t="shared" si="270"/>
        <v/>
      </c>
      <c r="BU250" s="5" t="str">
        <f t="shared" si="338"/>
        <v/>
      </c>
      <c r="BV250" s="5" t="b">
        <f t="shared" si="339"/>
        <v>0</v>
      </c>
      <c r="BW250" s="5" t="str">
        <f t="shared" si="271"/>
        <v/>
      </c>
      <c r="BX250" s="5" t="str">
        <f t="shared" si="340"/>
        <v/>
      </c>
      <c r="BY250" s="5" t="b">
        <f t="shared" si="341"/>
        <v>0</v>
      </c>
      <c r="BZ250" s="5">
        <f t="shared" si="342"/>
        <v>0</v>
      </c>
      <c r="CA250" s="5" t="str">
        <f t="shared" si="272"/>
        <v/>
      </c>
      <c r="CB250" s="5" t="b">
        <f t="shared" si="273"/>
        <v>0</v>
      </c>
      <c r="CC250" s="5" t="str">
        <f t="shared" si="274"/>
        <v/>
      </c>
      <c r="CD250" s="5" t="b">
        <f t="shared" si="275"/>
        <v>0</v>
      </c>
      <c r="CE250" s="5" t="b">
        <f t="shared" si="276"/>
        <v>0</v>
      </c>
      <c r="CF250" s="5" t="b">
        <f t="shared" si="277"/>
        <v>0</v>
      </c>
      <c r="CG250" s="5" t="b">
        <f t="shared" si="278"/>
        <v>0</v>
      </c>
      <c r="CH250" s="5" t="b">
        <f t="shared" si="279"/>
        <v>0</v>
      </c>
      <c r="CI250" s="5">
        <f t="shared" si="280"/>
        <v>0</v>
      </c>
      <c r="CJ250" s="5" t="str">
        <f t="shared" si="281"/>
        <v>I don't know that verb.</v>
      </c>
      <c r="CK250" s="4">
        <f t="shared" si="282"/>
        <v>3</v>
      </c>
      <c r="CL250" s="4" t="b">
        <f t="shared" si="283"/>
        <v>0</v>
      </c>
      <c r="CM250" s="4">
        <f t="shared" si="343"/>
        <v>20</v>
      </c>
      <c r="CN250" s="4" t="b">
        <f t="shared" si="284"/>
        <v>0</v>
      </c>
      <c r="CO250" s="4">
        <f t="shared" si="285"/>
        <v>12</v>
      </c>
      <c r="CP250" s="4">
        <f t="shared" si="286"/>
        <v>10</v>
      </c>
      <c r="CQ250" s="4">
        <f t="shared" si="287"/>
        <v>2</v>
      </c>
      <c r="CR250" s="4">
        <f t="shared" si="288"/>
        <v>20</v>
      </c>
      <c r="CS250" s="4">
        <f t="shared" si="289"/>
        <v>2</v>
      </c>
      <c r="CT250" s="4">
        <f t="shared" si="290"/>
        <v>15</v>
      </c>
      <c r="CU250" s="4">
        <f t="shared" si="291"/>
        <v>16</v>
      </c>
      <c r="CV250" s="4">
        <f t="shared" si="292"/>
        <v>8</v>
      </c>
      <c r="CW250" s="4">
        <f t="shared" si="293"/>
        <v>8</v>
      </c>
      <c r="CX250" s="4">
        <f t="shared" si="294"/>
        <v>14</v>
      </c>
      <c r="CY250" s="4">
        <f t="shared" si="295"/>
        <v>19</v>
      </c>
      <c r="CZ250" s="4">
        <f t="shared" si="296"/>
        <v>9</v>
      </c>
      <c r="DA250" s="4">
        <f t="shared" si="297"/>
        <v>2</v>
      </c>
      <c r="DB250" s="4">
        <f t="shared" si="298"/>
        <v>12</v>
      </c>
      <c r="DC250" s="4">
        <f t="shared" si="344"/>
        <v>2</v>
      </c>
      <c r="DD250" s="4">
        <f t="shared" si="299"/>
        <v>2</v>
      </c>
      <c r="DE250" s="4">
        <f t="shared" si="300"/>
        <v>2</v>
      </c>
      <c r="DF250" s="4">
        <f t="shared" si="301"/>
        <v>10</v>
      </c>
      <c r="DG250" s="4">
        <f t="shared" si="302"/>
        <v>2</v>
      </c>
      <c r="DH250" s="4">
        <f t="shared" si="303"/>
        <v>17</v>
      </c>
      <c r="DI250" s="4">
        <f t="shared" si="304"/>
        <v>6</v>
      </c>
      <c r="DJ250" s="4">
        <f t="shared" si="305"/>
        <v>15</v>
      </c>
      <c r="DK250" s="4">
        <f t="shared" si="306"/>
        <v>19</v>
      </c>
      <c r="DL250" s="4">
        <f t="shared" si="307"/>
        <v>2</v>
      </c>
      <c r="DM250" s="4">
        <f t="shared" si="308"/>
        <v>22</v>
      </c>
      <c r="DN250" s="4">
        <f t="shared" si="309"/>
        <v>23</v>
      </c>
      <c r="DO250" s="3"/>
    </row>
    <row r="251" spans="1:119" x14ac:dyDescent="0.35">
      <c r="A251" s="3" t="str">
        <f t="shared" si="310"/>
        <v/>
      </c>
      <c r="B251" s="6"/>
      <c r="C251" s="3" t="str">
        <f t="shared" si="260"/>
        <v/>
      </c>
      <c r="D251" s="3" t="e" cm="1">
        <f t="array" ref="D251:F251">INDEX(_xlfn.TEXTSPLIT(B251," ",,TRUE),_xlfn.SEQUENCE(1,3))</f>
        <v>#VALUE!</v>
      </c>
      <c r="E251" s="3" t="e">
        <v>#VALUE!</v>
      </c>
      <c r="F251" s="3" t="e">
        <v>#VALUE!</v>
      </c>
      <c r="G251" s="3" t="e" cm="1">
        <f t="array" ref="G251">_xlfn.XLOOKUP(D251,Data!$D$3:$D$36,Data!$E$3:$G$36)</f>
        <v>#VALUE!</v>
      </c>
      <c r="H251" s="3"/>
      <c r="I251" s="3"/>
      <c r="J251" s="3" t="e">
        <f>_xlfn.XMATCH(E251,Data!$L$3:$L$10)</f>
        <v>#VALUE!</v>
      </c>
      <c r="K251" s="3" t="str">
        <f>IF(M251="",IF(I251,Data!$B$4,_xlfn.XLOOKUP(D251,Data!$D$3:$D$36,Data!$E$3:$E$36)),"")</f>
        <v/>
      </c>
      <c r="L251" s="3" t="str">
        <f>IF(M251="",IF(I251,_xlfn.XLOOKUP(G251,Data!$L$3:$L$10,Data!$M$3:$M$10),IF(H251=0,"",IF(H251=1,E251,_xlfn.XLOOKUP(E251,Data!$L$3:$L$10,Data!$M$3:$M$10)))),"")</f>
        <v/>
      </c>
      <c r="M251" s="3" t="str">
        <f>IF(NOT(ISERROR(F251)),Data!$J$3,IF(ISERROR(G251),Data!$J$4,IF(AND(H251=0,NOT(ISERROR(E251))),Data!$J$5,IF(AND(H251=2,ISERROR(J251)),Data!$J$7,IF(AND(H251=1,ISERROR(E251)),Data!$J$6,"")))))</f>
        <v>I don't know that verb.</v>
      </c>
      <c r="N251" s="3" t="e">
        <f>_xlfn.XLOOKUP(K251,Data!$D$3:$D$36,Data!$H$3:$H$36)</f>
        <v>#N/A</v>
      </c>
      <c r="O251" s="3" t="e">
        <f>_xlfn.XLOOKUP(L251,Data!$X$3:$X$29,Data!$W$3:$W$29)</f>
        <v>#N/A</v>
      </c>
      <c r="P251" s="3" t="b">
        <f>OR(_xlfn.XLOOKUP(CK250,Data!$O$3:$O$25,Data!$U$3:$U$25),AND(CL250,OR(DC250=CK250,DC250=1)))</f>
        <v>1</v>
      </c>
      <c r="Q251" s="3" t="e" cm="1">
        <f t="array" ref="Q251">INDEX(CO250:DN250,1,O251)</f>
        <v>#N/A</v>
      </c>
      <c r="R251" s="3" t="e">
        <f t="shared" si="262"/>
        <v>#N/A</v>
      </c>
      <c r="S251" s="3" t="e">
        <f t="shared" si="311"/>
        <v>#N/A</v>
      </c>
      <c r="T251" s="3" t="str">
        <f t="shared" si="312"/>
        <v/>
      </c>
      <c r="U251" s="3" t="str">
        <f>IF(M251&lt;&gt;"",M251,IF(L251="","",IFERROR(IF(T251=0,IF(S251=FALSE,Data!$J$11,Data!$J$8),""),IF(K251=Data!$B$4,"",Data!$J$8))))</f>
        <v>I don't know that verb.</v>
      </c>
      <c r="V251" s="3" t="e" cm="1">
        <f t="array" ref="V251">INDEX(Data!$Q$3:$T$25,CK250,L251)</f>
        <v>#VALUE!</v>
      </c>
      <c r="W251" s="3" t="e">
        <f t="shared" si="263"/>
        <v>#VALUE!</v>
      </c>
      <c r="X251" s="3">
        <f t="shared" si="313"/>
        <v>0</v>
      </c>
      <c r="Y251" s="3" t="str">
        <f>IF(K251&lt;&gt;"Go","",IF(ISNUMBER(V251),IF(V251&gt;0,W251,Data!$J$9),Play!V251))</f>
        <v/>
      </c>
      <c r="Z251" s="3" t="b">
        <f t="shared" si="314"/>
        <v>0</v>
      </c>
      <c r="AA251" s="3" t="str">
        <f t="shared" si="315"/>
        <v/>
      </c>
      <c r="AB251" s="3">
        <f t="shared" si="264"/>
        <v>0</v>
      </c>
      <c r="AE251" s="5" t="str">
        <f t="shared" si="265"/>
        <v/>
      </c>
      <c r="AF251" s="5" t="str">
        <f>IF(AE251&lt;&gt;"",OR(_xlfn.XLOOKUP(AE251,Data!$O$3:$O$25,Data!$U$3:$U$25),AND(CL250,OR(DC250=1,DC250=CK250))),"")</f>
        <v/>
      </c>
      <c r="AG251" s="5" t="e" cm="1">
        <f t="array" ref="AG251">"Exits: " &amp; _xlfn.TEXTJOIN(", ", TRUE, IF(INDEX(Data!$Q$3:$T$25,AE251,0)&gt;0,Data!$Q$2:$T$2,""))&amp;"."</f>
        <v>#VALUE!</v>
      </c>
      <c r="AH251" s="5" t="str" cm="1">
        <f t="array" ref="AH251">_xlfn.TEXTJOIN(", ", TRUE, IF(CO250:DN250=AE251,_xlfn.XLOOKUP($CO$3:$DN$3,Data!$W$3:$W$28,Data!$X$3:$X$28),""))</f>
        <v/>
      </c>
      <c r="AI251" s="5" t="str">
        <f>IF(AF251="","",IF(AF251,_xlfn.XLOOKUP(AE251,Data!$O$3:$O$25,Data!$P$3:$P$25)&amp;" "&amp;AG251&amp;IF(AH251&lt;&gt;""," You see: " &amp;AH251&amp;".",""),Data!$J$10))</f>
        <v/>
      </c>
      <c r="AJ251" s="5" t="str">
        <f t="shared" si="316"/>
        <v/>
      </c>
      <c r="AK251" s="5" t="str">
        <f>IF(AND(K251="Talk",U251=""),_xlfn.XLOOKUP(T251,Data!$W$3:$W$28,Data!$AC$3:$AC$28),"")</f>
        <v/>
      </c>
      <c r="AL251" s="5" t="str">
        <f t="shared" si="317"/>
        <v/>
      </c>
      <c r="AM251" s="5" t="b">
        <f t="shared" si="318"/>
        <v>0</v>
      </c>
      <c r="AN251" s="5" t="str">
        <f>IF(AM251,IF(_xlfn.XLOOKUP(T251,Data!$W$3:$W$28,Data!$AA$3:$AA$28)=FALSE,"You can't take that.",IF(Q251=1,"You already have that.",IF(OR(CK250=CT250,CK250=CY250),"The unholy fiend prevents you!",""))),"")</f>
        <v/>
      </c>
      <c r="AO251" s="5" t="str">
        <f t="shared" si="319"/>
        <v/>
      </c>
      <c r="AP251" s="5" t="str">
        <f t="shared" si="320"/>
        <v/>
      </c>
      <c r="AQ251" s="5" t="b">
        <f t="shared" si="321"/>
        <v>0</v>
      </c>
      <c r="AR251" s="5" t="str">
        <f t="shared" si="322"/>
        <v/>
      </c>
      <c r="AS251" s="5" t="str">
        <f t="shared" si="323"/>
        <v/>
      </c>
      <c r="AT251" s="5" t="str">
        <f t="shared" si="261"/>
        <v/>
      </c>
      <c r="AU251" s="5" t="str">
        <f>IF(AND(K251="Examine",U251=""),_xlfn.XLOOKUP(T251,Data!$W$3:$W$28,Data!$Z$3:$Z$28)&amp;IF(T251=15,IF(CL250,IF(CM250&gt;=14,"burning brightly.",IF(CM250&gt;=9,"burning steadily.",IF(CM250&gt;=4,"burning weakly.","guttering."))),"unlit."),""),"")</f>
        <v/>
      </c>
      <c r="AV251" s="5" t="str" cm="1">
        <f t="array" ref="AV251">_xlfn.TEXTJOIN(", ", TRUE, IF(CO250:DN250=1,CO$1:DN$1,""))</f>
        <v/>
      </c>
      <c r="AW251" s="5" t="str">
        <f t="shared" si="324"/>
        <v/>
      </c>
      <c r="AX251" s="5" t="b">
        <f t="shared" si="325"/>
        <v>0</v>
      </c>
      <c r="AY251" s="5" t="str">
        <f>IF(AX251,IF(NOT(ISBLANK(_xlfn.XLOOKUP(T251,Data!$W$3:$W$28,Data!$AD$3:$AD$28))),IF(CK250=12,"","There's nowhere to pour it away here."),"You can't empty that!"),"")</f>
        <v/>
      </c>
      <c r="AZ251" s="5" t="str">
        <f t="shared" si="326"/>
        <v/>
      </c>
      <c r="BA251" s="5" t="b">
        <f t="shared" si="327"/>
        <v>0</v>
      </c>
      <c r="BB251" s="5" t="e">
        <f>_xlfn.XLOOKUP(T251,Data!$W$3:$W$28,Data!$AD$3:$AD$28)</f>
        <v>#N/A</v>
      </c>
      <c r="BC251" s="5" t="str">
        <f t="shared" si="328"/>
        <v/>
      </c>
      <c r="BD251" s="5" t="str">
        <f t="shared" si="329"/>
        <v/>
      </c>
      <c r="BE251" s="5" t="b">
        <f t="shared" si="330"/>
        <v>0</v>
      </c>
      <c r="BF251" s="5" t="str">
        <f t="shared" si="266"/>
        <v/>
      </c>
      <c r="BG251" s="5" t="str">
        <f t="shared" si="331"/>
        <v/>
      </c>
      <c r="BH251" s="5" t="b">
        <f t="shared" si="332"/>
        <v>0</v>
      </c>
      <c r="BI251" s="5" t="str">
        <f t="shared" si="333"/>
        <v/>
      </c>
      <c r="BJ251" s="5" t="str">
        <f t="shared" si="267"/>
        <v/>
      </c>
      <c r="BK251" s="5" t="str">
        <f>IF(BH251,IF(BI251="","You ring the bell. "&amp;IF(BJ251=0,"Nothing else happens.","The "&amp;_xlfn.XLOOKUP(BJ251,Data!$W$3:$W$28,Data!$X$3:$X$28)&amp;" is transformed!"),BI251),"")</f>
        <v/>
      </c>
      <c r="BL251" s="5" t="b">
        <f t="shared" si="334"/>
        <v>0</v>
      </c>
      <c r="BM251" s="5" t="b">
        <f t="shared" si="335"/>
        <v>0</v>
      </c>
      <c r="BN251" s="5" t="str">
        <f t="shared" si="268"/>
        <v/>
      </c>
      <c r="BO251" s="5" t="str">
        <f t="shared" si="269"/>
        <v/>
      </c>
      <c r="BP251" s="5" t="b">
        <f t="shared" si="336"/>
        <v>0</v>
      </c>
      <c r="BQ251" s="5" t="str">
        <f>IF(BP251,IF(_xlfn.XLOOKUP(T251,Data!$W$3:$W$28,Data!$AB$3:$AB$28),"That's much too precious to give away!",IF(OR(AND(T251=17,CK250=CQ250),AND(T251=21,CK250=CV250)),"","No-one here seems to want that.")),"")</f>
        <v/>
      </c>
      <c r="BR251" s="5" t="str">
        <f>IF(BP251,IF(BQ251&lt;&gt;"",BQ251,IF(T251=21,Data!$B$5,"The priest takes the water and it is transformed by heavenly radiance!")),"")</f>
        <v/>
      </c>
      <c r="BS251" s="5" t="b">
        <f t="shared" si="337"/>
        <v>0</v>
      </c>
      <c r="BT251" s="5" t="str">
        <f t="shared" si="270"/>
        <v/>
      </c>
      <c r="BU251" s="5" t="str">
        <f t="shared" si="338"/>
        <v/>
      </c>
      <c r="BV251" s="5" t="b">
        <f t="shared" si="339"/>
        <v>0</v>
      </c>
      <c r="BW251" s="5" t="str">
        <f t="shared" si="271"/>
        <v/>
      </c>
      <c r="BX251" s="5" t="str">
        <f t="shared" si="340"/>
        <v/>
      </c>
      <c r="BY251" s="5" t="b">
        <f t="shared" si="341"/>
        <v>0</v>
      </c>
      <c r="BZ251" s="5">
        <f t="shared" si="342"/>
        <v>0</v>
      </c>
      <c r="CA251" s="5" t="str">
        <f t="shared" si="272"/>
        <v/>
      </c>
      <c r="CB251" s="5" t="b">
        <f t="shared" si="273"/>
        <v>0</v>
      </c>
      <c r="CC251" s="5" t="str">
        <f t="shared" si="274"/>
        <v/>
      </c>
      <c r="CD251" s="5" t="b">
        <f t="shared" si="275"/>
        <v>0</v>
      </c>
      <c r="CE251" s="5" t="b">
        <f t="shared" si="276"/>
        <v>0</v>
      </c>
      <c r="CF251" s="5" t="b">
        <f t="shared" si="277"/>
        <v>0</v>
      </c>
      <c r="CG251" s="5" t="b">
        <f t="shared" si="278"/>
        <v>0</v>
      </c>
      <c r="CH251" s="5" t="b">
        <f t="shared" si="279"/>
        <v>0</v>
      </c>
      <c r="CI251" s="5">
        <f t="shared" si="280"/>
        <v>0</v>
      </c>
      <c r="CJ251" s="5" t="str">
        <f t="shared" si="281"/>
        <v>I don't know that verb.</v>
      </c>
      <c r="CK251" s="4">
        <f t="shared" si="282"/>
        <v>3</v>
      </c>
      <c r="CL251" s="4" t="b">
        <f t="shared" si="283"/>
        <v>0</v>
      </c>
      <c r="CM251" s="4">
        <f t="shared" si="343"/>
        <v>20</v>
      </c>
      <c r="CN251" s="4" t="b">
        <f t="shared" si="284"/>
        <v>0</v>
      </c>
      <c r="CO251" s="4">
        <f t="shared" si="285"/>
        <v>12</v>
      </c>
      <c r="CP251" s="4">
        <f t="shared" si="286"/>
        <v>10</v>
      </c>
      <c r="CQ251" s="4">
        <f t="shared" si="287"/>
        <v>2</v>
      </c>
      <c r="CR251" s="4">
        <f t="shared" si="288"/>
        <v>20</v>
      </c>
      <c r="CS251" s="4">
        <f t="shared" si="289"/>
        <v>2</v>
      </c>
      <c r="CT251" s="4">
        <f t="shared" si="290"/>
        <v>15</v>
      </c>
      <c r="CU251" s="4">
        <f t="shared" si="291"/>
        <v>16</v>
      </c>
      <c r="CV251" s="4">
        <f t="shared" si="292"/>
        <v>8</v>
      </c>
      <c r="CW251" s="4">
        <f t="shared" si="293"/>
        <v>8</v>
      </c>
      <c r="CX251" s="4">
        <f t="shared" si="294"/>
        <v>14</v>
      </c>
      <c r="CY251" s="4">
        <f t="shared" si="295"/>
        <v>19</v>
      </c>
      <c r="CZ251" s="4">
        <f t="shared" si="296"/>
        <v>9</v>
      </c>
      <c r="DA251" s="4">
        <f t="shared" si="297"/>
        <v>2</v>
      </c>
      <c r="DB251" s="4">
        <f t="shared" si="298"/>
        <v>12</v>
      </c>
      <c r="DC251" s="4">
        <f t="shared" si="344"/>
        <v>2</v>
      </c>
      <c r="DD251" s="4">
        <f t="shared" si="299"/>
        <v>2</v>
      </c>
      <c r="DE251" s="4">
        <f t="shared" si="300"/>
        <v>2</v>
      </c>
      <c r="DF251" s="4">
        <f t="shared" si="301"/>
        <v>10</v>
      </c>
      <c r="DG251" s="4">
        <f t="shared" si="302"/>
        <v>2</v>
      </c>
      <c r="DH251" s="4">
        <f t="shared" si="303"/>
        <v>17</v>
      </c>
      <c r="DI251" s="4">
        <f t="shared" si="304"/>
        <v>6</v>
      </c>
      <c r="DJ251" s="4">
        <f t="shared" si="305"/>
        <v>15</v>
      </c>
      <c r="DK251" s="4">
        <f t="shared" si="306"/>
        <v>19</v>
      </c>
      <c r="DL251" s="4">
        <f t="shared" si="307"/>
        <v>2</v>
      </c>
      <c r="DM251" s="4">
        <f t="shared" si="308"/>
        <v>22</v>
      </c>
      <c r="DN251" s="4">
        <f t="shared" si="309"/>
        <v>23</v>
      </c>
      <c r="DO251" s="3"/>
    </row>
    <row r="252" spans="1:119" x14ac:dyDescent="0.35">
      <c r="A252" s="3" t="str">
        <f t="shared" si="310"/>
        <v/>
      </c>
      <c r="B252" s="6"/>
      <c r="C252" s="3" t="str">
        <f t="shared" si="260"/>
        <v/>
      </c>
      <c r="D252" s="3" t="e" cm="1">
        <f t="array" ref="D252:F252">INDEX(_xlfn.TEXTSPLIT(B252," ",,TRUE),_xlfn.SEQUENCE(1,3))</f>
        <v>#VALUE!</v>
      </c>
      <c r="E252" s="3" t="e">
        <v>#VALUE!</v>
      </c>
      <c r="F252" s="3" t="e">
        <v>#VALUE!</v>
      </c>
      <c r="G252" s="3" t="e" cm="1">
        <f t="array" ref="G252">_xlfn.XLOOKUP(D252,Data!$D$3:$D$36,Data!$E$3:$G$36)</f>
        <v>#VALUE!</v>
      </c>
      <c r="H252" s="3"/>
      <c r="I252" s="3"/>
      <c r="J252" s="3" t="e">
        <f>_xlfn.XMATCH(E252,Data!$L$3:$L$10)</f>
        <v>#VALUE!</v>
      </c>
      <c r="K252" s="3" t="str">
        <f>IF(M252="",IF(I252,Data!$B$4,_xlfn.XLOOKUP(D252,Data!$D$3:$D$36,Data!$E$3:$E$36)),"")</f>
        <v/>
      </c>
      <c r="L252" s="3" t="str">
        <f>IF(M252="",IF(I252,_xlfn.XLOOKUP(G252,Data!$L$3:$L$10,Data!$M$3:$M$10),IF(H252=0,"",IF(H252=1,E252,_xlfn.XLOOKUP(E252,Data!$L$3:$L$10,Data!$M$3:$M$10)))),"")</f>
        <v/>
      </c>
      <c r="M252" s="3" t="str">
        <f>IF(NOT(ISERROR(F252)),Data!$J$3,IF(ISERROR(G252),Data!$J$4,IF(AND(H252=0,NOT(ISERROR(E252))),Data!$J$5,IF(AND(H252=2,ISERROR(J252)),Data!$J$7,IF(AND(H252=1,ISERROR(E252)),Data!$J$6,"")))))</f>
        <v>I don't know that verb.</v>
      </c>
      <c r="N252" s="3" t="e">
        <f>_xlfn.XLOOKUP(K252,Data!$D$3:$D$36,Data!$H$3:$H$36)</f>
        <v>#N/A</v>
      </c>
      <c r="O252" s="3" t="e">
        <f>_xlfn.XLOOKUP(L252,Data!$X$3:$X$29,Data!$W$3:$W$29)</f>
        <v>#N/A</v>
      </c>
      <c r="P252" s="3" t="b">
        <f>OR(_xlfn.XLOOKUP(CK251,Data!$O$3:$O$25,Data!$U$3:$U$25),AND(CL251,OR(DC251=CK251,DC251=1)))</f>
        <v>1</v>
      </c>
      <c r="Q252" s="3" t="e" cm="1">
        <f t="array" ref="Q252">INDEX(CO251:DN251,1,O252)</f>
        <v>#N/A</v>
      </c>
      <c r="R252" s="3" t="e">
        <f t="shared" si="262"/>
        <v>#N/A</v>
      </c>
      <c r="S252" s="3" t="e">
        <f t="shared" si="311"/>
        <v>#N/A</v>
      </c>
      <c r="T252" s="3" t="str">
        <f t="shared" si="312"/>
        <v/>
      </c>
      <c r="U252" s="3" t="str">
        <f>IF(M252&lt;&gt;"",M252,IF(L252="","",IFERROR(IF(T252=0,IF(S252=FALSE,Data!$J$11,Data!$J$8),""),IF(K252=Data!$B$4,"",Data!$J$8))))</f>
        <v>I don't know that verb.</v>
      </c>
      <c r="V252" s="3" t="e" cm="1">
        <f t="array" ref="V252">INDEX(Data!$Q$3:$T$25,CK251,L252)</f>
        <v>#VALUE!</v>
      </c>
      <c r="W252" s="3" t="e">
        <f t="shared" si="263"/>
        <v>#VALUE!</v>
      </c>
      <c r="X252" s="3">
        <f t="shared" si="313"/>
        <v>0</v>
      </c>
      <c r="Y252" s="3" t="str">
        <f>IF(K252&lt;&gt;"Go","",IF(ISNUMBER(V252),IF(V252&gt;0,W252,Data!$J$9),Play!V252))</f>
        <v/>
      </c>
      <c r="Z252" s="3" t="b">
        <f t="shared" si="314"/>
        <v>0</v>
      </c>
      <c r="AA252" s="3" t="str">
        <f t="shared" si="315"/>
        <v/>
      </c>
      <c r="AB252" s="3">
        <f t="shared" si="264"/>
        <v>0</v>
      </c>
      <c r="AE252" s="5" t="str">
        <f t="shared" si="265"/>
        <v/>
      </c>
      <c r="AF252" s="5" t="str">
        <f>IF(AE252&lt;&gt;"",OR(_xlfn.XLOOKUP(AE252,Data!$O$3:$O$25,Data!$U$3:$U$25),AND(CL251,OR(DC251=1,DC251=CK251))),"")</f>
        <v/>
      </c>
      <c r="AG252" s="5" t="e" cm="1">
        <f t="array" ref="AG252">"Exits: " &amp; _xlfn.TEXTJOIN(", ", TRUE, IF(INDEX(Data!$Q$3:$T$25,AE252,0)&gt;0,Data!$Q$2:$T$2,""))&amp;"."</f>
        <v>#VALUE!</v>
      </c>
      <c r="AH252" s="5" t="str" cm="1">
        <f t="array" ref="AH252">_xlfn.TEXTJOIN(", ", TRUE, IF(CO251:DN251=AE252,_xlfn.XLOOKUP($CO$3:$DN$3,Data!$W$3:$W$28,Data!$X$3:$X$28),""))</f>
        <v/>
      </c>
      <c r="AI252" s="5" t="str">
        <f>IF(AF252="","",IF(AF252,_xlfn.XLOOKUP(AE252,Data!$O$3:$O$25,Data!$P$3:$P$25)&amp;" "&amp;AG252&amp;IF(AH252&lt;&gt;""," You see: " &amp;AH252&amp;".",""),Data!$J$10))</f>
        <v/>
      </c>
      <c r="AJ252" s="5" t="str">
        <f t="shared" si="316"/>
        <v/>
      </c>
      <c r="AK252" s="5" t="str">
        <f>IF(AND(K252="Talk",U252=""),_xlfn.XLOOKUP(T252,Data!$W$3:$W$28,Data!$AC$3:$AC$28),"")</f>
        <v/>
      </c>
      <c r="AL252" s="5" t="str">
        <f t="shared" si="317"/>
        <v/>
      </c>
      <c r="AM252" s="5" t="b">
        <f t="shared" si="318"/>
        <v>0</v>
      </c>
      <c r="AN252" s="5" t="str">
        <f>IF(AM252,IF(_xlfn.XLOOKUP(T252,Data!$W$3:$W$28,Data!$AA$3:$AA$28)=FALSE,"You can't take that.",IF(Q252=1,"You already have that.",IF(OR(CK251=CT251,CK251=CY251),"The unholy fiend prevents you!",""))),"")</f>
        <v/>
      </c>
      <c r="AO252" s="5" t="str">
        <f t="shared" si="319"/>
        <v/>
      </c>
      <c r="AP252" s="5" t="str">
        <f t="shared" si="320"/>
        <v/>
      </c>
      <c r="AQ252" s="5" t="b">
        <f t="shared" si="321"/>
        <v>0</v>
      </c>
      <c r="AR252" s="5" t="str">
        <f t="shared" si="322"/>
        <v/>
      </c>
      <c r="AS252" s="5" t="str">
        <f t="shared" si="323"/>
        <v/>
      </c>
      <c r="AT252" s="5" t="str">
        <f t="shared" si="261"/>
        <v/>
      </c>
      <c r="AU252" s="5" t="str">
        <f>IF(AND(K252="Examine",U252=""),_xlfn.XLOOKUP(T252,Data!$W$3:$W$28,Data!$Z$3:$Z$28)&amp;IF(T252=15,IF(CL251,IF(CM251&gt;=14,"burning brightly.",IF(CM251&gt;=9,"burning steadily.",IF(CM251&gt;=4,"burning weakly.","guttering."))),"unlit."),""),"")</f>
        <v/>
      </c>
      <c r="AV252" s="5" t="str" cm="1">
        <f t="array" ref="AV252">_xlfn.TEXTJOIN(", ", TRUE, IF(CO251:DN251=1,CO$1:DN$1,""))</f>
        <v/>
      </c>
      <c r="AW252" s="5" t="str">
        <f t="shared" si="324"/>
        <v/>
      </c>
      <c r="AX252" s="5" t="b">
        <f t="shared" si="325"/>
        <v>0</v>
      </c>
      <c r="AY252" s="5" t="str">
        <f>IF(AX252,IF(NOT(ISBLANK(_xlfn.XLOOKUP(T252,Data!$W$3:$W$28,Data!$AD$3:$AD$28))),IF(CK251=12,"","There's nowhere to pour it away here."),"You can't empty that!"),"")</f>
        <v/>
      </c>
      <c r="AZ252" s="5" t="str">
        <f t="shared" si="326"/>
        <v/>
      </c>
      <c r="BA252" s="5" t="b">
        <f t="shared" si="327"/>
        <v>0</v>
      </c>
      <c r="BB252" s="5" t="e">
        <f>_xlfn.XLOOKUP(T252,Data!$W$3:$W$28,Data!$AD$3:$AD$28)</f>
        <v>#N/A</v>
      </c>
      <c r="BC252" s="5" t="str">
        <f t="shared" si="328"/>
        <v/>
      </c>
      <c r="BD252" s="5" t="str">
        <f t="shared" si="329"/>
        <v/>
      </c>
      <c r="BE252" s="5" t="b">
        <f t="shared" si="330"/>
        <v>0</v>
      </c>
      <c r="BF252" s="5" t="str">
        <f t="shared" si="266"/>
        <v/>
      </c>
      <c r="BG252" s="5" t="str">
        <f t="shared" si="331"/>
        <v/>
      </c>
      <c r="BH252" s="5" t="b">
        <f t="shared" si="332"/>
        <v>0</v>
      </c>
      <c r="BI252" s="5" t="str">
        <f t="shared" si="333"/>
        <v/>
      </c>
      <c r="BJ252" s="5" t="str">
        <f t="shared" si="267"/>
        <v/>
      </c>
      <c r="BK252" s="5" t="str">
        <f>IF(BH252,IF(BI252="","You ring the bell. "&amp;IF(BJ252=0,"Nothing else happens.","The "&amp;_xlfn.XLOOKUP(BJ252,Data!$W$3:$W$28,Data!$X$3:$X$28)&amp;" is transformed!"),BI252),"")</f>
        <v/>
      </c>
      <c r="BL252" s="5" t="b">
        <f t="shared" si="334"/>
        <v>0</v>
      </c>
      <c r="BM252" s="5" t="b">
        <f t="shared" si="335"/>
        <v>0</v>
      </c>
      <c r="BN252" s="5" t="str">
        <f t="shared" si="268"/>
        <v/>
      </c>
      <c r="BO252" s="5" t="str">
        <f t="shared" si="269"/>
        <v/>
      </c>
      <c r="BP252" s="5" t="b">
        <f t="shared" si="336"/>
        <v>0</v>
      </c>
      <c r="BQ252" s="5" t="str">
        <f>IF(BP252,IF(_xlfn.XLOOKUP(T252,Data!$W$3:$W$28,Data!$AB$3:$AB$28),"That's much too precious to give away!",IF(OR(AND(T252=17,CK251=CQ251),AND(T252=21,CK251=CV251)),"","No-one here seems to want that.")),"")</f>
        <v/>
      </c>
      <c r="BR252" s="5" t="str">
        <f>IF(BP252,IF(BQ252&lt;&gt;"",BQ252,IF(T252=21,Data!$B$5,"The priest takes the water and it is transformed by heavenly radiance!")),"")</f>
        <v/>
      </c>
      <c r="BS252" s="5" t="b">
        <f t="shared" si="337"/>
        <v>0</v>
      </c>
      <c r="BT252" s="5" t="str">
        <f t="shared" si="270"/>
        <v/>
      </c>
      <c r="BU252" s="5" t="str">
        <f t="shared" si="338"/>
        <v/>
      </c>
      <c r="BV252" s="5" t="b">
        <f t="shared" si="339"/>
        <v>0</v>
      </c>
      <c r="BW252" s="5" t="str">
        <f t="shared" si="271"/>
        <v/>
      </c>
      <c r="BX252" s="5" t="str">
        <f t="shared" si="340"/>
        <v/>
      </c>
      <c r="BY252" s="5" t="b">
        <f t="shared" si="341"/>
        <v>0</v>
      </c>
      <c r="BZ252" s="5">
        <f t="shared" si="342"/>
        <v>0</v>
      </c>
      <c r="CA252" s="5" t="str">
        <f t="shared" si="272"/>
        <v/>
      </c>
      <c r="CB252" s="5" t="b">
        <f t="shared" si="273"/>
        <v>0</v>
      </c>
      <c r="CC252" s="5" t="str">
        <f t="shared" si="274"/>
        <v/>
      </c>
      <c r="CD252" s="5" t="b">
        <f t="shared" si="275"/>
        <v>0</v>
      </c>
      <c r="CE252" s="5" t="b">
        <f t="shared" si="276"/>
        <v>0</v>
      </c>
      <c r="CF252" s="5" t="b">
        <f t="shared" si="277"/>
        <v>0</v>
      </c>
      <c r="CG252" s="5" t="b">
        <f t="shared" si="278"/>
        <v>0</v>
      </c>
      <c r="CH252" s="5" t="b">
        <f t="shared" si="279"/>
        <v>0</v>
      </c>
      <c r="CI252" s="5">
        <f t="shared" si="280"/>
        <v>0</v>
      </c>
      <c r="CJ252" s="5" t="str">
        <f t="shared" si="281"/>
        <v>I don't know that verb.</v>
      </c>
      <c r="CK252" s="4">
        <f t="shared" si="282"/>
        <v>3</v>
      </c>
      <c r="CL252" s="4" t="b">
        <f t="shared" si="283"/>
        <v>0</v>
      </c>
      <c r="CM252" s="4">
        <f t="shared" si="343"/>
        <v>20</v>
      </c>
      <c r="CN252" s="4" t="b">
        <f t="shared" si="284"/>
        <v>0</v>
      </c>
      <c r="CO252" s="4">
        <f t="shared" si="285"/>
        <v>12</v>
      </c>
      <c r="CP252" s="4">
        <f t="shared" si="286"/>
        <v>10</v>
      </c>
      <c r="CQ252" s="4">
        <f t="shared" si="287"/>
        <v>2</v>
      </c>
      <c r="CR252" s="4">
        <f t="shared" si="288"/>
        <v>20</v>
      </c>
      <c r="CS252" s="4">
        <f t="shared" si="289"/>
        <v>2</v>
      </c>
      <c r="CT252" s="4">
        <f t="shared" si="290"/>
        <v>15</v>
      </c>
      <c r="CU252" s="4">
        <f t="shared" si="291"/>
        <v>16</v>
      </c>
      <c r="CV252" s="4">
        <f t="shared" si="292"/>
        <v>8</v>
      </c>
      <c r="CW252" s="4">
        <f t="shared" si="293"/>
        <v>8</v>
      </c>
      <c r="CX252" s="4">
        <f t="shared" si="294"/>
        <v>14</v>
      </c>
      <c r="CY252" s="4">
        <f t="shared" si="295"/>
        <v>19</v>
      </c>
      <c r="CZ252" s="4">
        <f t="shared" si="296"/>
        <v>9</v>
      </c>
      <c r="DA252" s="4">
        <f t="shared" si="297"/>
        <v>2</v>
      </c>
      <c r="DB252" s="4">
        <f t="shared" si="298"/>
        <v>12</v>
      </c>
      <c r="DC252" s="4">
        <f t="shared" si="344"/>
        <v>2</v>
      </c>
      <c r="DD252" s="4">
        <f t="shared" si="299"/>
        <v>2</v>
      </c>
      <c r="DE252" s="4">
        <f t="shared" si="300"/>
        <v>2</v>
      </c>
      <c r="DF252" s="4">
        <f t="shared" si="301"/>
        <v>10</v>
      </c>
      <c r="DG252" s="4">
        <f t="shared" si="302"/>
        <v>2</v>
      </c>
      <c r="DH252" s="4">
        <f t="shared" si="303"/>
        <v>17</v>
      </c>
      <c r="DI252" s="4">
        <f t="shared" si="304"/>
        <v>6</v>
      </c>
      <c r="DJ252" s="4">
        <f t="shared" si="305"/>
        <v>15</v>
      </c>
      <c r="DK252" s="4">
        <f t="shared" si="306"/>
        <v>19</v>
      </c>
      <c r="DL252" s="4">
        <f t="shared" si="307"/>
        <v>2</v>
      </c>
      <c r="DM252" s="4">
        <f t="shared" si="308"/>
        <v>22</v>
      </c>
      <c r="DN252" s="4">
        <f t="shared" si="309"/>
        <v>23</v>
      </c>
      <c r="DO252" s="3"/>
    </row>
    <row r="253" spans="1:119" x14ac:dyDescent="0.35">
      <c r="A253" s="3" t="str">
        <f t="shared" si="310"/>
        <v/>
      </c>
      <c r="B253" s="6"/>
      <c r="C253" s="3" t="str">
        <f t="shared" si="260"/>
        <v/>
      </c>
      <c r="D253" s="3" t="e" cm="1">
        <f t="array" ref="D253:F253">INDEX(_xlfn.TEXTSPLIT(B253," ",,TRUE),_xlfn.SEQUENCE(1,3))</f>
        <v>#VALUE!</v>
      </c>
      <c r="E253" s="3" t="e">
        <v>#VALUE!</v>
      </c>
      <c r="F253" s="3" t="e">
        <v>#VALUE!</v>
      </c>
      <c r="G253" s="3" t="e" cm="1">
        <f t="array" ref="G253">_xlfn.XLOOKUP(D253,Data!$D$3:$D$36,Data!$E$3:$G$36)</f>
        <v>#VALUE!</v>
      </c>
      <c r="H253" s="3"/>
      <c r="I253" s="3"/>
      <c r="J253" s="3" t="e">
        <f>_xlfn.XMATCH(E253,Data!$L$3:$L$10)</f>
        <v>#VALUE!</v>
      </c>
      <c r="K253" s="3" t="str">
        <f>IF(M253="",IF(I253,Data!$B$4,_xlfn.XLOOKUP(D253,Data!$D$3:$D$36,Data!$E$3:$E$36)),"")</f>
        <v/>
      </c>
      <c r="L253" s="3" t="str">
        <f>IF(M253="",IF(I253,_xlfn.XLOOKUP(G253,Data!$L$3:$L$10,Data!$M$3:$M$10),IF(H253=0,"",IF(H253=1,E253,_xlfn.XLOOKUP(E253,Data!$L$3:$L$10,Data!$M$3:$M$10)))),"")</f>
        <v/>
      </c>
      <c r="M253" s="3" t="str">
        <f>IF(NOT(ISERROR(F253)),Data!$J$3,IF(ISERROR(G253),Data!$J$4,IF(AND(H253=0,NOT(ISERROR(E253))),Data!$J$5,IF(AND(H253=2,ISERROR(J253)),Data!$J$7,IF(AND(H253=1,ISERROR(E253)),Data!$J$6,"")))))</f>
        <v>I don't know that verb.</v>
      </c>
      <c r="N253" s="3" t="e">
        <f>_xlfn.XLOOKUP(K253,Data!$D$3:$D$36,Data!$H$3:$H$36)</f>
        <v>#N/A</v>
      </c>
      <c r="O253" s="3" t="e">
        <f>_xlfn.XLOOKUP(L253,Data!$X$3:$X$29,Data!$W$3:$W$29)</f>
        <v>#N/A</v>
      </c>
      <c r="P253" s="3" t="b">
        <f>OR(_xlfn.XLOOKUP(CK252,Data!$O$3:$O$25,Data!$U$3:$U$25),AND(CL252,OR(DC252=CK252,DC252=1)))</f>
        <v>1</v>
      </c>
      <c r="Q253" s="3" t="e" cm="1">
        <f t="array" ref="Q253">INDEX(CO252:DN252,1,O253)</f>
        <v>#N/A</v>
      </c>
      <c r="R253" s="3" t="e">
        <f t="shared" si="262"/>
        <v>#N/A</v>
      </c>
      <c r="S253" s="3" t="e">
        <f t="shared" si="311"/>
        <v>#N/A</v>
      </c>
      <c r="T253" s="3" t="str">
        <f t="shared" si="312"/>
        <v/>
      </c>
      <c r="U253" s="3" t="str">
        <f>IF(M253&lt;&gt;"",M253,IF(L253="","",IFERROR(IF(T253=0,IF(S253=FALSE,Data!$J$11,Data!$J$8),""),IF(K253=Data!$B$4,"",Data!$J$8))))</f>
        <v>I don't know that verb.</v>
      </c>
      <c r="V253" s="3" t="e" cm="1">
        <f t="array" ref="V253">INDEX(Data!$Q$3:$T$25,CK252,L253)</f>
        <v>#VALUE!</v>
      </c>
      <c r="W253" s="3" t="e">
        <f t="shared" si="263"/>
        <v>#VALUE!</v>
      </c>
      <c r="X253" s="3">
        <f t="shared" si="313"/>
        <v>0</v>
      </c>
      <c r="Y253" s="3" t="str">
        <f>IF(K253&lt;&gt;"Go","",IF(ISNUMBER(V253),IF(V253&gt;0,W253,Data!$J$9),Play!V253))</f>
        <v/>
      </c>
      <c r="Z253" s="3" t="b">
        <f t="shared" si="314"/>
        <v>0</v>
      </c>
      <c r="AA253" s="3" t="str">
        <f t="shared" si="315"/>
        <v/>
      </c>
      <c r="AB253" s="3">
        <f t="shared" si="264"/>
        <v>0</v>
      </c>
      <c r="AE253" s="5" t="str">
        <f t="shared" si="265"/>
        <v/>
      </c>
      <c r="AF253" s="5" t="str">
        <f>IF(AE253&lt;&gt;"",OR(_xlfn.XLOOKUP(AE253,Data!$O$3:$O$25,Data!$U$3:$U$25),AND(CL252,OR(DC252=1,DC252=CK252))),"")</f>
        <v/>
      </c>
      <c r="AG253" s="5" t="e" cm="1">
        <f t="array" ref="AG253">"Exits: " &amp; _xlfn.TEXTJOIN(", ", TRUE, IF(INDEX(Data!$Q$3:$T$25,AE253,0)&gt;0,Data!$Q$2:$T$2,""))&amp;"."</f>
        <v>#VALUE!</v>
      </c>
      <c r="AH253" s="5" t="str" cm="1">
        <f t="array" ref="AH253">_xlfn.TEXTJOIN(", ", TRUE, IF(CO252:DN252=AE253,_xlfn.XLOOKUP($CO$3:$DN$3,Data!$W$3:$W$28,Data!$X$3:$X$28),""))</f>
        <v/>
      </c>
      <c r="AI253" s="5" t="str">
        <f>IF(AF253="","",IF(AF253,_xlfn.XLOOKUP(AE253,Data!$O$3:$O$25,Data!$P$3:$P$25)&amp;" "&amp;AG253&amp;IF(AH253&lt;&gt;""," You see: " &amp;AH253&amp;".",""),Data!$J$10))</f>
        <v/>
      </c>
      <c r="AJ253" s="5" t="str">
        <f t="shared" si="316"/>
        <v/>
      </c>
      <c r="AK253" s="5" t="str">
        <f>IF(AND(K253="Talk",U253=""),_xlfn.XLOOKUP(T253,Data!$W$3:$W$28,Data!$AC$3:$AC$28),"")</f>
        <v/>
      </c>
      <c r="AL253" s="5" t="str">
        <f t="shared" si="317"/>
        <v/>
      </c>
      <c r="AM253" s="5" t="b">
        <f t="shared" si="318"/>
        <v>0</v>
      </c>
      <c r="AN253" s="5" t="str">
        <f>IF(AM253,IF(_xlfn.XLOOKUP(T253,Data!$W$3:$W$28,Data!$AA$3:$AA$28)=FALSE,"You can't take that.",IF(Q253=1,"You already have that.",IF(OR(CK252=CT252,CK252=CY252),"The unholy fiend prevents you!",""))),"")</f>
        <v/>
      </c>
      <c r="AO253" s="5" t="str">
        <f t="shared" si="319"/>
        <v/>
      </c>
      <c r="AP253" s="5" t="str">
        <f t="shared" si="320"/>
        <v/>
      </c>
      <c r="AQ253" s="5" t="b">
        <f t="shared" si="321"/>
        <v>0</v>
      </c>
      <c r="AR253" s="5" t="str">
        <f t="shared" si="322"/>
        <v/>
      </c>
      <c r="AS253" s="5" t="str">
        <f t="shared" si="323"/>
        <v/>
      </c>
      <c r="AT253" s="5" t="str">
        <f t="shared" si="261"/>
        <v/>
      </c>
      <c r="AU253" s="5" t="str">
        <f>IF(AND(K253="Examine",U253=""),_xlfn.XLOOKUP(T253,Data!$W$3:$W$28,Data!$Z$3:$Z$28)&amp;IF(T253=15,IF(CL252,IF(CM252&gt;=14,"burning brightly.",IF(CM252&gt;=9,"burning steadily.",IF(CM252&gt;=4,"burning weakly.","guttering."))),"unlit."),""),"")</f>
        <v/>
      </c>
      <c r="AV253" s="5" t="str" cm="1">
        <f t="array" ref="AV253">_xlfn.TEXTJOIN(", ", TRUE, IF(CO252:DN252=1,CO$1:DN$1,""))</f>
        <v/>
      </c>
      <c r="AW253" s="5" t="str">
        <f t="shared" si="324"/>
        <v/>
      </c>
      <c r="AX253" s="5" t="b">
        <f t="shared" si="325"/>
        <v>0</v>
      </c>
      <c r="AY253" s="5" t="str">
        <f>IF(AX253,IF(NOT(ISBLANK(_xlfn.XLOOKUP(T253,Data!$W$3:$W$28,Data!$AD$3:$AD$28))),IF(CK252=12,"","There's nowhere to pour it away here."),"You can't empty that!"),"")</f>
        <v/>
      </c>
      <c r="AZ253" s="5" t="str">
        <f t="shared" si="326"/>
        <v/>
      </c>
      <c r="BA253" s="5" t="b">
        <f t="shared" si="327"/>
        <v>0</v>
      </c>
      <c r="BB253" s="5" t="e">
        <f>_xlfn.XLOOKUP(T253,Data!$W$3:$W$28,Data!$AD$3:$AD$28)</f>
        <v>#N/A</v>
      </c>
      <c r="BC253" s="5" t="str">
        <f t="shared" si="328"/>
        <v/>
      </c>
      <c r="BD253" s="5" t="str">
        <f t="shared" si="329"/>
        <v/>
      </c>
      <c r="BE253" s="5" t="b">
        <f t="shared" si="330"/>
        <v>0</v>
      </c>
      <c r="BF253" s="5" t="str">
        <f t="shared" si="266"/>
        <v/>
      </c>
      <c r="BG253" s="5" t="str">
        <f t="shared" si="331"/>
        <v/>
      </c>
      <c r="BH253" s="5" t="b">
        <f t="shared" si="332"/>
        <v>0</v>
      </c>
      <c r="BI253" s="5" t="str">
        <f t="shared" si="333"/>
        <v/>
      </c>
      <c r="BJ253" s="5" t="str">
        <f t="shared" si="267"/>
        <v/>
      </c>
      <c r="BK253" s="5" t="str">
        <f>IF(BH253,IF(BI253="","You ring the bell. "&amp;IF(BJ253=0,"Nothing else happens.","The "&amp;_xlfn.XLOOKUP(BJ253,Data!$W$3:$W$28,Data!$X$3:$X$28)&amp;" is transformed!"),BI253),"")</f>
        <v/>
      </c>
      <c r="BL253" s="5" t="b">
        <f t="shared" si="334"/>
        <v>0</v>
      </c>
      <c r="BM253" s="5" t="b">
        <f t="shared" si="335"/>
        <v>0</v>
      </c>
      <c r="BN253" s="5" t="str">
        <f t="shared" si="268"/>
        <v/>
      </c>
      <c r="BO253" s="5" t="str">
        <f t="shared" si="269"/>
        <v/>
      </c>
      <c r="BP253" s="5" t="b">
        <f t="shared" si="336"/>
        <v>0</v>
      </c>
      <c r="BQ253" s="5" t="str">
        <f>IF(BP253,IF(_xlfn.XLOOKUP(T253,Data!$W$3:$W$28,Data!$AB$3:$AB$28),"That's much too precious to give away!",IF(OR(AND(T253=17,CK252=CQ252),AND(T253=21,CK252=CV252)),"","No-one here seems to want that.")),"")</f>
        <v/>
      </c>
      <c r="BR253" s="5" t="str">
        <f>IF(BP253,IF(BQ253&lt;&gt;"",BQ253,IF(T253=21,Data!$B$5,"The priest takes the water and it is transformed by heavenly radiance!")),"")</f>
        <v/>
      </c>
      <c r="BS253" s="5" t="b">
        <f t="shared" si="337"/>
        <v>0</v>
      </c>
      <c r="BT253" s="5" t="str">
        <f t="shared" si="270"/>
        <v/>
      </c>
      <c r="BU253" s="5" t="str">
        <f t="shared" si="338"/>
        <v/>
      </c>
      <c r="BV253" s="5" t="b">
        <f t="shared" si="339"/>
        <v>0</v>
      </c>
      <c r="BW253" s="5" t="str">
        <f t="shared" si="271"/>
        <v/>
      </c>
      <c r="BX253" s="5" t="str">
        <f t="shared" si="340"/>
        <v/>
      </c>
      <c r="BY253" s="5" t="b">
        <f t="shared" si="341"/>
        <v>0</v>
      </c>
      <c r="BZ253" s="5">
        <f t="shared" si="342"/>
        <v>0</v>
      </c>
      <c r="CA253" s="5" t="str">
        <f t="shared" si="272"/>
        <v/>
      </c>
      <c r="CB253" s="5" t="b">
        <f t="shared" si="273"/>
        <v>0</v>
      </c>
      <c r="CC253" s="5" t="str">
        <f t="shared" si="274"/>
        <v/>
      </c>
      <c r="CD253" s="5" t="b">
        <f t="shared" si="275"/>
        <v>0</v>
      </c>
      <c r="CE253" s="5" t="b">
        <f t="shared" si="276"/>
        <v>0</v>
      </c>
      <c r="CF253" s="5" t="b">
        <f t="shared" si="277"/>
        <v>0</v>
      </c>
      <c r="CG253" s="5" t="b">
        <f t="shared" si="278"/>
        <v>0</v>
      </c>
      <c r="CH253" s="5" t="b">
        <f t="shared" si="279"/>
        <v>0</v>
      </c>
      <c r="CI253" s="5">
        <f t="shared" si="280"/>
        <v>0</v>
      </c>
      <c r="CJ253" s="5" t="str">
        <f t="shared" si="281"/>
        <v>I don't know that verb.</v>
      </c>
      <c r="CK253" s="4">
        <f t="shared" si="282"/>
        <v>3</v>
      </c>
      <c r="CL253" s="4" t="b">
        <f t="shared" si="283"/>
        <v>0</v>
      </c>
      <c r="CM253" s="4">
        <f t="shared" si="343"/>
        <v>20</v>
      </c>
      <c r="CN253" s="4" t="b">
        <f t="shared" si="284"/>
        <v>0</v>
      </c>
      <c r="CO253" s="4">
        <f t="shared" si="285"/>
        <v>12</v>
      </c>
      <c r="CP253" s="4">
        <f t="shared" si="286"/>
        <v>10</v>
      </c>
      <c r="CQ253" s="4">
        <f t="shared" si="287"/>
        <v>2</v>
      </c>
      <c r="CR253" s="4">
        <f t="shared" si="288"/>
        <v>20</v>
      </c>
      <c r="CS253" s="4">
        <f t="shared" si="289"/>
        <v>2</v>
      </c>
      <c r="CT253" s="4">
        <f t="shared" si="290"/>
        <v>15</v>
      </c>
      <c r="CU253" s="4">
        <f t="shared" si="291"/>
        <v>16</v>
      </c>
      <c r="CV253" s="4">
        <f t="shared" si="292"/>
        <v>8</v>
      </c>
      <c r="CW253" s="4">
        <f t="shared" si="293"/>
        <v>8</v>
      </c>
      <c r="CX253" s="4">
        <f t="shared" si="294"/>
        <v>14</v>
      </c>
      <c r="CY253" s="4">
        <f t="shared" si="295"/>
        <v>19</v>
      </c>
      <c r="CZ253" s="4">
        <f t="shared" si="296"/>
        <v>9</v>
      </c>
      <c r="DA253" s="4">
        <f t="shared" si="297"/>
        <v>2</v>
      </c>
      <c r="DB253" s="4">
        <f t="shared" si="298"/>
        <v>12</v>
      </c>
      <c r="DC253" s="4">
        <f t="shared" si="344"/>
        <v>2</v>
      </c>
      <c r="DD253" s="4">
        <f t="shared" si="299"/>
        <v>2</v>
      </c>
      <c r="DE253" s="4">
        <f t="shared" si="300"/>
        <v>2</v>
      </c>
      <c r="DF253" s="4">
        <f t="shared" si="301"/>
        <v>10</v>
      </c>
      <c r="DG253" s="4">
        <f t="shared" si="302"/>
        <v>2</v>
      </c>
      <c r="DH253" s="4">
        <f t="shared" si="303"/>
        <v>17</v>
      </c>
      <c r="DI253" s="4">
        <f t="shared" si="304"/>
        <v>6</v>
      </c>
      <c r="DJ253" s="4">
        <f t="shared" si="305"/>
        <v>15</v>
      </c>
      <c r="DK253" s="4">
        <f t="shared" si="306"/>
        <v>19</v>
      </c>
      <c r="DL253" s="4">
        <f t="shared" si="307"/>
        <v>2</v>
      </c>
      <c r="DM253" s="4">
        <f t="shared" si="308"/>
        <v>22</v>
      </c>
      <c r="DN253" s="4">
        <f t="shared" si="309"/>
        <v>23</v>
      </c>
      <c r="DO253" s="3"/>
    </row>
    <row r="254" spans="1:119" x14ac:dyDescent="0.35">
      <c r="A254" s="3" t="str">
        <f t="shared" si="310"/>
        <v/>
      </c>
      <c r="B254" s="6"/>
      <c r="C254" s="3" t="str">
        <f t="shared" si="260"/>
        <v/>
      </c>
      <c r="D254" s="3" t="e" cm="1">
        <f t="array" ref="D254:F254">INDEX(_xlfn.TEXTSPLIT(B254," ",,TRUE),_xlfn.SEQUENCE(1,3))</f>
        <v>#VALUE!</v>
      </c>
      <c r="E254" s="3" t="e">
        <v>#VALUE!</v>
      </c>
      <c r="F254" s="3" t="e">
        <v>#VALUE!</v>
      </c>
      <c r="G254" s="3" t="e" cm="1">
        <f t="array" ref="G254">_xlfn.XLOOKUP(D254,Data!$D$3:$D$36,Data!$E$3:$G$36)</f>
        <v>#VALUE!</v>
      </c>
      <c r="H254" s="3"/>
      <c r="I254" s="3"/>
      <c r="J254" s="3" t="e">
        <f>_xlfn.XMATCH(E254,Data!$L$3:$L$10)</f>
        <v>#VALUE!</v>
      </c>
      <c r="K254" s="3" t="str">
        <f>IF(M254="",IF(I254,Data!$B$4,_xlfn.XLOOKUP(D254,Data!$D$3:$D$36,Data!$E$3:$E$36)),"")</f>
        <v/>
      </c>
      <c r="L254" s="3" t="str">
        <f>IF(M254="",IF(I254,_xlfn.XLOOKUP(G254,Data!$L$3:$L$10,Data!$M$3:$M$10),IF(H254=0,"",IF(H254=1,E254,_xlfn.XLOOKUP(E254,Data!$L$3:$L$10,Data!$M$3:$M$10)))),"")</f>
        <v/>
      </c>
      <c r="M254" s="3" t="str">
        <f>IF(NOT(ISERROR(F254)),Data!$J$3,IF(ISERROR(G254),Data!$J$4,IF(AND(H254=0,NOT(ISERROR(E254))),Data!$J$5,IF(AND(H254=2,ISERROR(J254)),Data!$J$7,IF(AND(H254=1,ISERROR(E254)),Data!$J$6,"")))))</f>
        <v>I don't know that verb.</v>
      </c>
      <c r="N254" s="3" t="e">
        <f>_xlfn.XLOOKUP(K254,Data!$D$3:$D$36,Data!$H$3:$H$36)</f>
        <v>#N/A</v>
      </c>
      <c r="O254" s="3" t="e">
        <f>_xlfn.XLOOKUP(L254,Data!$X$3:$X$29,Data!$W$3:$W$29)</f>
        <v>#N/A</v>
      </c>
      <c r="P254" s="3" t="b">
        <f>OR(_xlfn.XLOOKUP(CK253,Data!$O$3:$O$25,Data!$U$3:$U$25),AND(CL253,OR(DC253=CK253,DC253=1)))</f>
        <v>1</v>
      </c>
      <c r="Q254" s="3" t="e" cm="1">
        <f t="array" ref="Q254">INDEX(CO253:DN253,1,O254)</f>
        <v>#N/A</v>
      </c>
      <c r="R254" s="3" t="e">
        <f t="shared" si="262"/>
        <v>#N/A</v>
      </c>
      <c r="S254" s="3" t="e">
        <f t="shared" si="311"/>
        <v>#N/A</v>
      </c>
      <c r="T254" s="3" t="str">
        <f t="shared" si="312"/>
        <v/>
      </c>
      <c r="U254" s="3" t="str">
        <f>IF(M254&lt;&gt;"",M254,IF(L254="","",IFERROR(IF(T254=0,IF(S254=FALSE,Data!$J$11,Data!$J$8),""),IF(K254=Data!$B$4,"",Data!$J$8))))</f>
        <v>I don't know that verb.</v>
      </c>
      <c r="V254" s="3" t="e" cm="1">
        <f t="array" ref="V254">INDEX(Data!$Q$3:$T$25,CK253,L254)</f>
        <v>#VALUE!</v>
      </c>
      <c r="W254" s="3" t="e">
        <f t="shared" si="263"/>
        <v>#VALUE!</v>
      </c>
      <c r="X254" s="3">
        <f t="shared" si="313"/>
        <v>0</v>
      </c>
      <c r="Y254" s="3" t="str">
        <f>IF(K254&lt;&gt;"Go","",IF(ISNUMBER(V254),IF(V254&gt;0,W254,Data!$J$9),Play!V254))</f>
        <v/>
      </c>
      <c r="Z254" s="3" t="b">
        <f t="shared" si="314"/>
        <v>0</v>
      </c>
      <c r="AA254" s="3" t="str">
        <f t="shared" si="315"/>
        <v/>
      </c>
      <c r="AB254" s="3">
        <f t="shared" si="264"/>
        <v>0</v>
      </c>
      <c r="AE254" s="5" t="str">
        <f t="shared" si="265"/>
        <v/>
      </c>
      <c r="AF254" s="5" t="str">
        <f>IF(AE254&lt;&gt;"",OR(_xlfn.XLOOKUP(AE254,Data!$O$3:$O$25,Data!$U$3:$U$25),AND(CL253,OR(DC253=1,DC253=CK253))),"")</f>
        <v/>
      </c>
      <c r="AG254" s="5" t="e" cm="1">
        <f t="array" ref="AG254">"Exits: " &amp; _xlfn.TEXTJOIN(", ", TRUE, IF(INDEX(Data!$Q$3:$T$25,AE254,0)&gt;0,Data!$Q$2:$T$2,""))&amp;"."</f>
        <v>#VALUE!</v>
      </c>
      <c r="AH254" s="5" t="str" cm="1">
        <f t="array" ref="AH254">_xlfn.TEXTJOIN(", ", TRUE, IF(CO253:DN253=AE254,_xlfn.XLOOKUP($CO$3:$DN$3,Data!$W$3:$W$28,Data!$X$3:$X$28),""))</f>
        <v/>
      </c>
      <c r="AI254" s="5" t="str">
        <f>IF(AF254="","",IF(AF254,_xlfn.XLOOKUP(AE254,Data!$O$3:$O$25,Data!$P$3:$P$25)&amp;" "&amp;AG254&amp;IF(AH254&lt;&gt;""," You see: " &amp;AH254&amp;".",""),Data!$J$10))</f>
        <v/>
      </c>
      <c r="AJ254" s="5" t="str">
        <f t="shared" si="316"/>
        <v/>
      </c>
      <c r="AK254" s="5" t="str">
        <f>IF(AND(K254="Talk",U254=""),_xlfn.XLOOKUP(T254,Data!$W$3:$W$28,Data!$AC$3:$AC$28),"")</f>
        <v/>
      </c>
      <c r="AL254" s="5" t="str">
        <f t="shared" si="317"/>
        <v/>
      </c>
      <c r="AM254" s="5" t="b">
        <f t="shared" si="318"/>
        <v>0</v>
      </c>
      <c r="AN254" s="5" t="str">
        <f>IF(AM254,IF(_xlfn.XLOOKUP(T254,Data!$W$3:$W$28,Data!$AA$3:$AA$28)=FALSE,"You can't take that.",IF(Q254=1,"You already have that.",IF(OR(CK253=CT253,CK253=CY253),"The unholy fiend prevents you!",""))),"")</f>
        <v/>
      </c>
      <c r="AO254" s="5" t="str">
        <f t="shared" si="319"/>
        <v/>
      </c>
      <c r="AP254" s="5" t="str">
        <f t="shared" si="320"/>
        <v/>
      </c>
      <c r="AQ254" s="5" t="b">
        <f t="shared" si="321"/>
        <v>0</v>
      </c>
      <c r="AR254" s="5" t="str">
        <f t="shared" si="322"/>
        <v/>
      </c>
      <c r="AS254" s="5" t="str">
        <f t="shared" si="323"/>
        <v/>
      </c>
      <c r="AT254" s="5" t="str">
        <f t="shared" si="261"/>
        <v/>
      </c>
      <c r="AU254" s="5" t="str">
        <f>IF(AND(K254="Examine",U254=""),_xlfn.XLOOKUP(T254,Data!$W$3:$W$28,Data!$Z$3:$Z$28)&amp;IF(T254=15,IF(CL253,IF(CM253&gt;=14,"burning brightly.",IF(CM253&gt;=9,"burning steadily.",IF(CM253&gt;=4,"burning weakly.","guttering."))),"unlit."),""),"")</f>
        <v/>
      </c>
      <c r="AV254" s="5" t="str" cm="1">
        <f t="array" ref="AV254">_xlfn.TEXTJOIN(", ", TRUE, IF(CO253:DN253=1,CO$1:DN$1,""))</f>
        <v/>
      </c>
      <c r="AW254" s="5" t="str">
        <f t="shared" si="324"/>
        <v/>
      </c>
      <c r="AX254" s="5" t="b">
        <f t="shared" si="325"/>
        <v>0</v>
      </c>
      <c r="AY254" s="5" t="str">
        <f>IF(AX254,IF(NOT(ISBLANK(_xlfn.XLOOKUP(T254,Data!$W$3:$W$28,Data!$AD$3:$AD$28))),IF(CK253=12,"","There's nowhere to pour it away here."),"You can't empty that!"),"")</f>
        <v/>
      </c>
      <c r="AZ254" s="5" t="str">
        <f t="shared" si="326"/>
        <v/>
      </c>
      <c r="BA254" s="5" t="b">
        <f t="shared" si="327"/>
        <v>0</v>
      </c>
      <c r="BB254" s="5" t="e">
        <f>_xlfn.XLOOKUP(T254,Data!$W$3:$W$28,Data!$AD$3:$AD$28)</f>
        <v>#N/A</v>
      </c>
      <c r="BC254" s="5" t="str">
        <f t="shared" si="328"/>
        <v/>
      </c>
      <c r="BD254" s="5" t="str">
        <f t="shared" si="329"/>
        <v/>
      </c>
      <c r="BE254" s="5" t="b">
        <f t="shared" si="330"/>
        <v>0</v>
      </c>
      <c r="BF254" s="5" t="str">
        <f t="shared" si="266"/>
        <v/>
      </c>
      <c r="BG254" s="5" t="str">
        <f t="shared" si="331"/>
        <v/>
      </c>
      <c r="BH254" s="5" t="b">
        <f t="shared" si="332"/>
        <v>0</v>
      </c>
      <c r="BI254" s="5" t="str">
        <f t="shared" si="333"/>
        <v/>
      </c>
      <c r="BJ254" s="5" t="str">
        <f t="shared" si="267"/>
        <v/>
      </c>
      <c r="BK254" s="5" t="str">
        <f>IF(BH254,IF(BI254="","You ring the bell. "&amp;IF(BJ254=0,"Nothing else happens.","The "&amp;_xlfn.XLOOKUP(BJ254,Data!$W$3:$W$28,Data!$X$3:$X$28)&amp;" is transformed!"),BI254),"")</f>
        <v/>
      </c>
      <c r="BL254" s="5" t="b">
        <f t="shared" si="334"/>
        <v>0</v>
      </c>
      <c r="BM254" s="5" t="b">
        <f t="shared" si="335"/>
        <v>0</v>
      </c>
      <c r="BN254" s="5" t="str">
        <f t="shared" si="268"/>
        <v/>
      </c>
      <c r="BO254" s="5" t="str">
        <f t="shared" si="269"/>
        <v/>
      </c>
      <c r="BP254" s="5" t="b">
        <f t="shared" si="336"/>
        <v>0</v>
      </c>
      <c r="BQ254" s="5" t="str">
        <f>IF(BP254,IF(_xlfn.XLOOKUP(T254,Data!$W$3:$W$28,Data!$AB$3:$AB$28),"That's much too precious to give away!",IF(OR(AND(T254=17,CK253=CQ253),AND(T254=21,CK253=CV253)),"","No-one here seems to want that.")),"")</f>
        <v/>
      </c>
      <c r="BR254" s="5" t="str">
        <f>IF(BP254,IF(BQ254&lt;&gt;"",BQ254,IF(T254=21,Data!$B$5,"The priest takes the water and it is transformed by heavenly radiance!")),"")</f>
        <v/>
      </c>
      <c r="BS254" s="5" t="b">
        <f t="shared" si="337"/>
        <v>0</v>
      </c>
      <c r="BT254" s="5" t="str">
        <f t="shared" si="270"/>
        <v/>
      </c>
      <c r="BU254" s="5" t="str">
        <f t="shared" si="338"/>
        <v/>
      </c>
      <c r="BV254" s="5" t="b">
        <f t="shared" si="339"/>
        <v>0</v>
      </c>
      <c r="BW254" s="5" t="str">
        <f t="shared" si="271"/>
        <v/>
      </c>
      <c r="BX254" s="5" t="str">
        <f t="shared" si="340"/>
        <v/>
      </c>
      <c r="BY254" s="5" t="b">
        <f t="shared" si="341"/>
        <v>0</v>
      </c>
      <c r="BZ254" s="5">
        <f t="shared" si="342"/>
        <v>0</v>
      </c>
      <c r="CA254" s="5" t="str">
        <f t="shared" si="272"/>
        <v/>
      </c>
      <c r="CB254" s="5" t="b">
        <f t="shared" si="273"/>
        <v>0</v>
      </c>
      <c r="CC254" s="5" t="str">
        <f t="shared" si="274"/>
        <v/>
      </c>
      <c r="CD254" s="5" t="b">
        <f t="shared" si="275"/>
        <v>0</v>
      </c>
      <c r="CE254" s="5" t="b">
        <f t="shared" si="276"/>
        <v>0</v>
      </c>
      <c r="CF254" s="5" t="b">
        <f t="shared" si="277"/>
        <v>0</v>
      </c>
      <c r="CG254" s="5" t="b">
        <f t="shared" si="278"/>
        <v>0</v>
      </c>
      <c r="CH254" s="5" t="b">
        <f t="shared" si="279"/>
        <v>0</v>
      </c>
      <c r="CI254" s="5">
        <f t="shared" si="280"/>
        <v>0</v>
      </c>
      <c r="CJ254" s="5" t="str">
        <f t="shared" si="281"/>
        <v>I don't know that verb.</v>
      </c>
      <c r="CK254" s="4">
        <f t="shared" si="282"/>
        <v>3</v>
      </c>
      <c r="CL254" s="4" t="b">
        <f t="shared" si="283"/>
        <v>0</v>
      </c>
      <c r="CM254" s="4">
        <f t="shared" si="343"/>
        <v>20</v>
      </c>
      <c r="CN254" s="4" t="b">
        <f t="shared" si="284"/>
        <v>0</v>
      </c>
      <c r="CO254" s="4">
        <f t="shared" si="285"/>
        <v>12</v>
      </c>
      <c r="CP254" s="4">
        <f t="shared" si="286"/>
        <v>10</v>
      </c>
      <c r="CQ254" s="4">
        <f t="shared" si="287"/>
        <v>2</v>
      </c>
      <c r="CR254" s="4">
        <f t="shared" si="288"/>
        <v>20</v>
      </c>
      <c r="CS254" s="4">
        <f t="shared" si="289"/>
        <v>2</v>
      </c>
      <c r="CT254" s="4">
        <f t="shared" si="290"/>
        <v>15</v>
      </c>
      <c r="CU254" s="4">
        <f t="shared" si="291"/>
        <v>16</v>
      </c>
      <c r="CV254" s="4">
        <f t="shared" si="292"/>
        <v>8</v>
      </c>
      <c r="CW254" s="4">
        <f t="shared" si="293"/>
        <v>8</v>
      </c>
      <c r="CX254" s="4">
        <f t="shared" si="294"/>
        <v>14</v>
      </c>
      <c r="CY254" s="4">
        <f t="shared" si="295"/>
        <v>19</v>
      </c>
      <c r="CZ254" s="4">
        <f t="shared" si="296"/>
        <v>9</v>
      </c>
      <c r="DA254" s="4">
        <f t="shared" si="297"/>
        <v>2</v>
      </c>
      <c r="DB254" s="4">
        <f t="shared" si="298"/>
        <v>12</v>
      </c>
      <c r="DC254" s="4">
        <f t="shared" si="344"/>
        <v>2</v>
      </c>
      <c r="DD254" s="4">
        <f t="shared" si="299"/>
        <v>2</v>
      </c>
      <c r="DE254" s="4">
        <f t="shared" si="300"/>
        <v>2</v>
      </c>
      <c r="DF254" s="4">
        <f t="shared" si="301"/>
        <v>10</v>
      </c>
      <c r="DG254" s="4">
        <f t="shared" si="302"/>
        <v>2</v>
      </c>
      <c r="DH254" s="4">
        <f t="shared" si="303"/>
        <v>17</v>
      </c>
      <c r="DI254" s="4">
        <f t="shared" si="304"/>
        <v>6</v>
      </c>
      <c r="DJ254" s="4">
        <f t="shared" si="305"/>
        <v>15</v>
      </c>
      <c r="DK254" s="4">
        <f t="shared" si="306"/>
        <v>19</v>
      </c>
      <c r="DL254" s="4">
        <f t="shared" si="307"/>
        <v>2</v>
      </c>
      <c r="DM254" s="4">
        <f t="shared" si="308"/>
        <v>22</v>
      </c>
      <c r="DN254" s="4">
        <f t="shared" si="309"/>
        <v>23</v>
      </c>
      <c r="DO254" s="3"/>
    </row>
    <row r="255" spans="1:119" x14ac:dyDescent="0.35">
      <c r="A255" s="3" t="str">
        <f t="shared" si="310"/>
        <v/>
      </c>
      <c r="B255" s="6"/>
      <c r="C255" s="3" t="str">
        <f t="shared" si="260"/>
        <v/>
      </c>
      <c r="D255" s="3" t="e" cm="1">
        <f t="array" ref="D255:F255">INDEX(_xlfn.TEXTSPLIT(B255," ",,TRUE),_xlfn.SEQUENCE(1,3))</f>
        <v>#VALUE!</v>
      </c>
      <c r="E255" s="3" t="e">
        <v>#VALUE!</v>
      </c>
      <c r="F255" s="3" t="e">
        <v>#VALUE!</v>
      </c>
      <c r="G255" s="3" t="e" cm="1">
        <f t="array" ref="G255">_xlfn.XLOOKUP(D255,Data!$D$3:$D$36,Data!$E$3:$G$36)</f>
        <v>#VALUE!</v>
      </c>
      <c r="H255" s="3"/>
      <c r="I255" s="3"/>
      <c r="J255" s="3" t="e">
        <f>_xlfn.XMATCH(E255,Data!$L$3:$L$10)</f>
        <v>#VALUE!</v>
      </c>
      <c r="K255" s="3" t="str">
        <f>IF(M255="",IF(I255,Data!$B$4,_xlfn.XLOOKUP(D255,Data!$D$3:$D$36,Data!$E$3:$E$36)),"")</f>
        <v/>
      </c>
      <c r="L255" s="3" t="str">
        <f>IF(M255="",IF(I255,_xlfn.XLOOKUP(G255,Data!$L$3:$L$10,Data!$M$3:$M$10),IF(H255=0,"",IF(H255=1,E255,_xlfn.XLOOKUP(E255,Data!$L$3:$L$10,Data!$M$3:$M$10)))),"")</f>
        <v/>
      </c>
      <c r="M255" s="3" t="str">
        <f>IF(NOT(ISERROR(F255)),Data!$J$3,IF(ISERROR(G255),Data!$J$4,IF(AND(H255=0,NOT(ISERROR(E255))),Data!$J$5,IF(AND(H255=2,ISERROR(J255)),Data!$J$7,IF(AND(H255=1,ISERROR(E255)),Data!$J$6,"")))))</f>
        <v>I don't know that verb.</v>
      </c>
      <c r="N255" s="3" t="e">
        <f>_xlfn.XLOOKUP(K255,Data!$D$3:$D$36,Data!$H$3:$H$36)</f>
        <v>#N/A</v>
      </c>
      <c r="O255" s="3" t="e">
        <f>_xlfn.XLOOKUP(L255,Data!$X$3:$X$29,Data!$W$3:$W$29)</f>
        <v>#N/A</v>
      </c>
      <c r="P255" s="3" t="b">
        <f>OR(_xlfn.XLOOKUP(CK254,Data!$O$3:$O$25,Data!$U$3:$U$25),AND(CL254,OR(DC254=CK254,DC254=1)))</f>
        <v>1</v>
      </c>
      <c r="Q255" s="3" t="e" cm="1">
        <f t="array" ref="Q255">INDEX(CO254:DN254,1,O255)</f>
        <v>#N/A</v>
      </c>
      <c r="R255" s="3" t="e">
        <f t="shared" si="262"/>
        <v>#N/A</v>
      </c>
      <c r="S255" s="3" t="e">
        <f t="shared" si="311"/>
        <v>#N/A</v>
      </c>
      <c r="T255" s="3" t="str">
        <f t="shared" si="312"/>
        <v/>
      </c>
      <c r="U255" s="3" t="str">
        <f>IF(M255&lt;&gt;"",M255,IF(L255="","",IFERROR(IF(T255=0,IF(S255=FALSE,Data!$J$11,Data!$J$8),""),IF(K255=Data!$B$4,"",Data!$J$8))))</f>
        <v>I don't know that verb.</v>
      </c>
      <c r="V255" s="3" t="e" cm="1">
        <f t="array" ref="V255">INDEX(Data!$Q$3:$T$25,CK254,L255)</f>
        <v>#VALUE!</v>
      </c>
      <c r="W255" s="3" t="e">
        <f t="shared" si="263"/>
        <v>#VALUE!</v>
      </c>
      <c r="X255" s="3">
        <f t="shared" si="313"/>
        <v>0</v>
      </c>
      <c r="Y255" s="3" t="str">
        <f>IF(K255&lt;&gt;"Go","",IF(ISNUMBER(V255),IF(V255&gt;0,W255,Data!$J$9),Play!V255))</f>
        <v/>
      </c>
      <c r="Z255" s="3" t="b">
        <f t="shared" si="314"/>
        <v>0</v>
      </c>
      <c r="AA255" s="3" t="str">
        <f t="shared" si="315"/>
        <v/>
      </c>
      <c r="AB255" s="3">
        <f t="shared" si="264"/>
        <v>0</v>
      </c>
      <c r="AE255" s="5" t="str">
        <f t="shared" si="265"/>
        <v/>
      </c>
      <c r="AF255" s="5" t="str">
        <f>IF(AE255&lt;&gt;"",OR(_xlfn.XLOOKUP(AE255,Data!$O$3:$O$25,Data!$U$3:$U$25),AND(CL254,OR(DC254=1,DC254=CK254))),"")</f>
        <v/>
      </c>
      <c r="AG255" s="5" t="e" cm="1">
        <f t="array" ref="AG255">"Exits: " &amp; _xlfn.TEXTJOIN(", ", TRUE, IF(INDEX(Data!$Q$3:$T$25,AE255,0)&gt;0,Data!$Q$2:$T$2,""))&amp;"."</f>
        <v>#VALUE!</v>
      </c>
      <c r="AH255" s="5" t="str" cm="1">
        <f t="array" ref="AH255">_xlfn.TEXTJOIN(", ", TRUE, IF(CO254:DN254=AE255,_xlfn.XLOOKUP($CO$3:$DN$3,Data!$W$3:$W$28,Data!$X$3:$X$28),""))</f>
        <v/>
      </c>
      <c r="AI255" s="5" t="str">
        <f>IF(AF255="","",IF(AF255,_xlfn.XLOOKUP(AE255,Data!$O$3:$O$25,Data!$P$3:$P$25)&amp;" "&amp;AG255&amp;IF(AH255&lt;&gt;""," You see: " &amp;AH255&amp;".",""),Data!$J$10))</f>
        <v/>
      </c>
      <c r="AJ255" s="5" t="str">
        <f t="shared" si="316"/>
        <v/>
      </c>
      <c r="AK255" s="5" t="str">
        <f>IF(AND(K255="Talk",U255=""),_xlfn.XLOOKUP(T255,Data!$W$3:$W$28,Data!$AC$3:$AC$28),"")</f>
        <v/>
      </c>
      <c r="AL255" s="5" t="str">
        <f t="shared" si="317"/>
        <v/>
      </c>
      <c r="AM255" s="5" t="b">
        <f t="shared" si="318"/>
        <v>0</v>
      </c>
      <c r="AN255" s="5" t="str">
        <f>IF(AM255,IF(_xlfn.XLOOKUP(T255,Data!$W$3:$W$28,Data!$AA$3:$AA$28)=FALSE,"You can't take that.",IF(Q255=1,"You already have that.",IF(OR(CK254=CT254,CK254=CY254),"The unholy fiend prevents you!",""))),"")</f>
        <v/>
      </c>
      <c r="AO255" s="5" t="str">
        <f t="shared" si="319"/>
        <v/>
      </c>
      <c r="AP255" s="5" t="str">
        <f t="shared" si="320"/>
        <v/>
      </c>
      <c r="AQ255" s="5" t="b">
        <f t="shared" si="321"/>
        <v>0</v>
      </c>
      <c r="AR255" s="5" t="str">
        <f t="shared" si="322"/>
        <v/>
      </c>
      <c r="AS255" s="5" t="str">
        <f t="shared" si="323"/>
        <v/>
      </c>
      <c r="AT255" s="5" t="str">
        <f t="shared" si="261"/>
        <v/>
      </c>
      <c r="AU255" s="5" t="str">
        <f>IF(AND(K255="Examine",U255=""),_xlfn.XLOOKUP(T255,Data!$W$3:$W$28,Data!$Z$3:$Z$28)&amp;IF(T255=15,IF(CL254,IF(CM254&gt;=14,"burning brightly.",IF(CM254&gt;=9,"burning steadily.",IF(CM254&gt;=4,"burning weakly.","guttering."))),"unlit."),""),"")</f>
        <v/>
      </c>
      <c r="AV255" s="5" t="str" cm="1">
        <f t="array" ref="AV255">_xlfn.TEXTJOIN(", ", TRUE, IF(CO254:DN254=1,CO$1:DN$1,""))</f>
        <v/>
      </c>
      <c r="AW255" s="5" t="str">
        <f t="shared" si="324"/>
        <v/>
      </c>
      <c r="AX255" s="5" t="b">
        <f t="shared" si="325"/>
        <v>0</v>
      </c>
      <c r="AY255" s="5" t="str">
        <f>IF(AX255,IF(NOT(ISBLANK(_xlfn.XLOOKUP(T255,Data!$W$3:$W$28,Data!$AD$3:$AD$28))),IF(CK254=12,"","There's nowhere to pour it away here."),"You can't empty that!"),"")</f>
        <v/>
      </c>
      <c r="AZ255" s="5" t="str">
        <f t="shared" si="326"/>
        <v/>
      </c>
      <c r="BA255" s="5" t="b">
        <f t="shared" si="327"/>
        <v>0</v>
      </c>
      <c r="BB255" s="5" t="e">
        <f>_xlfn.XLOOKUP(T255,Data!$W$3:$W$28,Data!$AD$3:$AD$28)</f>
        <v>#N/A</v>
      </c>
      <c r="BC255" s="5" t="str">
        <f t="shared" si="328"/>
        <v/>
      </c>
      <c r="BD255" s="5" t="str">
        <f t="shared" si="329"/>
        <v/>
      </c>
      <c r="BE255" s="5" t="b">
        <f t="shared" si="330"/>
        <v>0</v>
      </c>
      <c r="BF255" s="5" t="str">
        <f t="shared" si="266"/>
        <v/>
      </c>
      <c r="BG255" s="5" t="str">
        <f t="shared" si="331"/>
        <v/>
      </c>
      <c r="BH255" s="5" t="b">
        <f t="shared" si="332"/>
        <v>0</v>
      </c>
      <c r="BI255" s="5" t="str">
        <f t="shared" si="333"/>
        <v/>
      </c>
      <c r="BJ255" s="5" t="str">
        <f t="shared" si="267"/>
        <v/>
      </c>
      <c r="BK255" s="5" t="str">
        <f>IF(BH255,IF(BI255="","You ring the bell. "&amp;IF(BJ255=0,"Nothing else happens.","The "&amp;_xlfn.XLOOKUP(BJ255,Data!$W$3:$W$28,Data!$X$3:$X$28)&amp;" is transformed!"),BI255),"")</f>
        <v/>
      </c>
      <c r="BL255" s="5" t="b">
        <f t="shared" si="334"/>
        <v>0</v>
      </c>
      <c r="BM255" s="5" t="b">
        <f t="shared" si="335"/>
        <v>0</v>
      </c>
      <c r="BN255" s="5" t="str">
        <f t="shared" si="268"/>
        <v/>
      </c>
      <c r="BO255" s="5" t="str">
        <f t="shared" si="269"/>
        <v/>
      </c>
      <c r="BP255" s="5" t="b">
        <f t="shared" si="336"/>
        <v>0</v>
      </c>
      <c r="BQ255" s="5" t="str">
        <f>IF(BP255,IF(_xlfn.XLOOKUP(T255,Data!$W$3:$W$28,Data!$AB$3:$AB$28),"That's much too precious to give away!",IF(OR(AND(T255=17,CK254=CQ254),AND(T255=21,CK254=CV254)),"","No-one here seems to want that.")),"")</f>
        <v/>
      </c>
      <c r="BR255" s="5" t="str">
        <f>IF(BP255,IF(BQ255&lt;&gt;"",BQ255,IF(T255=21,Data!$B$5,"The priest takes the water and it is transformed by heavenly radiance!")),"")</f>
        <v/>
      </c>
      <c r="BS255" s="5" t="b">
        <f t="shared" si="337"/>
        <v>0</v>
      </c>
      <c r="BT255" s="5" t="str">
        <f t="shared" si="270"/>
        <v/>
      </c>
      <c r="BU255" s="5" t="str">
        <f t="shared" si="338"/>
        <v/>
      </c>
      <c r="BV255" s="5" t="b">
        <f t="shared" si="339"/>
        <v>0</v>
      </c>
      <c r="BW255" s="5" t="str">
        <f t="shared" si="271"/>
        <v/>
      </c>
      <c r="BX255" s="5" t="str">
        <f t="shared" si="340"/>
        <v/>
      </c>
      <c r="BY255" s="5" t="b">
        <f t="shared" si="341"/>
        <v>0</v>
      </c>
      <c r="BZ255" s="5">
        <f t="shared" si="342"/>
        <v>0</v>
      </c>
      <c r="CA255" s="5" t="str">
        <f t="shared" si="272"/>
        <v/>
      </c>
      <c r="CB255" s="5" t="b">
        <f t="shared" si="273"/>
        <v>0</v>
      </c>
      <c r="CC255" s="5" t="str">
        <f t="shared" si="274"/>
        <v/>
      </c>
      <c r="CD255" s="5" t="b">
        <f t="shared" si="275"/>
        <v>0</v>
      </c>
      <c r="CE255" s="5" t="b">
        <f t="shared" si="276"/>
        <v>0</v>
      </c>
      <c r="CF255" s="5" t="b">
        <f t="shared" si="277"/>
        <v>0</v>
      </c>
      <c r="CG255" s="5" t="b">
        <f t="shared" si="278"/>
        <v>0</v>
      </c>
      <c r="CH255" s="5" t="b">
        <f t="shared" si="279"/>
        <v>0</v>
      </c>
      <c r="CI255" s="5">
        <f t="shared" si="280"/>
        <v>0</v>
      </c>
      <c r="CJ255" s="5" t="str">
        <f t="shared" si="281"/>
        <v>I don't know that verb.</v>
      </c>
      <c r="CK255" s="4">
        <f t="shared" si="282"/>
        <v>3</v>
      </c>
      <c r="CL255" s="4" t="b">
        <f t="shared" si="283"/>
        <v>0</v>
      </c>
      <c r="CM255" s="4">
        <f t="shared" si="343"/>
        <v>20</v>
      </c>
      <c r="CN255" s="4" t="b">
        <f t="shared" si="284"/>
        <v>0</v>
      </c>
      <c r="CO255" s="4">
        <f t="shared" si="285"/>
        <v>12</v>
      </c>
      <c r="CP255" s="4">
        <f t="shared" si="286"/>
        <v>10</v>
      </c>
      <c r="CQ255" s="4">
        <f t="shared" si="287"/>
        <v>2</v>
      </c>
      <c r="CR255" s="4">
        <f t="shared" si="288"/>
        <v>20</v>
      </c>
      <c r="CS255" s="4">
        <f t="shared" si="289"/>
        <v>2</v>
      </c>
      <c r="CT255" s="4">
        <f t="shared" si="290"/>
        <v>15</v>
      </c>
      <c r="CU255" s="4">
        <f t="shared" si="291"/>
        <v>16</v>
      </c>
      <c r="CV255" s="4">
        <f t="shared" si="292"/>
        <v>8</v>
      </c>
      <c r="CW255" s="4">
        <f t="shared" si="293"/>
        <v>8</v>
      </c>
      <c r="CX255" s="4">
        <f t="shared" si="294"/>
        <v>14</v>
      </c>
      <c r="CY255" s="4">
        <f t="shared" si="295"/>
        <v>19</v>
      </c>
      <c r="CZ255" s="4">
        <f t="shared" si="296"/>
        <v>9</v>
      </c>
      <c r="DA255" s="4">
        <f t="shared" si="297"/>
        <v>2</v>
      </c>
      <c r="DB255" s="4">
        <f t="shared" si="298"/>
        <v>12</v>
      </c>
      <c r="DC255" s="4">
        <f t="shared" si="344"/>
        <v>2</v>
      </c>
      <c r="DD255" s="4">
        <f t="shared" si="299"/>
        <v>2</v>
      </c>
      <c r="DE255" s="4">
        <f t="shared" si="300"/>
        <v>2</v>
      </c>
      <c r="DF255" s="4">
        <f t="shared" si="301"/>
        <v>10</v>
      </c>
      <c r="DG255" s="4">
        <f t="shared" si="302"/>
        <v>2</v>
      </c>
      <c r="DH255" s="4">
        <f t="shared" si="303"/>
        <v>17</v>
      </c>
      <c r="DI255" s="4">
        <f t="shared" si="304"/>
        <v>6</v>
      </c>
      <c r="DJ255" s="4">
        <f t="shared" si="305"/>
        <v>15</v>
      </c>
      <c r="DK255" s="4">
        <f t="shared" si="306"/>
        <v>19</v>
      </c>
      <c r="DL255" s="4">
        <f t="shared" si="307"/>
        <v>2</v>
      </c>
      <c r="DM255" s="4">
        <f t="shared" si="308"/>
        <v>22</v>
      </c>
      <c r="DN255" s="4">
        <f t="shared" si="309"/>
        <v>23</v>
      </c>
      <c r="DO255" s="3"/>
    </row>
    <row r="256" spans="1:119" x14ac:dyDescent="0.35">
      <c r="A256" s="3" t="str">
        <f t="shared" si="310"/>
        <v/>
      </c>
      <c r="B256" s="6"/>
      <c r="C256" s="3" t="str">
        <f t="shared" si="260"/>
        <v/>
      </c>
      <c r="D256" s="3" t="e" cm="1">
        <f t="array" ref="D256:F256">INDEX(_xlfn.TEXTSPLIT(B256," ",,TRUE),_xlfn.SEQUENCE(1,3))</f>
        <v>#VALUE!</v>
      </c>
      <c r="E256" s="3" t="e">
        <v>#VALUE!</v>
      </c>
      <c r="F256" s="3" t="e">
        <v>#VALUE!</v>
      </c>
      <c r="G256" s="3" t="e" cm="1">
        <f t="array" ref="G256">_xlfn.XLOOKUP(D256,Data!$D$3:$D$36,Data!$E$3:$G$36)</f>
        <v>#VALUE!</v>
      </c>
      <c r="H256" s="3"/>
      <c r="I256" s="3"/>
      <c r="J256" s="3" t="e">
        <f>_xlfn.XMATCH(E256,Data!$L$3:$L$10)</f>
        <v>#VALUE!</v>
      </c>
      <c r="K256" s="3" t="str">
        <f>IF(M256="",IF(I256,Data!$B$4,_xlfn.XLOOKUP(D256,Data!$D$3:$D$36,Data!$E$3:$E$36)),"")</f>
        <v/>
      </c>
      <c r="L256" s="3" t="str">
        <f>IF(M256="",IF(I256,_xlfn.XLOOKUP(G256,Data!$L$3:$L$10,Data!$M$3:$M$10),IF(H256=0,"",IF(H256=1,E256,_xlfn.XLOOKUP(E256,Data!$L$3:$L$10,Data!$M$3:$M$10)))),"")</f>
        <v/>
      </c>
      <c r="M256" s="3" t="str">
        <f>IF(NOT(ISERROR(F256)),Data!$J$3,IF(ISERROR(G256),Data!$J$4,IF(AND(H256=0,NOT(ISERROR(E256))),Data!$J$5,IF(AND(H256=2,ISERROR(J256)),Data!$J$7,IF(AND(H256=1,ISERROR(E256)),Data!$J$6,"")))))</f>
        <v>I don't know that verb.</v>
      </c>
      <c r="N256" s="3" t="e">
        <f>_xlfn.XLOOKUP(K256,Data!$D$3:$D$36,Data!$H$3:$H$36)</f>
        <v>#N/A</v>
      </c>
      <c r="O256" s="3" t="e">
        <f>_xlfn.XLOOKUP(L256,Data!$X$3:$X$29,Data!$W$3:$W$29)</f>
        <v>#N/A</v>
      </c>
      <c r="P256" s="3" t="b">
        <f>OR(_xlfn.XLOOKUP(CK255,Data!$O$3:$O$25,Data!$U$3:$U$25),AND(CL255,OR(DC255=CK255,DC255=1)))</f>
        <v>1</v>
      </c>
      <c r="Q256" s="3" t="e" cm="1">
        <f t="array" ref="Q256">INDEX(CO255:DN255,1,O256)</f>
        <v>#N/A</v>
      </c>
      <c r="R256" s="3" t="e">
        <f t="shared" si="262"/>
        <v>#N/A</v>
      </c>
      <c r="S256" s="3" t="e">
        <f t="shared" si="311"/>
        <v>#N/A</v>
      </c>
      <c r="T256" s="3" t="str">
        <f t="shared" si="312"/>
        <v/>
      </c>
      <c r="U256" s="3" t="str">
        <f>IF(M256&lt;&gt;"",M256,IF(L256="","",IFERROR(IF(T256=0,IF(S256=FALSE,Data!$J$11,Data!$J$8),""),IF(K256=Data!$B$4,"",Data!$J$8))))</f>
        <v>I don't know that verb.</v>
      </c>
      <c r="V256" s="3" t="e" cm="1">
        <f t="array" ref="V256">INDEX(Data!$Q$3:$T$25,CK255,L256)</f>
        <v>#VALUE!</v>
      </c>
      <c r="W256" s="3" t="e">
        <f t="shared" si="263"/>
        <v>#VALUE!</v>
      </c>
      <c r="X256" s="3">
        <f t="shared" si="313"/>
        <v>0</v>
      </c>
      <c r="Y256" s="3" t="str">
        <f>IF(K256&lt;&gt;"Go","",IF(ISNUMBER(V256),IF(V256&gt;0,W256,Data!$J$9),Play!V256))</f>
        <v/>
      </c>
      <c r="Z256" s="3" t="b">
        <f t="shared" si="314"/>
        <v>0</v>
      </c>
      <c r="AA256" s="3" t="str">
        <f t="shared" si="315"/>
        <v/>
      </c>
      <c r="AB256" s="3">
        <f t="shared" si="264"/>
        <v>0</v>
      </c>
      <c r="AE256" s="5" t="str">
        <f t="shared" si="265"/>
        <v/>
      </c>
      <c r="AF256" s="5" t="str">
        <f>IF(AE256&lt;&gt;"",OR(_xlfn.XLOOKUP(AE256,Data!$O$3:$O$25,Data!$U$3:$U$25),AND(CL255,OR(DC255=1,DC255=CK255))),"")</f>
        <v/>
      </c>
      <c r="AG256" s="5" t="e" cm="1">
        <f t="array" ref="AG256">"Exits: " &amp; _xlfn.TEXTJOIN(", ", TRUE, IF(INDEX(Data!$Q$3:$T$25,AE256,0)&gt;0,Data!$Q$2:$T$2,""))&amp;"."</f>
        <v>#VALUE!</v>
      </c>
      <c r="AH256" s="5" t="str" cm="1">
        <f t="array" ref="AH256">_xlfn.TEXTJOIN(", ", TRUE, IF(CO255:DN255=AE256,_xlfn.XLOOKUP($CO$3:$DN$3,Data!$W$3:$W$28,Data!$X$3:$X$28),""))</f>
        <v/>
      </c>
      <c r="AI256" s="5" t="str">
        <f>IF(AF256="","",IF(AF256,_xlfn.XLOOKUP(AE256,Data!$O$3:$O$25,Data!$P$3:$P$25)&amp;" "&amp;AG256&amp;IF(AH256&lt;&gt;""," You see: " &amp;AH256&amp;".",""),Data!$J$10))</f>
        <v/>
      </c>
      <c r="AJ256" s="5" t="str">
        <f t="shared" si="316"/>
        <v/>
      </c>
      <c r="AK256" s="5" t="str">
        <f>IF(AND(K256="Talk",U256=""),_xlfn.XLOOKUP(T256,Data!$W$3:$W$28,Data!$AC$3:$AC$28),"")</f>
        <v/>
      </c>
      <c r="AL256" s="5" t="str">
        <f t="shared" si="317"/>
        <v/>
      </c>
      <c r="AM256" s="5" t="b">
        <f t="shared" si="318"/>
        <v>0</v>
      </c>
      <c r="AN256" s="5" t="str">
        <f>IF(AM256,IF(_xlfn.XLOOKUP(T256,Data!$W$3:$W$28,Data!$AA$3:$AA$28)=FALSE,"You can't take that.",IF(Q256=1,"You already have that.",IF(OR(CK255=CT255,CK255=CY255),"The unholy fiend prevents you!",""))),"")</f>
        <v/>
      </c>
      <c r="AO256" s="5" t="str">
        <f t="shared" si="319"/>
        <v/>
      </c>
      <c r="AP256" s="5" t="str">
        <f t="shared" si="320"/>
        <v/>
      </c>
      <c r="AQ256" s="5" t="b">
        <f t="shared" si="321"/>
        <v>0</v>
      </c>
      <c r="AR256" s="5" t="str">
        <f t="shared" si="322"/>
        <v/>
      </c>
      <c r="AS256" s="5" t="str">
        <f t="shared" si="323"/>
        <v/>
      </c>
      <c r="AT256" s="5" t="str">
        <f t="shared" si="261"/>
        <v/>
      </c>
      <c r="AU256" s="5" t="str">
        <f>IF(AND(K256="Examine",U256=""),_xlfn.XLOOKUP(T256,Data!$W$3:$W$28,Data!$Z$3:$Z$28)&amp;IF(T256=15,IF(CL255,IF(CM255&gt;=14,"burning brightly.",IF(CM255&gt;=9,"burning steadily.",IF(CM255&gt;=4,"burning weakly.","guttering."))),"unlit."),""),"")</f>
        <v/>
      </c>
      <c r="AV256" s="5" t="str" cm="1">
        <f t="array" ref="AV256">_xlfn.TEXTJOIN(", ", TRUE, IF(CO255:DN255=1,CO$1:DN$1,""))</f>
        <v/>
      </c>
      <c r="AW256" s="5" t="str">
        <f t="shared" si="324"/>
        <v/>
      </c>
      <c r="AX256" s="5" t="b">
        <f t="shared" si="325"/>
        <v>0</v>
      </c>
      <c r="AY256" s="5" t="str">
        <f>IF(AX256,IF(NOT(ISBLANK(_xlfn.XLOOKUP(T256,Data!$W$3:$W$28,Data!$AD$3:$AD$28))),IF(CK255=12,"","There's nowhere to pour it away here."),"You can't empty that!"),"")</f>
        <v/>
      </c>
      <c r="AZ256" s="5" t="str">
        <f t="shared" si="326"/>
        <v/>
      </c>
      <c r="BA256" s="5" t="b">
        <f t="shared" si="327"/>
        <v>0</v>
      </c>
      <c r="BB256" s="5" t="e">
        <f>_xlfn.XLOOKUP(T256,Data!$W$3:$W$28,Data!$AD$3:$AD$28)</f>
        <v>#N/A</v>
      </c>
      <c r="BC256" s="5" t="str">
        <f t="shared" si="328"/>
        <v/>
      </c>
      <c r="BD256" s="5" t="str">
        <f t="shared" si="329"/>
        <v/>
      </c>
      <c r="BE256" s="5" t="b">
        <f t="shared" si="330"/>
        <v>0</v>
      </c>
      <c r="BF256" s="5" t="str">
        <f t="shared" si="266"/>
        <v/>
      </c>
      <c r="BG256" s="5" t="str">
        <f t="shared" si="331"/>
        <v/>
      </c>
      <c r="BH256" s="5" t="b">
        <f t="shared" si="332"/>
        <v>0</v>
      </c>
      <c r="BI256" s="5" t="str">
        <f t="shared" si="333"/>
        <v/>
      </c>
      <c r="BJ256" s="5" t="str">
        <f t="shared" si="267"/>
        <v/>
      </c>
      <c r="BK256" s="5" t="str">
        <f>IF(BH256,IF(BI256="","You ring the bell. "&amp;IF(BJ256=0,"Nothing else happens.","The "&amp;_xlfn.XLOOKUP(BJ256,Data!$W$3:$W$28,Data!$X$3:$X$28)&amp;" is transformed!"),BI256),"")</f>
        <v/>
      </c>
      <c r="BL256" s="5" t="b">
        <f t="shared" si="334"/>
        <v>0</v>
      </c>
      <c r="BM256" s="5" t="b">
        <f t="shared" si="335"/>
        <v>0</v>
      </c>
      <c r="BN256" s="5" t="str">
        <f t="shared" si="268"/>
        <v/>
      </c>
      <c r="BO256" s="5" t="str">
        <f t="shared" si="269"/>
        <v/>
      </c>
      <c r="BP256" s="5" t="b">
        <f t="shared" si="336"/>
        <v>0</v>
      </c>
      <c r="BQ256" s="5" t="str">
        <f>IF(BP256,IF(_xlfn.XLOOKUP(T256,Data!$W$3:$W$28,Data!$AB$3:$AB$28),"That's much too precious to give away!",IF(OR(AND(T256=17,CK255=CQ255),AND(T256=21,CK255=CV255)),"","No-one here seems to want that.")),"")</f>
        <v/>
      </c>
      <c r="BR256" s="5" t="str">
        <f>IF(BP256,IF(BQ256&lt;&gt;"",BQ256,IF(T256=21,Data!$B$5,"The priest takes the water and it is transformed by heavenly radiance!")),"")</f>
        <v/>
      </c>
      <c r="BS256" s="5" t="b">
        <f t="shared" si="337"/>
        <v>0</v>
      </c>
      <c r="BT256" s="5" t="str">
        <f t="shared" si="270"/>
        <v/>
      </c>
      <c r="BU256" s="5" t="str">
        <f t="shared" si="338"/>
        <v/>
      </c>
      <c r="BV256" s="5" t="b">
        <f t="shared" si="339"/>
        <v>0</v>
      </c>
      <c r="BW256" s="5" t="str">
        <f t="shared" si="271"/>
        <v/>
      </c>
      <c r="BX256" s="5" t="str">
        <f t="shared" si="340"/>
        <v/>
      </c>
      <c r="BY256" s="5" t="b">
        <f t="shared" si="341"/>
        <v>0</v>
      </c>
      <c r="BZ256" s="5">
        <f t="shared" si="342"/>
        <v>0</v>
      </c>
      <c r="CA256" s="5" t="str">
        <f t="shared" si="272"/>
        <v/>
      </c>
      <c r="CB256" s="5" t="b">
        <f t="shared" si="273"/>
        <v>0</v>
      </c>
      <c r="CC256" s="5" t="str">
        <f t="shared" si="274"/>
        <v/>
      </c>
      <c r="CD256" s="5" t="b">
        <f t="shared" si="275"/>
        <v>0</v>
      </c>
      <c r="CE256" s="5" t="b">
        <f t="shared" si="276"/>
        <v>0</v>
      </c>
      <c r="CF256" s="5" t="b">
        <f t="shared" si="277"/>
        <v>0</v>
      </c>
      <c r="CG256" s="5" t="b">
        <f t="shared" si="278"/>
        <v>0</v>
      </c>
      <c r="CH256" s="5" t="b">
        <f t="shared" si="279"/>
        <v>0</v>
      </c>
      <c r="CI256" s="5">
        <f t="shared" si="280"/>
        <v>0</v>
      </c>
      <c r="CJ256" s="5" t="str">
        <f t="shared" si="281"/>
        <v>I don't know that verb.</v>
      </c>
      <c r="CK256" s="4">
        <f t="shared" si="282"/>
        <v>3</v>
      </c>
      <c r="CL256" s="4" t="b">
        <f t="shared" si="283"/>
        <v>0</v>
      </c>
      <c r="CM256" s="4">
        <f t="shared" si="343"/>
        <v>20</v>
      </c>
      <c r="CN256" s="4" t="b">
        <f t="shared" si="284"/>
        <v>0</v>
      </c>
      <c r="CO256" s="4">
        <f t="shared" si="285"/>
        <v>12</v>
      </c>
      <c r="CP256" s="4">
        <f t="shared" si="286"/>
        <v>10</v>
      </c>
      <c r="CQ256" s="4">
        <f t="shared" si="287"/>
        <v>2</v>
      </c>
      <c r="CR256" s="4">
        <f t="shared" si="288"/>
        <v>20</v>
      </c>
      <c r="CS256" s="4">
        <f t="shared" si="289"/>
        <v>2</v>
      </c>
      <c r="CT256" s="4">
        <f t="shared" si="290"/>
        <v>15</v>
      </c>
      <c r="CU256" s="4">
        <f t="shared" si="291"/>
        <v>16</v>
      </c>
      <c r="CV256" s="4">
        <f t="shared" si="292"/>
        <v>8</v>
      </c>
      <c r="CW256" s="4">
        <f t="shared" si="293"/>
        <v>8</v>
      </c>
      <c r="CX256" s="4">
        <f t="shared" si="294"/>
        <v>14</v>
      </c>
      <c r="CY256" s="4">
        <f t="shared" si="295"/>
        <v>19</v>
      </c>
      <c r="CZ256" s="4">
        <f t="shared" si="296"/>
        <v>9</v>
      </c>
      <c r="DA256" s="4">
        <f t="shared" si="297"/>
        <v>2</v>
      </c>
      <c r="DB256" s="4">
        <f t="shared" si="298"/>
        <v>12</v>
      </c>
      <c r="DC256" s="4">
        <f t="shared" si="344"/>
        <v>2</v>
      </c>
      <c r="DD256" s="4">
        <f t="shared" si="299"/>
        <v>2</v>
      </c>
      <c r="DE256" s="4">
        <f t="shared" si="300"/>
        <v>2</v>
      </c>
      <c r="DF256" s="4">
        <f t="shared" si="301"/>
        <v>10</v>
      </c>
      <c r="DG256" s="4">
        <f t="shared" si="302"/>
        <v>2</v>
      </c>
      <c r="DH256" s="4">
        <f t="shared" si="303"/>
        <v>17</v>
      </c>
      <c r="DI256" s="4">
        <f t="shared" si="304"/>
        <v>6</v>
      </c>
      <c r="DJ256" s="4">
        <f t="shared" si="305"/>
        <v>15</v>
      </c>
      <c r="DK256" s="4">
        <f t="shared" si="306"/>
        <v>19</v>
      </c>
      <c r="DL256" s="4">
        <f t="shared" si="307"/>
        <v>2</v>
      </c>
      <c r="DM256" s="4">
        <f t="shared" si="308"/>
        <v>22</v>
      </c>
      <c r="DN256" s="4">
        <f t="shared" si="309"/>
        <v>23</v>
      </c>
      <c r="DO256" s="3"/>
    </row>
    <row r="257" spans="1:119" x14ac:dyDescent="0.35">
      <c r="A257" s="3" t="str">
        <f t="shared" si="310"/>
        <v/>
      </c>
      <c r="B257" s="6"/>
      <c r="C257" s="3" t="str">
        <f t="shared" si="260"/>
        <v/>
      </c>
      <c r="D257" s="3" t="e" cm="1">
        <f t="array" ref="D257:F257">INDEX(_xlfn.TEXTSPLIT(B257," ",,TRUE),_xlfn.SEQUENCE(1,3))</f>
        <v>#VALUE!</v>
      </c>
      <c r="E257" s="3" t="e">
        <v>#VALUE!</v>
      </c>
      <c r="F257" s="3" t="e">
        <v>#VALUE!</v>
      </c>
      <c r="G257" s="3" t="e" cm="1">
        <f t="array" ref="G257">_xlfn.XLOOKUP(D257,Data!$D$3:$D$36,Data!$E$3:$G$36)</f>
        <v>#VALUE!</v>
      </c>
      <c r="H257" s="3"/>
      <c r="I257" s="3"/>
      <c r="J257" s="3" t="e">
        <f>_xlfn.XMATCH(E257,Data!$L$3:$L$10)</f>
        <v>#VALUE!</v>
      </c>
      <c r="K257" s="3" t="str">
        <f>IF(M257="",IF(I257,Data!$B$4,_xlfn.XLOOKUP(D257,Data!$D$3:$D$36,Data!$E$3:$E$36)),"")</f>
        <v/>
      </c>
      <c r="L257" s="3" t="str">
        <f>IF(M257="",IF(I257,_xlfn.XLOOKUP(G257,Data!$L$3:$L$10,Data!$M$3:$M$10),IF(H257=0,"",IF(H257=1,E257,_xlfn.XLOOKUP(E257,Data!$L$3:$L$10,Data!$M$3:$M$10)))),"")</f>
        <v/>
      </c>
      <c r="M257" s="3" t="str">
        <f>IF(NOT(ISERROR(F257)),Data!$J$3,IF(ISERROR(G257),Data!$J$4,IF(AND(H257=0,NOT(ISERROR(E257))),Data!$J$5,IF(AND(H257=2,ISERROR(J257)),Data!$J$7,IF(AND(H257=1,ISERROR(E257)),Data!$J$6,"")))))</f>
        <v>I don't know that verb.</v>
      </c>
      <c r="N257" s="3" t="e">
        <f>_xlfn.XLOOKUP(K257,Data!$D$3:$D$36,Data!$H$3:$H$36)</f>
        <v>#N/A</v>
      </c>
      <c r="O257" s="3" t="e">
        <f>_xlfn.XLOOKUP(L257,Data!$X$3:$X$29,Data!$W$3:$W$29)</f>
        <v>#N/A</v>
      </c>
      <c r="P257" s="3" t="b">
        <f>OR(_xlfn.XLOOKUP(CK256,Data!$O$3:$O$25,Data!$U$3:$U$25),AND(CL256,OR(DC256=CK256,DC256=1)))</f>
        <v>1</v>
      </c>
      <c r="Q257" s="3" t="e" cm="1">
        <f t="array" ref="Q257">INDEX(CO256:DN256,1,O257)</f>
        <v>#N/A</v>
      </c>
      <c r="R257" s="3" t="e">
        <f t="shared" si="262"/>
        <v>#N/A</v>
      </c>
      <c r="S257" s="3" t="e">
        <f t="shared" si="311"/>
        <v>#N/A</v>
      </c>
      <c r="T257" s="3" t="str">
        <f t="shared" si="312"/>
        <v/>
      </c>
      <c r="U257" s="3" t="str">
        <f>IF(M257&lt;&gt;"",M257,IF(L257="","",IFERROR(IF(T257=0,IF(S257=FALSE,Data!$J$11,Data!$J$8),""),IF(K257=Data!$B$4,"",Data!$J$8))))</f>
        <v>I don't know that verb.</v>
      </c>
      <c r="V257" s="3" t="e" cm="1">
        <f t="array" ref="V257">INDEX(Data!$Q$3:$T$25,CK256,L257)</f>
        <v>#VALUE!</v>
      </c>
      <c r="W257" s="3" t="e">
        <f t="shared" si="263"/>
        <v>#VALUE!</v>
      </c>
      <c r="X257" s="3">
        <f t="shared" si="313"/>
        <v>0</v>
      </c>
      <c r="Y257" s="3" t="str">
        <f>IF(K257&lt;&gt;"Go","",IF(ISNUMBER(V257),IF(V257&gt;0,W257,Data!$J$9),Play!V257))</f>
        <v/>
      </c>
      <c r="Z257" s="3" t="b">
        <f t="shared" si="314"/>
        <v>0</v>
      </c>
      <c r="AA257" s="3" t="str">
        <f t="shared" si="315"/>
        <v/>
      </c>
      <c r="AB257" s="3">
        <f t="shared" si="264"/>
        <v>0</v>
      </c>
      <c r="AE257" s="5" t="str">
        <f t="shared" si="265"/>
        <v/>
      </c>
      <c r="AF257" s="5" t="str">
        <f>IF(AE257&lt;&gt;"",OR(_xlfn.XLOOKUP(AE257,Data!$O$3:$O$25,Data!$U$3:$U$25),AND(CL256,OR(DC256=1,DC256=CK256))),"")</f>
        <v/>
      </c>
      <c r="AG257" s="5" t="e" cm="1">
        <f t="array" ref="AG257">"Exits: " &amp; _xlfn.TEXTJOIN(", ", TRUE, IF(INDEX(Data!$Q$3:$T$25,AE257,0)&gt;0,Data!$Q$2:$T$2,""))&amp;"."</f>
        <v>#VALUE!</v>
      </c>
      <c r="AH257" s="5" t="str" cm="1">
        <f t="array" ref="AH257">_xlfn.TEXTJOIN(", ", TRUE, IF(CO256:DN256=AE257,_xlfn.XLOOKUP($CO$3:$DN$3,Data!$W$3:$W$28,Data!$X$3:$X$28),""))</f>
        <v/>
      </c>
      <c r="AI257" s="5" t="str">
        <f>IF(AF257="","",IF(AF257,_xlfn.XLOOKUP(AE257,Data!$O$3:$O$25,Data!$P$3:$P$25)&amp;" "&amp;AG257&amp;IF(AH257&lt;&gt;""," You see: " &amp;AH257&amp;".",""),Data!$J$10))</f>
        <v/>
      </c>
      <c r="AJ257" s="5" t="str">
        <f t="shared" si="316"/>
        <v/>
      </c>
      <c r="AK257" s="5" t="str">
        <f>IF(AND(K257="Talk",U257=""),_xlfn.XLOOKUP(T257,Data!$W$3:$W$28,Data!$AC$3:$AC$28),"")</f>
        <v/>
      </c>
      <c r="AL257" s="5" t="str">
        <f t="shared" si="317"/>
        <v/>
      </c>
      <c r="AM257" s="5" t="b">
        <f t="shared" si="318"/>
        <v>0</v>
      </c>
      <c r="AN257" s="5" t="str">
        <f>IF(AM257,IF(_xlfn.XLOOKUP(T257,Data!$W$3:$W$28,Data!$AA$3:$AA$28)=FALSE,"You can't take that.",IF(Q257=1,"You already have that.",IF(OR(CK256=CT256,CK256=CY256),"The unholy fiend prevents you!",""))),"")</f>
        <v/>
      </c>
      <c r="AO257" s="5" t="str">
        <f t="shared" si="319"/>
        <v/>
      </c>
      <c r="AP257" s="5" t="str">
        <f t="shared" si="320"/>
        <v/>
      </c>
      <c r="AQ257" s="5" t="b">
        <f t="shared" si="321"/>
        <v>0</v>
      </c>
      <c r="AR257" s="5" t="str">
        <f t="shared" si="322"/>
        <v/>
      </c>
      <c r="AS257" s="5" t="str">
        <f t="shared" si="323"/>
        <v/>
      </c>
      <c r="AT257" s="5" t="str">
        <f t="shared" si="261"/>
        <v/>
      </c>
      <c r="AU257" s="5" t="str">
        <f>IF(AND(K257="Examine",U257=""),_xlfn.XLOOKUP(T257,Data!$W$3:$W$28,Data!$Z$3:$Z$28)&amp;IF(T257=15,IF(CL256,IF(CM256&gt;=14,"burning brightly.",IF(CM256&gt;=9,"burning steadily.",IF(CM256&gt;=4,"burning weakly.","guttering."))),"unlit."),""),"")</f>
        <v/>
      </c>
      <c r="AV257" s="5" t="str" cm="1">
        <f t="array" ref="AV257">_xlfn.TEXTJOIN(", ", TRUE, IF(CO256:DN256=1,CO$1:DN$1,""))</f>
        <v/>
      </c>
      <c r="AW257" s="5" t="str">
        <f t="shared" si="324"/>
        <v/>
      </c>
      <c r="AX257" s="5" t="b">
        <f t="shared" si="325"/>
        <v>0</v>
      </c>
      <c r="AY257" s="5" t="str">
        <f>IF(AX257,IF(NOT(ISBLANK(_xlfn.XLOOKUP(T257,Data!$W$3:$W$28,Data!$AD$3:$AD$28))),IF(CK256=12,"","There's nowhere to pour it away here."),"You can't empty that!"),"")</f>
        <v/>
      </c>
      <c r="AZ257" s="5" t="str">
        <f t="shared" si="326"/>
        <v/>
      </c>
      <c r="BA257" s="5" t="b">
        <f t="shared" si="327"/>
        <v>0</v>
      </c>
      <c r="BB257" s="5" t="e">
        <f>_xlfn.XLOOKUP(T257,Data!$W$3:$W$28,Data!$AD$3:$AD$28)</f>
        <v>#N/A</v>
      </c>
      <c r="BC257" s="5" t="str">
        <f t="shared" si="328"/>
        <v/>
      </c>
      <c r="BD257" s="5" t="str">
        <f t="shared" si="329"/>
        <v/>
      </c>
      <c r="BE257" s="5" t="b">
        <f t="shared" si="330"/>
        <v>0</v>
      </c>
      <c r="BF257" s="5" t="str">
        <f t="shared" si="266"/>
        <v/>
      </c>
      <c r="BG257" s="5" t="str">
        <f t="shared" si="331"/>
        <v/>
      </c>
      <c r="BH257" s="5" t="b">
        <f t="shared" si="332"/>
        <v>0</v>
      </c>
      <c r="BI257" s="5" t="str">
        <f t="shared" si="333"/>
        <v/>
      </c>
      <c r="BJ257" s="5" t="str">
        <f t="shared" si="267"/>
        <v/>
      </c>
      <c r="BK257" s="5" t="str">
        <f>IF(BH257,IF(BI257="","You ring the bell. "&amp;IF(BJ257=0,"Nothing else happens.","The "&amp;_xlfn.XLOOKUP(BJ257,Data!$W$3:$W$28,Data!$X$3:$X$28)&amp;" is transformed!"),BI257),"")</f>
        <v/>
      </c>
      <c r="BL257" s="5" t="b">
        <f t="shared" si="334"/>
        <v>0</v>
      </c>
      <c r="BM257" s="5" t="b">
        <f t="shared" si="335"/>
        <v>0</v>
      </c>
      <c r="BN257" s="5" t="str">
        <f t="shared" si="268"/>
        <v/>
      </c>
      <c r="BO257" s="5" t="str">
        <f t="shared" si="269"/>
        <v/>
      </c>
      <c r="BP257" s="5" t="b">
        <f t="shared" si="336"/>
        <v>0</v>
      </c>
      <c r="BQ257" s="5" t="str">
        <f>IF(BP257,IF(_xlfn.XLOOKUP(T257,Data!$W$3:$W$28,Data!$AB$3:$AB$28),"That's much too precious to give away!",IF(OR(AND(T257=17,CK256=CQ256),AND(T257=21,CK256=CV256)),"","No-one here seems to want that.")),"")</f>
        <v/>
      </c>
      <c r="BR257" s="5" t="str">
        <f>IF(BP257,IF(BQ257&lt;&gt;"",BQ257,IF(T257=21,Data!$B$5,"The priest takes the water and it is transformed by heavenly radiance!")),"")</f>
        <v/>
      </c>
      <c r="BS257" s="5" t="b">
        <f t="shared" si="337"/>
        <v>0</v>
      </c>
      <c r="BT257" s="5" t="str">
        <f t="shared" si="270"/>
        <v/>
      </c>
      <c r="BU257" s="5" t="str">
        <f t="shared" si="338"/>
        <v/>
      </c>
      <c r="BV257" s="5" t="b">
        <f t="shared" si="339"/>
        <v>0</v>
      </c>
      <c r="BW257" s="5" t="str">
        <f t="shared" si="271"/>
        <v/>
      </c>
      <c r="BX257" s="5" t="str">
        <f t="shared" si="340"/>
        <v/>
      </c>
      <c r="BY257" s="5" t="b">
        <f t="shared" si="341"/>
        <v>0</v>
      </c>
      <c r="BZ257" s="5">
        <f t="shared" si="342"/>
        <v>0</v>
      </c>
      <c r="CA257" s="5" t="str">
        <f t="shared" si="272"/>
        <v/>
      </c>
      <c r="CB257" s="5" t="b">
        <f t="shared" si="273"/>
        <v>0</v>
      </c>
      <c r="CC257" s="5" t="str">
        <f t="shared" si="274"/>
        <v/>
      </c>
      <c r="CD257" s="5" t="b">
        <f t="shared" si="275"/>
        <v>0</v>
      </c>
      <c r="CE257" s="5" t="b">
        <f t="shared" si="276"/>
        <v>0</v>
      </c>
      <c r="CF257" s="5" t="b">
        <f t="shared" si="277"/>
        <v>0</v>
      </c>
      <c r="CG257" s="5" t="b">
        <f t="shared" si="278"/>
        <v>0</v>
      </c>
      <c r="CH257" s="5" t="b">
        <f t="shared" si="279"/>
        <v>0</v>
      </c>
      <c r="CI257" s="5">
        <f t="shared" si="280"/>
        <v>0</v>
      </c>
      <c r="CJ257" s="5" t="str">
        <f t="shared" si="281"/>
        <v>I don't know that verb.</v>
      </c>
      <c r="CK257" s="4">
        <f t="shared" si="282"/>
        <v>3</v>
      </c>
      <c r="CL257" s="4" t="b">
        <f t="shared" si="283"/>
        <v>0</v>
      </c>
      <c r="CM257" s="4">
        <f t="shared" si="343"/>
        <v>20</v>
      </c>
      <c r="CN257" s="4" t="b">
        <f t="shared" si="284"/>
        <v>0</v>
      </c>
      <c r="CO257" s="4">
        <f t="shared" si="285"/>
        <v>12</v>
      </c>
      <c r="CP257" s="4">
        <f t="shared" si="286"/>
        <v>10</v>
      </c>
      <c r="CQ257" s="4">
        <f t="shared" si="287"/>
        <v>2</v>
      </c>
      <c r="CR257" s="4">
        <f t="shared" si="288"/>
        <v>20</v>
      </c>
      <c r="CS257" s="4">
        <f t="shared" si="289"/>
        <v>2</v>
      </c>
      <c r="CT257" s="4">
        <f t="shared" si="290"/>
        <v>15</v>
      </c>
      <c r="CU257" s="4">
        <f t="shared" si="291"/>
        <v>16</v>
      </c>
      <c r="CV257" s="4">
        <f t="shared" si="292"/>
        <v>8</v>
      </c>
      <c r="CW257" s="4">
        <f t="shared" si="293"/>
        <v>8</v>
      </c>
      <c r="CX257" s="4">
        <f t="shared" si="294"/>
        <v>14</v>
      </c>
      <c r="CY257" s="4">
        <f t="shared" si="295"/>
        <v>19</v>
      </c>
      <c r="CZ257" s="4">
        <f t="shared" si="296"/>
        <v>9</v>
      </c>
      <c r="DA257" s="4">
        <f t="shared" si="297"/>
        <v>2</v>
      </c>
      <c r="DB257" s="4">
        <f t="shared" si="298"/>
        <v>12</v>
      </c>
      <c r="DC257" s="4">
        <f t="shared" si="344"/>
        <v>2</v>
      </c>
      <c r="DD257" s="4">
        <f t="shared" si="299"/>
        <v>2</v>
      </c>
      <c r="DE257" s="4">
        <f t="shared" si="300"/>
        <v>2</v>
      </c>
      <c r="DF257" s="4">
        <f t="shared" si="301"/>
        <v>10</v>
      </c>
      <c r="DG257" s="4">
        <f t="shared" si="302"/>
        <v>2</v>
      </c>
      <c r="DH257" s="4">
        <f t="shared" si="303"/>
        <v>17</v>
      </c>
      <c r="DI257" s="4">
        <f t="shared" si="304"/>
        <v>6</v>
      </c>
      <c r="DJ257" s="4">
        <f t="shared" si="305"/>
        <v>15</v>
      </c>
      <c r="DK257" s="4">
        <f t="shared" si="306"/>
        <v>19</v>
      </c>
      <c r="DL257" s="4">
        <f t="shared" si="307"/>
        <v>2</v>
      </c>
      <c r="DM257" s="4">
        <f t="shared" si="308"/>
        <v>22</v>
      </c>
      <c r="DN257" s="4">
        <f t="shared" si="309"/>
        <v>23</v>
      </c>
      <c r="DO257" s="3"/>
    </row>
    <row r="258" spans="1:119" x14ac:dyDescent="0.35">
      <c r="A258" s="3" t="str">
        <f t="shared" si="310"/>
        <v/>
      </c>
      <c r="B258" s="6"/>
      <c r="C258" s="3" t="str">
        <f t="shared" si="260"/>
        <v/>
      </c>
      <c r="D258" s="3" t="e" cm="1">
        <f t="array" ref="D258:F258">INDEX(_xlfn.TEXTSPLIT(B258," ",,TRUE),_xlfn.SEQUENCE(1,3))</f>
        <v>#VALUE!</v>
      </c>
      <c r="E258" s="3" t="e">
        <v>#VALUE!</v>
      </c>
      <c r="F258" s="3" t="e">
        <v>#VALUE!</v>
      </c>
      <c r="G258" s="3" t="e" cm="1">
        <f t="array" ref="G258">_xlfn.XLOOKUP(D258,Data!$D$3:$D$36,Data!$E$3:$G$36)</f>
        <v>#VALUE!</v>
      </c>
      <c r="H258" s="3"/>
      <c r="I258" s="3"/>
      <c r="J258" s="3" t="e">
        <f>_xlfn.XMATCH(E258,Data!$L$3:$L$10)</f>
        <v>#VALUE!</v>
      </c>
      <c r="K258" s="3" t="str">
        <f>IF(M258="",IF(I258,Data!$B$4,_xlfn.XLOOKUP(D258,Data!$D$3:$D$36,Data!$E$3:$E$36)),"")</f>
        <v/>
      </c>
      <c r="L258" s="3" t="str">
        <f>IF(M258="",IF(I258,_xlfn.XLOOKUP(G258,Data!$L$3:$L$10,Data!$M$3:$M$10),IF(H258=0,"",IF(H258=1,E258,_xlfn.XLOOKUP(E258,Data!$L$3:$L$10,Data!$M$3:$M$10)))),"")</f>
        <v/>
      </c>
      <c r="M258" s="3" t="str">
        <f>IF(NOT(ISERROR(F258)),Data!$J$3,IF(ISERROR(G258),Data!$J$4,IF(AND(H258=0,NOT(ISERROR(E258))),Data!$J$5,IF(AND(H258=2,ISERROR(J258)),Data!$J$7,IF(AND(H258=1,ISERROR(E258)),Data!$J$6,"")))))</f>
        <v>I don't know that verb.</v>
      </c>
      <c r="N258" s="3" t="e">
        <f>_xlfn.XLOOKUP(K258,Data!$D$3:$D$36,Data!$H$3:$H$36)</f>
        <v>#N/A</v>
      </c>
      <c r="O258" s="3" t="e">
        <f>_xlfn.XLOOKUP(L258,Data!$X$3:$X$29,Data!$W$3:$W$29)</f>
        <v>#N/A</v>
      </c>
      <c r="P258" s="3" t="b">
        <f>OR(_xlfn.XLOOKUP(CK257,Data!$O$3:$O$25,Data!$U$3:$U$25),AND(CL257,OR(DC257=CK257,DC257=1)))</f>
        <v>1</v>
      </c>
      <c r="Q258" s="3" t="e" cm="1">
        <f t="array" ref="Q258">INDEX(CO257:DN257,1,O258)</f>
        <v>#N/A</v>
      </c>
      <c r="R258" s="3" t="e">
        <f t="shared" si="262"/>
        <v>#N/A</v>
      </c>
      <c r="S258" s="3" t="e">
        <f t="shared" si="311"/>
        <v>#N/A</v>
      </c>
      <c r="T258" s="3" t="str">
        <f t="shared" si="312"/>
        <v/>
      </c>
      <c r="U258" s="3" t="str">
        <f>IF(M258&lt;&gt;"",M258,IF(L258="","",IFERROR(IF(T258=0,IF(S258=FALSE,Data!$J$11,Data!$J$8),""),IF(K258=Data!$B$4,"",Data!$J$8))))</f>
        <v>I don't know that verb.</v>
      </c>
      <c r="V258" s="3" t="e" cm="1">
        <f t="array" ref="V258">INDEX(Data!$Q$3:$T$25,CK257,L258)</f>
        <v>#VALUE!</v>
      </c>
      <c r="W258" s="3" t="e">
        <f t="shared" si="263"/>
        <v>#VALUE!</v>
      </c>
      <c r="X258" s="3">
        <f t="shared" si="313"/>
        <v>0</v>
      </c>
      <c r="Y258" s="3" t="str">
        <f>IF(K258&lt;&gt;"Go","",IF(ISNUMBER(V258),IF(V258&gt;0,W258,Data!$J$9),Play!V258))</f>
        <v/>
      </c>
      <c r="Z258" s="3" t="b">
        <f t="shared" si="314"/>
        <v>0</v>
      </c>
      <c r="AA258" s="3" t="str">
        <f t="shared" si="315"/>
        <v/>
      </c>
      <c r="AB258" s="3">
        <f t="shared" si="264"/>
        <v>0</v>
      </c>
      <c r="AE258" s="5" t="str">
        <f t="shared" si="265"/>
        <v/>
      </c>
      <c r="AF258" s="5" t="str">
        <f>IF(AE258&lt;&gt;"",OR(_xlfn.XLOOKUP(AE258,Data!$O$3:$O$25,Data!$U$3:$U$25),AND(CL257,OR(DC257=1,DC257=CK257))),"")</f>
        <v/>
      </c>
      <c r="AG258" s="5" t="e" cm="1">
        <f t="array" ref="AG258">"Exits: " &amp; _xlfn.TEXTJOIN(", ", TRUE, IF(INDEX(Data!$Q$3:$T$25,AE258,0)&gt;0,Data!$Q$2:$T$2,""))&amp;"."</f>
        <v>#VALUE!</v>
      </c>
      <c r="AH258" s="5" t="str" cm="1">
        <f t="array" ref="AH258">_xlfn.TEXTJOIN(", ", TRUE, IF(CO257:DN257=AE258,_xlfn.XLOOKUP($CO$3:$DN$3,Data!$W$3:$W$28,Data!$X$3:$X$28),""))</f>
        <v/>
      </c>
      <c r="AI258" s="5" t="str">
        <f>IF(AF258="","",IF(AF258,_xlfn.XLOOKUP(AE258,Data!$O$3:$O$25,Data!$P$3:$P$25)&amp;" "&amp;AG258&amp;IF(AH258&lt;&gt;""," You see: " &amp;AH258&amp;".",""),Data!$J$10))</f>
        <v/>
      </c>
      <c r="AJ258" s="5" t="str">
        <f t="shared" si="316"/>
        <v/>
      </c>
      <c r="AK258" s="5" t="str">
        <f>IF(AND(K258="Talk",U258=""),_xlfn.XLOOKUP(T258,Data!$W$3:$W$28,Data!$AC$3:$AC$28),"")</f>
        <v/>
      </c>
      <c r="AL258" s="5" t="str">
        <f t="shared" si="317"/>
        <v/>
      </c>
      <c r="AM258" s="5" t="b">
        <f t="shared" si="318"/>
        <v>0</v>
      </c>
      <c r="AN258" s="5" t="str">
        <f>IF(AM258,IF(_xlfn.XLOOKUP(T258,Data!$W$3:$W$28,Data!$AA$3:$AA$28)=FALSE,"You can't take that.",IF(Q258=1,"You already have that.",IF(OR(CK257=CT257,CK257=CY257),"The unholy fiend prevents you!",""))),"")</f>
        <v/>
      </c>
      <c r="AO258" s="5" t="str">
        <f t="shared" si="319"/>
        <v/>
      </c>
      <c r="AP258" s="5" t="str">
        <f t="shared" si="320"/>
        <v/>
      </c>
      <c r="AQ258" s="5" t="b">
        <f t="shared" si="321"/>
        <v>0</v>
      </c>
      <c r="AR258" s="5" t="str">
        <f t="shared" si="322"/>
        <v/>
      </c>
      <c r="AS258" s="5" t="str">
        <f t="shared" si="323"/>
        <v/>
      </c>
      <c r="AT258" s="5" t="str">
        <f t="shared" si="261"/>
        <v/>
      </c>
      <c r="AU258" s="5" t="str">
        <f>IF(AND(K258="Examine",U258=""),_xlfn.XLOOKUP(T258,Data!$W$3:$W$28,Data!$Z$3:$Z$28)&amp;IF(T258=15,IF(CL257,IF(CM257&gt;=14,"burning brightly.",IF(CM257&gt;=9,"burning steadily.",IF(CM257&gt;=4,"burning weakly.","guttering."))),"unlit."),""),"")</f>
        <v/>
      </c>
      <c r="AV258" s="5" t="str" cm="1">
        <f t="array" ref="AV258">_xlfn.TEXTJOIN(", ", TRUE, IF(CO257:DN257=1,CO$1:DN$1,""))</f>
        <v/>
      </c>
      <c r="AW258" s="5" t="str">
        <f t="shared" si="324"/>
        <v/>
      </c>
      <c r="AX258" s="5" t="b">
        <f t="shared" si="325"/>
        <v>0</v>
      </c>
      <c r="AY258" s="5" t="str">
        <f>IF(AX258,IF(NOT(ISBLANK(_xlfn.XLOOKUP(T258,Data!$W$3:$W$28,Data!$AD$3:$AD$28))),IF(CK257=12,"","There's nowhere to pour it away here."),"You can't empty that!"),"")</f>
        <v/>
      </c>
      <c r="AZ258" s="5" t="str">
        <f t="shared" si="326"/>
        <v/>
      </c>
      <c r="BA258" s="5" t="b">
        <f t="shared" si="327"/>
        <v>0</v>
      </c>
      <c r="BB258" s="5" t="e">
        <f>_xlfn.XLOOKUP(T258,Data!$W$3:$W$28,Data!$AD$3:$AD$28)</f>
        <v>#N/A</v>
      </c>
      <c r="BC258" s="5" t="str">
        <f t="shared" si="328"/>
        <v/>
      </c>
      <c r="BD258" s="5" t="str">
        <f t="shared" si="329"/>
        <v/>
      </c>
      <c r="BE258" s="5" t="b">
        <f t="shared" si="330"/>
        <v>0</v>
      </c>
      <c r="BF258" s="5" t="str">
        <f t="shared" si="266"/>
        <v/>
      </c>
      <c r="BG258" s="5" t="str">
        <f t="shared" si="331"/>
        <v/>
      </c>
      <c r="BH258" s="5" t="b">
        <f t="shared" si="332"/>
        <v>0</v>
      </c>
      <c r="BI258" s="5" t="str">
        <f t="shared" si="333"/>
        <v/>
      </c>
      <c r="BJ258" s="5" t="str">
        <f t="shared" si="267"/>
        <v/>
      </c>
      <c r="BK258" s="5" t="str">
        <f>IF(BH258,IF(BI258="","You ring the bell. "&amp;IF(BJ258=0,"Nothing else happens.","The "&amp;_xlfn.XLOOKUP(BJ258,Data!$W$3:$W$28,Data!$X$3:$X$28)&amp;" is transformed!"),BI258),"")</f>
        <v/>
      </c>
      <c r="BL258" s="5" t="b">
        <f t="shared" si="334"/>
        <v>0</v>
      </c>
      <c r="BM258" s="5" t="b">
        <f t="shared" si="335"/>
        <v>0</v>
      </c>
      <c r="BN258" s="5" t="str">
        <f t="shared" si="268"/>
        <v/>
      </c>
      <c r="BO258" s="5" t="str">
        <f t="shared" si="269"/>
        <v/>
      </c>
      <c r="BP258" s="5" t="b">
        <f t="shared" si="336"/>
        <v>0</v>
      </c>
      <c r="BQ258" s="5" t="str">
        <f>IF(BP258,IF(_xlfn.XLOOKUP(T258,Data!$W$3:$W$28,Data!$AB$3:$AB$28),"That's much too precious to give away!",IF(OR(AND(T258=17,CK257=CQ257),AND(T258=21,CK257=CV257)),"","No-one here seems to want that.")),"")</f>
        <v/>
      </c>
      <c r="BR258" s="5" t="str">
        <f>IF(BP258,IF(BQ258&lt;&gt;"",BQ258,IF(T258=21,Data!$B$5,"The priest takes the water and it is transformed by heavenly radiance!")),"")</f>
        <v/>
      </c>
      <c r="BS258" s="5" t="b">
        <f t="shared" si="337"/>
        <v>0</v>
      </c>
      <c r="BT258" s="5" t="str">
        <f t="shared" si="270"/>
        <v/>
      </c>
      <c r="BU258" s="5" t="str">
        <f t="shared" si="338"/>
        <v/>
      </c>
      <c r="BV258" s="5" t="b">
        <f t="shared" si="339"/>
        <v>0</v>
      </c>
      <c r="BW258" s="5" t="str">
        <f t="shared" si="271"/>
        <v/>
      </c>
      <c r="BX258" s="5" t="str">
        <f t="shared" si="340"/>
        <v/>
      </c>
      <c r="BY258" s="5" t="b">
        <f t="shared" si="341"/>
        <v>0</v>
      </c>
      <c r="BZ258" s="5">
        <f t="shared" si="342"/>
        <v>0</v>
      </c>
      <c r="CA258" s="5" t="str">
        <f t="shared" si="272"/>
        <v/>
      </c>
      <c r="CB258" s="5" t="b">
        <f t="shared" si="273"/>
        <v>0</v>
      </c>
      <c r="CC258" s="5" t="str">
        <f t="shared" si="274"/>
        <v/>
      </c>
      <c r="CD258" s="5" t="b">
        <f t="shared" si="275"/>
        <v>0</v>
      </c>
      <c r="CE258" s="5" t="b">
        <f t="shared" si="276"/>
        <v>0</v>
      </c>
      <c r="CF258" s="5" t="b">
        <f t="shared" si="277"/>
        <v>0</v>
      </c>
      <c r="CG258" s="5" t="b">
        <f t="shared" si="278"/>
        <v>0</v>
      </c>
      <c r="CH258" s="5" t="b">
        <f t="shared" si="279"/>
        <v>0</v>
      </c>
      <c r="CI258" s="5">
        <f t="shared" si="280"/>
        <v>0</v>
      </c>
      <c r="CJ258" s="5" t="str">
        <f t="shared" si="281"/>
        <v>I don't know that verb.</v>
      </c>
      <c r="CK258" s="4">
        <f t="shared" si="282"/>
        <v>3</v>
      </c>
      <c r="CL258" s="4" t="b">
        <f t="shared" si="283"/>
        <v>0</v>
      </c>
      <c r="CM258" s="4">
        <f t="shared" si="343"/>
        <v>20</v>
      </c>
      <c r="CN258" s="4" t="b">
        <f t="shared" si="284"/>
        <v>0</v>
      </c>
      <c r="CO258" s="4">
        <f t="shared" si="285"/>
        <v>12</v>
      </c>
      <c r="CP258" s="4">
        <f t="shared" si="286"/>
        <v>10</v>
      </c>
      <c r="CQ258" s="4">
        <f t="shared" si="287"/>
        <v>2</v>
      </c>
      <c r="CR258" s="4">
        <f t="shared" si="288"/>
        <v>20</v>
      </c>
      <c r="CS258" s="4">
        <f t="shared" si="289"/>
        <v>2</v>
      </c>
      <c r="CT258" s="4">
        <f t="shared" si="290"/>
        <v>15</v>
      </c>
      <c r="CU258" s="4">
        <f t="shared" si="291"/>
        <v>16</v>
      </c>
      <c r="CV258" s="4">
        <f t="shared" si="292"/>
        <v>8</v>
      </c>
      <c r="CW258" s="4">
        <f t="shared" si="293"/>
        <v>8</v>
      </c>
      <c r="CX258" s="4">
        <f t="shared" si="294"/>
        <v>14</v>
      </c>
      <c r="CY258" s="4">
        <f t="shared" si="295"/>
        <v>19</v>
      </c>
      <c r="CZ258" s="4">
        <f t="shared" si="296"/>
        <v>9</v>
      </c>
      <c r="DA258" s="4">
        <f t="shared" si="297"/>
        <v>2</v>
      </c>
      <c r="DB258" s="4">
        <f t="shared" si="298"/>
        <v>12</v>
      </c>
      <c r="DC258" s="4">
        <f t="shared" si="344"/>
        <v>2</v>
      </c>
      <c r="DD258" s="4">
        <f t="shared" si="299"/>
        <v>2</v>
      </c>
      <c r="DE258" s="4">
        <f t="shared" si="300"/>
        <v>2</v>
      </c>
      <c r="DF258" s="4">
        <f t="shared" si="301"/>
        <v>10</v>
      </c>
      <c r="DG258" s="4">
        <f t="shared" si="302"/>
        <v>2</v>
      </c>
      <c r="DH258" s="4">
        <f t="shared" si="303"/>
        <v>17</v>
      </c>
      <c r="DI258" s="4">
        <f t="shared" si="304"/>
        <v>6</v>
      </c>
      <c r="DJ258" s="4">
        <f t="shared" si="305"/>
        <v>15</v>
      </c>
      <c r="DK258" s="4">
        <f t="shared" si="306"/>
        <v>19</v>
      </c>
      <c r="DL258" s="4">
        <f t="shared" si="307"/>
        <v>2</v>
      </c>
      <c r="DM258" s="4">
        <f t="shared" si="308"/>
        <v>22</v>
      </c>
      <c r="DN258" s="4">
        <f t="shared" si="309"/>
        <v>23</v>
      </c>
      <c r="DO258" s="3"/>
    </row>
    <row r="259" spans="1:119" x14ac:dyDescent="0.35">
      <c r="A259" s="3" t="str">
        <f t="shared" si="310"/>
        <v/>
      </c>
      <c r="B259" s="6"/>
      <c r="C259" s="3" t="str">
        <f t="shared" si="260"/>
        <v/>
      </c>
      <c r="D259" s="3" t="e" cm="1">
        <f t="array" ref="D259:F259">INDEX(_xlfn.TEXTSPLIT(B259," ",,TRUE),_xlfn.SEQUENCE(1,3))</f>
        <v>#VALUE!</v>
      </c>
      <c r="E259" s="3" t="e">
        <v>#VALUE!</v>
      </c>
      <c r="F259" s="3" t="e">
        <v>#VALUE!</v>
      </c>
      <c r="G259" s="3" t="e" cm="1">
        <f t="array" ref="G259">_xlfn.XLOOKUP(D259,Data!$D$3:$D$36,Data!$E$3:$G$36)</f>
        <v>#VALUE!</v>
      </c>
      <c r="H259" s="3"/>
      <c r="I259" s="3"/>
      <c r="J259" s="3" t="e">
        <f>_xlfn.XMATCH(E259,Data!$L$3:$L$10)</f>
        <v>#VALUE!</v>
      </c>
      <c r="K259" s="3" t="str">
        <f>IF(M259="",IF(I259,Data!$B$4,_xlfn.XLOOKUP(D259,Data!$D$3:$D$36,Data!$E$3:$E$36)),"")</f>
        <v/>
      </c>
      <c r="L259" s="3" t="str">
        <f>IF(M259="",IF(I259,_xlfn.XLOOKUP(G259,Data!$L$3:$L$10,Data!$M$3:$M$10),IF(H259=0,"",IF(H259=1,E259,_xlfn.XLOOKUP(E259,Data!$L$3:$L$10,Data!$M$3:$M$10)))),"")</f>
        <v/>
      </c>
      <c r="M259" s="3" t="str">
        <f>IF(NOT(ISERROR(F259)),Data!$J$3,IF(ISERROR(G259),Data!$J$4,IF(AND(H259=0,NOT(ISERROR(E259))),Data!$J$5,IF(AND(H259=2,ISERROR(J259)),Data!$J$7,IF(AND(H259=1,ISERROR(E259)),Data!$J$6,"")))))</f>
        <v>I don't know that verb.</v>
      </c>
      <c r="N259" s="3" t="e">
        <f>_xlfn.XLOOKUP(K259,Data!$D$3:$D$36,Data!$H$3:$H$36)</f>
        <v>#N/A</v>
      </c>
      <c r="O259" s="3" t="e">
        <f>_xlfn.XLOOKUP(L259,Data!$X$3:$X$29,Data!$W$3:$W$29)</f>
        <v>#N/A</v>
      </c>
      <c r="P259" s="3" t="b">
        <f>OR(_xlfn.XLOOKUP(CK258,Data!$O$3:$O$25,Data!$U$3:$U$25),AND(CL258,OR(DC258=CK258,DC258=1)))</f>
        <v>1</v>
      </c>
      <c r="Q259" s="3" t="e" cm="1">
        <f t="array" ref="Q259">INDEX(CO258:DN258,1,O259)</f>
        <v>#N/A</v>
      </c>
      <c r="R259" s="3" t="e">
        <f t="shared" si="262"/>
        <v>#N/A</v>
      </c>
      <c r="S259" s="3" t="e">
        <f t="shared" si="311"/>
        <v>#N/A</v>
      </c>
      <c r="T259" s="3" t="str">
        <f t="shared" si="312"/>
        <v/>
      </c>
      <c r="U259" s="3" t="str">
        <f>IF(M259&lt;&gt;"",M259,IF(L259="","",IFERROR(IF(T259=0,IF(S259=FALSE,Data!$J$11,Data!$J$8),""),IF(K259=Data!$B$4,"",Data!$J$8))))</f>
        <v>I don't know that verb.</v>
      </c>
      <c r="V259" s="3" t="e" cm="1">
        <f t="array" ref="V259">INDEX(Data!$Q$3:$T$25,CK258,L259)</f>
        <v>#VALUE!</v>
      </c>
      <c r="W259" s="3" t="e">
        <f t="shared" si="263"/>
        <v>#VALUE!</v>
      </c>
      <c r="X259" s="3">
        <f t="shared" si="313"/>
        <v>0</v>
      </c>
      <c r="Y259" s="3" t="str">
        <f>IF(K259&lt;&gt;"Go","",IF(ISNUMBER(V259),IF(V259&gt;0,W259,Data!$J$9),Play!V259))</f>
        <v/>
      </c>
      <c r="Z259" s="3" t="b">
        <f t="shared" si="314"/>
        <v>0</v>
      </c>
      <c r="AA259" s="3" t="str">
        <f t="shared" si="315"/>
        <v/>
      </c>
      <c r="AB259" s="3">
        <f t="shared" si="264"/>
        <v>0</v>
      </c>
      <c r="AE259" s="5" t="str">
        <f t="shared" si="265"/>
        <v/>
      </c>
      <c r="AF259" s="5" t="str">
        <f>IF(AE259&lt;&gt;"",OR(_xlfn.XLOOKUP(AE259,Data!$O$3:$O$25,Data!$U$3:$U$25),AND(CL258,OR(DC258=1,DC258=CK258))),"")</f>
        <v/>
      </c>
      <c r="AG259" s="5" t="e" cm="1">
        <f t="array" ref="AG259">"Exits: " &amp; _xlfn.TEXTJOIN(", ", TRUE, IF(INDEX(Data!$Q$3:$T$25,AE259,0)&gt;0,Data!$Q$2:$T$2,""))&amp;"."</f>
        <v>#VALUE!</v>
      </c>
      <c r="AH259" s="5" t="str" cm="1">
        <f t="array" ref="AH259">_xlfn.TEXTJOIN(", ", TRUE, IF(CO258:DN258=AE259,_xlfn.XLOOKUP($CO$3:$DN$3,Data!$W$3:$W$28,Data!$X$3:$X$28),""))</f>
        <v/>
      </c>
      <c r="AI259" s="5" t="str">
        <f>IF(AF259="","",IF(AF259,_xlfn.XLOOKUP(AE259,Data!$O$3:$O$25,Data!$P$3:$P$25)&amp;" "&amp;AG259&amp;IF(AH259&lt;&gt;""," You see: " &amp;AH259&amp;".",""),Data!$J$10))</f>
        <v/>
      </c>
      <c r="AJ259" s="5" t="str">
        <f t="shared" si="316"/>
        <v/>
      </c>
      <c r="AK259" s="5" t="str">
        <f>IF(AND(K259="Talk",U259=""),_xlfn.XLOOKUP(T259,Data!$W$3:$W$28,Data!$AC$3:$AC$28),"")</f>
        <v/>
      </c>
      <c r="AL259" s="5" t="str">
        <f t="shared" si="317"/>
        <v/>
      </c>
      <c r="AM259" s="5" t="b">
        <f t="shared" si="318"/>
        <v>0</v>
      </c>
      <c r="AN259" s="5" t="str">
        <f>IF(AM259,IF(_xlfn.XLOOKUP(T259,Data!$W$3:$W$28,Data!$AA$3:$AA$28)=FALSE,"You can't take that.",IF(Q259=1,"You already have that.",IF(OR(CK258=CT258,CK258=CY258),"The unholy fiend prevents you!",""))),"")</f>
        <v/>
      </c>
      <c r="AO259" s="5" t="str">
        <f t="shared" si="319"/>
        <v/>
      </c>
      <c r="AP259" s="5" t="str">
        <f t="shared" si="320"/>
        <v/>
      </c>
      <c r="AQ259" s="5" t="b">
        <f t="shared" si="321"/>
        <v>0</v>
      </c>
      <c r="AR259" s="5" t="str">
        <f t="shared" si="322"/>
        <v/>
      </c>
      <c r="AS259" s="5" t="str">
        <f t="shared" si="323"/>
        <v/>
      </c>
      <c r="AT259" s="5" t="str">
        <f t="shared" si="261"/>
        <v/>
      </c>
      <c r="AU259" s="5" t="str">
        <f>IF(AND(K259="Examine",U259=""),_xlfn.XLOOKUP(T259,Data!$W$3:$W$28,Data!$Z$3:$Z$28)&amp;IF(T259=15,IF(CL258,IF(CM258&gt;=14,"burning brightly.",IF(CM258&gt;=9,"burning steadily.",IF(CM258&gt;=4,"burning weakly.","guttering."))),"unlit."),""),"")</f>
        <v/>
      </c>
      <c r="AV259" s="5" t="str" cm="1">
        <f t="array" ref="AV259">_xlfn.TEXTJOIN(", ", TRUE, IF(CO258:DN258=1,CO$1:DN$1,""))</f>
        <v/>
      </c>
      <c r="AW259" s="5" t="str">
        <f t="shared" si="324"/>
        <v/>
      </c>
      <c r="AX259" s="5" t="b">
        <f t="shared" si="325"/>
        <v>0</v>
      </c>
      <c r="AY259" s="5" t="str">
        <f>IF(AX259,IF(NOT(ISBLANK(_xlfn.XLOOKUP(T259,Data!$W$3:$W$28,Data!$AD$3:$AD$28))),IF(CK258=12,"","There's nowhere to pour it away here."),"You can't empty that!"),"")</f>
        <v/>
      </c>
      <c r="AZ259" s="5" t="str">
        <f t="shared" si="326"/>
        <v/>
      </c>
      <c r="BA259" s="5" t="b">
        <f t="shared" si="327"/>
        <v>0</v>
      </c>
      <c r="BB259" s="5" t="e">
        <f>_xlfn.XLOOKUP(T259,Data!$W$3:$W$28,Data!$AD$3:$AD$28)</f>
        <v>#N/A</v>
      </c>
      <c r="BC259" s="5" t="str">
        <f t="shared" si="328"/>
        <v/>
      </c>
      <c r="BD259" s="5" t="str">
        <f t="shared" si="329"/>
        <v/>
      </c>
      <c r="BE259" s="5" t="b">
        <f t="shared" si="330"/>
        <v>0</v>
      </c>
      <c r="BF259" s="5" t="str">
        <f t="shared" si="266"/>
        <v/>
      </c>
      <c r="BG259" s="5" t="str">
        <f t="shared" si="331"/>
        <v/>
      </c>
      <c r="BH259" s="5" t="b">
        <f t="shared" si="332"/>
        <v>0</v>
      </c>
      <c r="BI259" s="5" t="str">
        <f t="shared" si="333"/>
        <v/>
      </c>
      <c r="BJ259" s="5" t="str">
        <f t="shared" si="267"/>
        <v/>
      </c>
      <c r="BK259" s="5" t="str">
        <f>IF(BH259,IF(BI259="","You ring the bell. "&amp;IF(BJ259=0,"Nothing else happens.","The "&amp;_xlfn.XLOOKUP(BJ259,Data!$W$3:$W$28,Data!$X$3:$X$28)&amp;" is transformed!"),BI259),"")</f>
        <v/>
      </c>
      <c r="BL259" s="5" t="b">
        <f t="shared" si="334"/>
        <v>0</v>
      </c>
      <c r="BM259" s="5" t="b">
        <f t="shared" si="335"/>
        <v>0</v>
      </c>
      <c r="BN259" s="5" t="str">
        <f t="shared" si="268"/>
        <v/>
      </c>
      <c r="BO259" s="5" t="str">
        <f t="shared" si="269"/>
        <v/>
      </c>
      <c r="BP259" s="5" t="b">
        <f t="shared" si="336"/>
        <v>0</v>
      </c>
      <c r="BQ259" s="5" t="str">
        <f>IF(BP259,IF(_xlfn.XLOOKUP(T259,Data!$W$3:$W$28,Data!$AB$3:$AB$28),"That's much too precious to give away!",IF(OR(AND(T259=17,CK258=CQ258),AND(T259=21,CK258=CV258)),"","No-one here seems to want that.")),"")</f>
        <v/>
      </c>
      <c r="BR259" s="5" t="str">
        <f>IF(BP259,IF(BQ259&lt;&gt;"",BQ259,IF(T259=21,Data!$B$5,"The priest takes the water and it is transformed by heavenly radiance!")),"")</f>
        <v/>
      </c>
      <c r="BS259" s="5" t="b">
        <f t="shared" si="337"/>
        <v>0</v>
      </c>
      <c r="BT259" s="5" t="str">
        <f t="shared" si="270"/>
        <v/>
      </c>
      <c r="BU259" s="5" t="str">
        <f t="shared" si="338"/>
        <v/>
      </c>
      <c r="BV259" s="5" t="b">
        <f t="shared" si="339"/>
        <v>0</v>
      </c>
      <c r="BW259" s="5" t="str">
        <f t="shared" si="271"/>
        <v/>
      </c>
      <c r="BX259" s="5" t="str">
        <f t="shared" si="340"/>
        <v/>
      </c>
      <c r="BY259" s="5" t="b">
        <f t="shared" si="341"/>
        <v>0</v>
      </c>
      <c r="BZ259" s="5">
        <f t="shared" si="342"/>
        <v>0</v>
      </c>
      <c r="CA259" s="5" t="str">
        <f t="shared" si="272"/>
        <v/>
      </c>
      <c r="CB259" s="5" t="b">
        <f t="shared" si="273"/>
        <v>0</v>
      </c>
      <c r="CC259" s="5" t="str">
        <f t="shared" si="274"/>
        <v/>
      </c>
      <c r="CD259" s="5" t="b">
        <f t="shared" si="275"/>
        <v>0</v>
      </c>
      <c r="CE259" s="5" t="b">
        <f t="shared" si="276"/>
        <v>0</v>
      </c>
      <c r="CF259" s="5" t="b">
        <f t="shared" si="277"/>
        <v>0</v>
      </c>
      <c r="CG259" s="5" t="b">
        <f t="shared" si="278"/>
        <v>0</v>
      </c>
      <c r="CH259" s="5" t="b">
        <f t="shared" si="279"/>
        <v>0</v>
      </c>
      <c r="CI259" s="5">
        <f t="shared" si="280"/>
        <v>0</v>
      </c>
      <c r="CJ259" s="5" t="str">
        <f t="shared" si="281"/>
        <v>I don't know that verb.</v>
      </c>
      <c r="CK259" s="4">
        <f t="shared" si="282"/>
        <v>3</v>
      </c>
      <c r="CL259" s="4" t="b">
        <f t="shared" si="283"/>
        <v>0</v>
      </c>
      <c r="CM259" s="4">
        <f t="shared" si="343"/>
        <v>20</v>
      </c>
      <c r="CN259" s="4" t="b">
        <f t="shared" si="284"/>
        <v>0</v>
      </c>
      <c r="CO259" s="4">
        <f t="shared" si="285"/>
        <v>12</v>
      </c>
      <c r="CP259" s="4">
        <f t="shared" si="286"/>
        <v>10</v>
      </c>
      <c r="CQ259" s="4">
        <f t="shared" si="287"/>
        <v>2</v>
      </c>
      <c r="CR259" s="4">
        <f t="shared" si="288"/>
        <v>20</v>
      </c>
      <c r="CS259" s="4">
        <f t="shared" si="289"/>
        <v>2</v>
      </c>
      <c r="CT259" s="4">
        <f t="shared" si="290"/>
        <v>15</v>
      </c>
      <c r="CU259" s="4">
        <f t="shared" si="291"/>
        <v>16</v>
      </c>
      <c r="CV259" s="4">
        <f t="shared" si="292"/>
        <v>8</v>
      </c>
      <c r="CW259" s="4">
        <f t="shared" si="293"/>
        <v>8</v>
      </c>
      <c r="CX259" s="4">
        <f t="shared" si="294"/>
        <v>14</v>
      </c>
      <c r="CY259" s="4">
        <f t="shared" si="295"/>
        <v>19</v>
      </c>
      <c r="CZ259" s="4">
        <f t="shared" si="296"/>
        <v>9</v>
      </c>
      <c r="DA259" s="4">
        <f t="shared" si="297"/>
        <v>2</v>
      </c>
      <c r="DB259" s="4">
        <f t="shared" si="298"/>
        <v>12</v>
      </c>
      <c r="DC259" s="4">
        <f t="shared" si="344"/>
        <v>2</v>
      </c>
      <c r="DD259" s="4">
        <f t="shared" si="299"/>
        <v>2</v>
      </c>
      <c r="DE259" s="4">
        <f t="shared" si="300"/>
        <v>2</v>
      </c>
      <c r="DF259" s="4">
        <f t="shared" si="301"/>
        <v>10</v>
      </c>
      <c r="DG259" s="4">
        <f t="shared" si="302"/>
        <v>2</v>
      </c>
      <c r="DH259" s="4">
        <f t="shared" si="303"/>
        <v>17</v>
      </c>
      <c r="DI259" s="4">
        <f t="shared" si="304"/>
        <v>6</v>
      </c>
      <c r="DJ259" s="4">
        <f t="shared" si="305"/>
        <v>15</v>
      </c>
      <c r="DK259" s="4">
        <f t="shared" si="306"/>
        <v>19</v>
      </c>
      <c r="DL259" s="4">
        <f t="shared" si="307"/>
        <v>2</v>
      </c>
      <c r="DM259" s="4">
        <f t="shared" si="308"/>
        <v>22</v>
      </c>
      <c r="DN259" s="4">
        <f t="shared" si="309"/>
        <v>23</v>
      </c>
      <c r="DO259" s="3"/>
    </row>
    <row r="260" spans="1:119" x14ac:dyDescent="0.35">
      <c r="A260" s="3" t="str">
        <f t="shared" si="310"/>
        <v/>
      </c>
      <c r="B260" s="6"/>
      <c r="C260" s="3" t="str">
        <f t="shared" si="260"/>
        <v/>
      </c>
      <c r="D260" s="3" t="e" cm="1">
        <f t="array" ref="D260:F260">INDEX(_xlfn.TEXTSPLIT(B260," ",,TRUE),_xlfn.SEQUENCE(1,3))</f>
        <v>#VALUE!</v>
      </c>
      <c r="E260" s="3" t="e">
        <v>#VALUE!</v>
      </c>
      <c r="F260" s="3" t="e">
        <v>#VALUE!</v>
      </c>
      <c r="G260" s="3" t="e" cm="1">
        <f t="array" ref="G260">_xlfn.XLOOKUP(D260,Data!$D$3:$D$36,Data!$E$3:$G$36)</f>
        <v>#VALUE!</v>
      </c>
      <c r="H260" s="3"/>
      <c r="I260" s="3"/>
      <c r="J260" s="3" t="e">
        <f>_xlfn.XMATCH(E260,Data!$L$3:$L$10)</f>
        <v>#VALUE!</v>
      </c>
      <c r="K260" s="3" t="str">
        <f>IF(M260="",IF(I260,Data!$B$4,_xlfn.XLOOKUP(D260,Data!$D$3:$D$36,Data!$E$3:$E$36)),"")</f>
        <v/>
      </c>
      <c r="L260" s="3" t="str">
        <f>IF(M260="",IF(I260,_xlfn.XLOOKUP(G260,Data!$L$3:$L$10,Data!$M$3:$M$10),IF(H260=0,"",IF(H260=1,E260,_xlfn.XLOOKUP(E260,Data!$L$3:$L$10,Data!$M$3:$M$10)))),"")</f>
        <v/>
      </c>
      <c r="M260" s="3" t="str">
        <f>IF(NOT(ISERROR(F260)),Data!$J$3,IF(ISERROR(G260),Data!$J$4,IF(AND(H260=0,NOT(ISERROR(E260))),Data!$J$5,IF(AND(H260=2,ISERROR(J260)),Data!$J$7,IF(AND(H260=1,ISERROR(E260)),Data!$J$6,"")))))</f>
        <v>I don't know that verb.</v>
      </c>
      <c r="N260" s="3" t="e">
        <f>_xlfn.XLOOKUP(K260,Data!$D$3:$D$36,Data!$H$3:$H$36)</f>
        <v>#N/A</v>
      </c>
      <c r="O260" s="3" t="e">
        <f>_xlfn.XLOOKUP(L260,Data!$X$3:$X$29,Data!$W$3:$W$29)</f>
        <v>#N/A</v>
      </c>
      <c r="P260" s="3" t="b">
        <f>OR(_xlfn.XLOOKUP(CK259,Data!$O$3:$O$25,Data!$U$3:$U$25),AND(CL259,OR(DC259=CK259,DC259=1)))</f>
        <v>1</v>
      </c>
      <c r="Q260" s="3" t="e" cm="1">
        <f t="array" ref="Q260">INDEX(CO259:DN259,1,O260)</f>
        <v>#N/A</v>
      </c>
      <c r="R260" s="3" t="e">
        <f t="shared" si="262"/>
        <v>#N/A</v>
      </c>
      <c r="S260" s="3" t="e">
        <f t="shared" si="311"/>
        <v>#N/A</v>
      </c>
      <c r="T260" s="3" t="str">
        <f t="shared" si="312"/>
        <v/>
      </c>
      <c r="U260" s="3" t="str">
        <f>IF(M260&lt;&gt;"",M260,IF(L260="","",IFERROR(IF(T260=0,IF(S260=FALSE,Data!$J$11,Data!$J$8),""),IF(K260=Data!$B$4,"",Data!$J$8))))</f>
        <v>I don't know that verb.</v>
      </c>
      <c r="V260" s="3" t="e" cm="1">
        <f t="array" ref="V260">INDEX(Data!$Q$3:$T$25,CK259,L260)</f>
        <v>#VALUE!</v>
      </c>
      <c r="W260" s="3" t="e">
        <f t="shared" si="263"/>
        <v>#VALUE!</v>
      </c>
      <c r="X260" s="3">
        <f t="shared" si="313"/>
        <v>0</v>
      </c>
      <c r="Y260" s="3" t="str">
        <f>IF(K260&lt;&gt;"Go","",IF(ISNUMBER(V260),IF(V260&gt;0,W260,Data!$J$9),Play!V260))</f>
        <v/>
      </c>
      <c r="Z260" s="3" t="b">
        <f t="shared" si="314"/>
        <v>0</v>
      </c>
      <c r="AA260" s="3" t="str">
        <f t="shared" si="315"/>
        <v/>
      </c>
      <c r="AB260" s="3">
        <f t="shared" si="264"/>
        <v>0</v>
      </c>
      <c r="AE260" s="5" t="str">
        <f t="shared" si="265"/>
        <v/>
      </c>
      <c r="AF260" s="5" t="str">
        <f>IF(AE260&lt;&gt;"",OR(_xlfn.XLOOKUP(AE260,Data!$O$3:$O$25,Data!$U$3:$U$25),AND(CL259,OR(DC259=1,DC259=CK259))),"")</f>
        <v/>
      </c>
      <c r="AG260" s="5" t="e" cm="1">
        <f t="array" ref="AG260">"Exits: " &amp; _xlfn.TEXTJOIN(", ", TRUE, IF(INDEX(Data!$Q$3:$T$25,AE260,0)&gt;0,Data!$Q$2:$T$2,""))&amp;"."</f>
        <v>#VALUE!</v>
      </c>
      <c r="AH260" s="5" t="str" cm="1">
        <f t="array" ref="AH260">_xlfn.TEXTJOIN(", ", TRUE, IF(CO259:DN259=AE260,_xlfn.XLOOKUP($CO$3:$DN$3,Data!$W$3:$W$28,Data!$X$3:$X$28),""))</f>
        <v/>
      </c>
      <c r="AI260" s="5" t="str">
        <f>IF(AF260="","",IF(AF260,_xlfn.XLOOKUP(AE260,Data!$O$3:$O$25,Data!$P$3:$P$25)&amp;" "&amp;AG260&amp;IF(AH260&lt;&gt;""," You see: " &amp;AH260&amp;".",""),Data!$J$10))</f>
        <v/>
      </c>
      <c r="AJ260" s="5" t="str">
        <f t="shared" si="316"/>
        <v/>
      </c>
      <c r="AK260" s="5" t="str">
        <f>IF(AND(K260="Talk",U260=""),_xlfn.XLOOKUP(T260,Data!$W$3:$W$28,Data!$AC$3:$AC$28),"")</f>
        <v/>
      </c>
      <c r="AL260" s="5" t="str">
        <f t="shared" si="317"/>
        <v/>
      </c>
      <c r="AM260" s="5" t="b">
        <f t="shared" si="318"/>
        <v>0</v>
      </c>
      <c r="AN260" s="5" t="str">
        <f>IF(AM260,IF(_xlfn.XLOOKUP(T260,Data!$W$3:$W$28,Data!$AA$3:$AA$28)=FALSE,"You can't take that.",IF(Q260=1,"You already have that.",IF(OR(CK259=CT259,CK259=CY259),"The unholy fiend prevents you!",""))),"")</f>
        <v/>
      </c>
      <c r="AO260" s="5" t="str">
        <f t="shared" si="319"/>
        <v/>
      </c>
      <c r="AP260" s="5" t="str">
        <f t="shared" si="320"/>
        <v/>
      </c>
      <c r="AQ260" s="5" t="b">
        <f t="shared" si="321"/>
        <v>0</v>
      </c>
      <c r="AR260" s="5" t="str">
        <f t="shared" si="322"/>
        <v/>
      </c>
      <c r="AS260" s="5" t="str">
        <f t="shared" si="323"/>
        <v/>
      </c>
      <c r="AT260" s="5" t="str">
        <f t="shared" si="261"/>
        <v/>
      </c>
      <c r="AU260" s="5" t="str">
        <f>IF(AND(K260="Examine",U260=""),_xlfn.XLOOKUP(T260,Data!$W$3:$W$28,Data!$Z$3:$Z$28)&amp;IF(T260=15,IF(CL259,IF(CM259&gt;=14,"burning brightly.",IF(CM259&gt;=9,"burning steadily.",IF(CM259&gt;=4,"burning weakly.","guttering."))),"unlit."),""),"")</f>
        <v/>
      </c>
      <c r="AV260" s="5" t="str" cm="1">
        <f t="array" ref="AV260">_xlfn.TEXTJOIN(", ", TRUE, IF(CO259:DN259=1,CO$1:DN$1,""))</f>
        <v/>
      </c>
      <c r="AW260" s="5" t="str">
        <f t="shared" si="324"/>
        <v/>
      </c>
      <c r="AX260" s="5" t="b">
        <f t="shared" si="325"/>
        <v>0</v>
      </c>
      <c r="AY260" s="5" t="str">
        <f>IF(AX260,IF(NOT(ISBLANK(_xlfn.XLOOKUP(T260,Data!$W$3:$W$28,Data!$AD$3:$AD$28))),IF(CK259=12,"","There's nowhere to pour it away here."),"You can't empty that!"),"")</f>
        <v/>
      </c>
      <c r="AZ260" s="5" t="str">
        <f t="shared" si="326"/>
        <v/>
      </c>
      <c r="BA260" s="5" t="b">
        <f t="shared" si="327"/>
        <v>0</v>
      </c>
      <c r="BB260" s="5" t="e">
        <f>_xlfn.XLOOKUP(T260,Data!$W$3:$W$28,Data!$AD$3:$AD$28)</f>
        <v>#N/A</v>
      </c>
      <c r="BC260" s="5" t="str">
        <f t="shared" si="328"/>
        <v/>
      </c>
      <c r="BD260" s="5" t="str">
        <f t="shared" si="329"/>
        <v/>
      </c>
      <c r="BE260" s="5" t="b">
        <f t="shared" si="330"/>
        <v>0</v>
      </c>
      <c r="BF260" s="5" t="str">
        <f t="shared" si="266"/>
        <v/>
      </c>
      <c r="BG260" s="5" t="str">
        <f t="shared" si="331"/>
        <v/>
      </c>
      <c r="BH260" s="5" t="b">
        <f t="shared" si="332"/>
        <v>0</v>
      </c>
      <c r="BI260" s="5" t="str">
        <f t="shared" si="333"/>
        <v/>
      </c>
      <c r="BJ260" s="5" t="str">
        <f t="shared" si="267"/>
        <v/>
      </c>
      <c r="BK260" s="5" t="str">
        <f>IF(BH260,IF(BI260="","You ring the bell. "&amp;IF(BJ260=0,"Nothing else happens.","The "&amp;_xlfn.XLOOKUP(BJ260,Data!$W$3:$W$28,Data!$X$3:$X$28)&amp;" is transformed!"),BI260),"")</f>
        <v/>
      </c>
      <c r="BL260" s="5" t="b">
        <f t="shared" si="334"/>
        <v>0</v>
      </c>
      <c r="BM260" s="5" t="b">
        <f t="shared" si="335"/>
        <v>0</v>
      </c>
      <c r="BN260" s="5" t="str">
        <f t="shared" si="268"/>
        <v/>
      </c>
      <c r="BO260" s="5" t="str">
        <f t="shared" si="269"/>
        <v/>
      </c>
      <c r="BP260" s="5" t="b">
        <f t="shared" si="336"/>
        <v>0</v>
      </c>
      <c r="BQ260" s="5" t="str">
        <f>IF(BP260,IF(_xlfn.XLOOKUP(T260,Data!$W$3:$W$28,Data!$AB$3:$AB$28),"That's much too precious to give away!",IF(OR(AND(T260=17,CK259=CQ259),AND(T260=21,CK259=CV259)),"","No-one here seems to want that.")),"")</f>
        <v/>
      </c>
      <c r="BR260" s="5" t="str">
        <f>IF(BP260,IF(BQ260&lt;&gt;"",BQ260,IF(T260=21,Data!$B$5,"The priest takes the water and it is transformed by heavenly radiance!")),"")</f>
        <v/>
      </c>
      <c r="BS260" s="5" t="b">
        <f t="shared" si="337"/>
        <v>0</v>
      </c>
      <c r="BT260" s="5" t="str">
        <f t="shared" si="270"/>
        <v/>
      </c>
      <c r="BU260" s="5" t="str">
        <f t="shared" si="338"/>
        <v/>
      </c>
      <c r="BV260" s="5" t="b">
        <f t="shared" si="339"/>
        <v>0</v>
      </c>
      <c r="BW260" s="5" t="str">
        <f t="shared" si="271"/>
        <v/>
      </c>
      <c r="BX260" s="5" t="str">
        <f t="shared" si="340"/>
        <v/>
      </c>
      <c r="BY260" s="5" t="b">
        <f t="shared" si="341"/>
        <v>0</v>
      </c>
      <c r="BZ260" s="5">
        <f t="shared" si="342"/>
        <v>0</v>
      </c>
      <c r="CA260" s="5" t="str">
        <f t="shared" si="272"/>
        <v/>
      </c>
      <c r="CB260" s="5" t="b">
        <f t="shared" si="273"/>
        <v>0</v>
      </c>
      <c r="CC260" s="5" t="str">
        <f t="shared" si="274"/>
        <v/>
      </c>
      <c r="CD260" s="5" t="b">
        <f t="shared" si="275"/>
        <v>0</v>
      </c>
      <c r="CE260" s="5" t="b">
        <f t="shared" si="276"/>
        <v>0</v>
      </c>
      <c r="CF260" s="5" t="b">
        <f t="shared" si="277"/>
        <v>0</v>
      </c>
      <c r="CG260" s="5" t="b">
        <f t="shared" si="278"/>
        <v>0</v>
      </c>
      <c r="CH260" s="5" t="b">
        <f t="shared" si="279"/>
        <v>0</v>
      </c>
      <c r="CI260" s="5">
        <f t="shared" si="280"/>
        <v>0</v>
      </c>
      <c r="CJ260" s="5" t="str">
        <f t="shared" si="281"/>
        <v>I don't know that verb.</v>
      </c>
      <c r="CK260" s="4">
        <f t="shared" si="282"/>
        <v>3</v>
      </c>
      <c r="CL260" s="4" t="b">
        <f t="shared" si="283"/>
        <v>0</v>
      </c>
      <c r="CM260" s="4">
        <f t="shared" si="343"/>
        <v>20</v>
      </c>
      <c r="CN260" s="4" t="b">
        <f t="shared" si="284"/>
        <v>0</v>
      </c>
      <c r="CO260" s="4">
        <f t="shared" si="285"/>
        <v>12</v>
      </c>
      <c r="CP260" s="4">
        <f t="shared" si="286"/>
        <v>10</v>
      </c>
      <c r="CQ260" s="4">
        <f t="shared" si="287"/>
        <v>2</v>
      </c>
      <c r="CR260" s="4">
        <f t="shared" si="288"/>
        <v>20</v>
      </c>
      <c r="CS260" s="4">
        <f t="shared" si="289"/>
        <v>2</v>
      </c>
      <c r="CT260" s="4">
        <f t="shared" si="290"/>
        <v>15</v>
      </c>
      <c r="CU260" s="4">
        <f t="shared" si="291"/>
        <v>16</v>
      </c>
      <c r="CV260" s="4">
        <f t="shared" si="292"/>
        <v>8</v>
      </c>
      <c r="CW260" s="4">
        <f t="shared" si="293"/>
        <v>8</v>
      </c>
      <c r="CX260" s="4">
        <f t="shared" si="294"/>
        <v>14</v>
      </c>
      <c r="CY260" s="4">
        <f t="shared" si="295"/>
        <v>19</v>
      </c>
      <c r="CZ260" s="4">
        <f t="shared" si="296"/>
        <v>9</v>
      </c>
      <c r="DA260" s="4">
        <f t="shared" si="297"/>
        <v>2</v>
      </c>
      <c r="DB260" s="4">
        <f t="shared" si="298"/>
        <v>12</v>
      </c>
      <c r="DC260" s="4">
        <f t="shared" si="344"/>
        <v>2</v>
      </c>
      <c r="DD260" s="4">
        <f t="shared" si="299"/>
        <v>2</v>
      </c>
      <c r="DE260" s="4">
        <f t="shared" si="300"/>
        <v>2</v>
      </c>
      <c r="DF260" s="4">
        <f t="shared" si="301"/>
        <v>10</v>
      </c>
      <c r="DG260" s="4">
        <f t="shared" si="302"/>
        <v>2</v>
      </c>
      <c r="DH260" s="4">
        <f t="shared" si="303"/>
        <v>17</v>
      </c>
      <c r="DI260" s="4">
        <f t="shared" si="304"/>
        <v>6</v>
      </c>
      <c r="DJ260" s="4">
        <f t="shared" si="305"/>
        <v>15</v>
      </c>
      <c r="DK260" s="4">
        <f t="shared" si="306"/>
        <v>19</v>
      </c>
      <c r="DL260" s="4">
        <f t="shared" si="307"/>
        <v>2</v>
      </c>
      <c r="DM260" s="4">
        <f t="shared" si="308"/>
        <v>22</v>
      </c>
      <c r="DN260" s="4">
        <f t="shared" si="309"/>
        <v>23</v>
      </c>
      <c r="DO260" s="3"/>
    </row>
    <row r="261" spans="1:119" x14ac:dyDescent="0.35">
      <c r="A261" s="3" t="str">
        <f t="shared" si="310"/>
        <v/>
      </c>
      <c r="B261" s="6"/>
      <c r="C261" s="3" t="str">
        <f t="shared" si="260"/>
        <v/>
      </c>
      <c r="D261" s="3" t="e" cm="1">
        <f t="array" ref="D261:F261">INDEX(_xlfn.TEXTSPLIT(B261," ",,TRUE),_xlfn.SEQUENCE(1,3))</f>
        <v>#VALUE!</v>
      </c>
      <c r="E261" s="3" t="e">
        <v>#VALUE!</v>
      </c>
      <c r="F261" s="3" t="e">
        <v>#VALUE!</v>
      </c>
      <c r="G261" s="3" t="e" cm="1">
        <f t="array" ref="G261">_xlfn.XLOOKUP(D261,Data!$D$3:$D$36,Data!$E$3:$G$36)</f>
        <v>#VALUE!</v>
      </c>
      <c r="H261" s="3"/>
      <c r="I261" s="3"/>
      <c r="J261" s="3" t="e">
        <f>_xlfn.XMATCH(E261,Data!$L$3:$L$10)</f>
        <v>#VALUE!</v>
      </c>
      <c r="K261" s="3" t="str">
        <f>IF(M261="",IF(I261,Data!$B$4,_xlfn.XLOOKUP(D261,Data!$D$3:$D$36,Data!$E$3:$E$36)),"")</f>
        <v/>
      </c>
      <c r="L261" s="3" t="str">
        <f>IF(M261="",IF(I261,_xlfn.XLOOKUP(G261,Data!$L$3:$L$10,Data!$M$3:$M$10),IF(H261=0,"",IF(H261=1,E261,_xlfn.XLOOKUP(E261,Data!$L$3:$L$10,Data!$M$3:$M$10)))),"")</f>
        <v/>
      </c>
      <c r="M261" s="3" t="str">
        <f>IF(NOT(ISERROR(F261)),Data!$J$3,IF(ISERROR(G261),Data!$J$4,IF(AND(H261=0,NOT(ISERROR(E261))),Data!$J$5,IF(AND(H261=2,ISERROR(J261)),Data!$J$7,IF(AND(H261=1,ISERROR(E261)),Data!$J$6,"")))))</f>
        <v>I don't know that verb.</v>
      </c>
      <c r="N261" s="3" t="e">
        <f>_xlfn.XLOOKUP(K261,Data!$D$3:$D$36,Data!$H$3:$H$36)</f>
        <v>#N/A</v>
      </c>
      <c r="O261" s="3" t="e">
        <f>_xlfn.XLOOKUP(L261,Data!$X$3:$X$29,Data!$W$3:$W$29)</f>
        <v>#N/A</v>
      </c>
      <c r="P261" s="3" t="b">
        <f>OR(_xlfn.XLOOKUP(CK260,Data!$O$3:$O$25,Data!$U$3:$U$25),AND(CL260,OR(DC260=CK260,DC260=1)))</f>
        <v>1</v>
      </c>
      <c r="Q261" s="3" t="e" cm="1">
        <f t="array" ref="Q261">INDEX(CO260:DN260,1,O261)</f>
        <v>#N/A</v>
      </c>
      <c r="R261" s="3" t="e">
        <f t="shared" si="262"/>
        <v>#N/A</v>
      </c>
      <c r="S261" s="3" t="e">
        <f t="shared" si="311"/>
        <v>#N/A</v>
      </c>
      <c r="T261" s="3" t="str">
        <f t="shared" si="312"/>
        <v/>
      </c>
      <c r="U261" s="3" t="str">
        <f>IF(M261&lt;&gt;"",M261,IF(L261="","",IFERROR(IF(T261=0,IF(S261=FALSE,Data!$J$11,Data!$J$8),""),IF(K261=Data!$B$4,"",Data!$J$8))))</f>
        <v>I don't know that verb.</v>
      </c>
      <c r="V261" s="3" t="e" cm="1">
        <f t="array" ref="V261">INDEX(Data!$Q$3:$T$25,CK260,L261)</f>
        <v>#VALUE!</v>
      </c>
      <c r="W261" s="3" t="e">
        <f t="shared" si="263"/>
        <v>#VALUE!</v>
      </c>
      <c r="X261" s="3">
        <f t="shared" si="313"/>
        <v>0</v>
      </c>
      <c r="Y261" s="3" t="str">
        <f>IF(K261&lt;&gt;"Go","",IF(ISNUMBER(V261),IF(V261&gt;0,W261,Data!$J$9),Play!V261))</f>
        <v/>
      </c>
      <c r="Z261" s="3" t="b">
        <f t="shared" si="314"/>
        <v>0</v>
      </c>
      <c r="AA261" s="3" t="str">
        <f t="shared" si="315"/>
        <v/>
      </c>
      <c r="AB261" s="3">
        <f t="shared" si="264"/>
        <v>0</v>
      </c>
      <c r="AE261" s="5" t="str">
        <f t="shared" si="265"/>
        <v/>
      </c>
      <c r="AF261" s="5" t="str">
        <f>IF(AE261&lt;&gt;"",OR(_xlfn.XLOOKUP(AE261,Data!$O$3:$O$25,Data!$U$3:$U$25),AND(CL260,OR(DC260=1,DC260=CK260))),"")</f>
        <v/>
      </c>
      <c r="AG261" s="5" t="e" cm="1">
        <f t="array" ref="AG261">"Exits: " &amp; _xlfn.TEXTJOIN(", ", TRUE, IF(INDEX(Data!$Q$3:$T$25,AE261,0)&gt;0,Data!$Q$2:$T$2,""))&amp;"."</f>
        <v>#VALUE!</v>
      </c>
      <c r="AH261" s="5" t="str" cm="1">
        <f t="array" ref="AH261">_xlfn.TEXTJOIN(", ", TRUE, IF(CO260:DN260=AE261,_xlfn.XLOOKUP($CO$3:$DN$3,Data!$W$3:$W$28,Data!$X$3:$X$28),""))</f>
        <v/>
      </c>
      <c r="AI261" s="5" t="str">
        <f>IF(AF261="","",IF(AF261,_xlfn.XLOOKUP(AE261,Data!$O$3:$O$25,Data!$P$3:$P$25)&amp;" "&amp;AG261&amp;IF(AH261&lt;&gt;""," You see: " &amp;AH261&amp;".",""),Data!$J$10))</f>
        <v/>
      </c>
      <c r="AJ261" s="5" t="str">
        <f t="shared" si="316"/>
        <v/>
      </c>
      <c r="AK261" s="5" t="str">
        <f>IF(AND(K261="Talk",U261=""),_xlfn.XLOOKUP(T261,Data!$W$3:$W$28,Data!$AC$3:$AC$28),"")</f>
        <v/>
      </c>
      <c r="AL261" s="5" t="str">
        <f t="shared" si="317"/>
        <v/>
      </c>
      <c r="AM261" s="5" t="b">
        <f t="shared" si="318"/>
        <v>0</v>
      </c>
      <c r="AN261" s="5" t="str">
        <f>IF(AM261,IF(_xlfn.XLOOKUP(T261,Data!$W$3:$W$28,Data!$AA$3:$AA$28)=FALSE,"You can't take that.",IF(Q261=1,"You already have that.",IF(OR(CK260=CT260,CK260=CY260),"The unholy fiend prevents you!",""))),"")</f>
        <v/>
      </c>
      <c r="AO261" s="5" t="str">
        <f t="shared" si="319"/>
        <v/>
      </c>
      <c r="AP261" s="5" t="str">
        <f t="shared" si="320"/>
        <v/>
      </c>
      <c r="AQ261" s="5" t="b">
        <f t="shared" si="321"/>
        <v>0</v>
      </c>
      <c r="AR261" s="5" t="str">
        <f t="shared" si="322"/>
        <v/>
      </c>
      <c r="AS261" s="5" t="str">
        <f t="shared" si="323"/>
        <v/>
      </c>
      <c r="AT261" s="5" t="str">
        <f t="shared" si="261"/>
        <v/>
      </c>
      <c r="AU261" s="5" t="str">
        <f>IF(AND(K261="Examine",U261=""),_xlfn.XLOOKUP(T261,Data!$W$3:$W$28,Data!$Z$3:$Z$28)&amp;IF(T261=15,IF(CL260,IF(CM260&gt;=14,"burning brightly.",IF(CM260&gt;=9,"burning steadily.",IF(CM260&gt;=4,"burning weakly.","guttering."))),"unlit."),""),"")</f>
        <v/>
      </c>
      <c r="AV261" s="5" t="str" cm="1">
        <f t="array" ref="AV261">_xlfn.TEXTJOIN(", ", TRUE, IF(CO260:DN260=1,CO$1:DN$1,""))</f>
        <v/>
      </c>
      <c r="AW261" s="5" t="str">
        <f t="shared" si="324"/>
        <v/>
      </c>
      <c r="AX261" s="5" t="b">
        <f t="shared" si="325"/>
        <v>0</v>
      </c>
      <c r="AY261" s="5" t="str">
        <f>IF(AX261,IF(NOT(ISBLANK(_xlfn.XLOOKUP(T261,Data!$W$3:$W$28,Data!$AD$3:$AD$28))),IF(CK260=12,"","There's nowhere to pour it away here."),"You can't empty that!"),"")</f>
        <v/>
      </c>
      <c r="AZ261" s="5" t="str">
        <f t="shared" si="326"/>
        <v/>
      </c>
      <c r="BA261" s="5" t="b">
        <f t="shared" si="327"/>
        <v>0</v>
      </c>
      <c r="BB261" s="5" t="e">
        <f>_xlfn.XLOOKUP(T261,Data!$W$3:$W$28,Data!$AD$3:$AD$28)</f>
        <v>#N/A</v>
      </c>
      <c r="BC261" s="5" t="str">
        <f t="shared" si="328"/>
        <v/>
      </c>
      <c r="BD261" s="5" t="str">
        <f t="shared" si="329"/>
        <v/>
      </c>
      <c r="BE261" s="5" t="b">
        <f t="shared" si="330"/>
        <v>0</v>
      </c>
      <c r="BF261" s="5" t="str">
        <f t="shared" si="266"/>
        <v/>
      </c>
      <c r="BG261" s="5" t="str">
        <f t="shared" si="331"/>
        <v/>
      </c>
      <c r="BH261" s="5" t="b">
        <f t="shared" si="332"/>
        <v>0</v>
      </c>
      <c r="BI261" s="5" t="str">
        <f t="shared" si="333"/>
        <v/>
      </c>
      <c r="BJ261" s="5" t="str">
        <f t="shared" si="267"/>
        <v/>
      </c>
      <c r="BK261" s="5" t="str">
        <f>IF(BH261,IF(BI261="","You ring the bell. "&amp;IF(BJ261=0,"Nothing else happens.","The "&amp;_xlfn.XLOOKUP(BJ261,Data!$W$3:$W$28,Data!$X$3:$X$28)&amp;" is transformed!"),BI261),"")</f>
        <v/>
      </c>
      <c r="BL261" s="5" t="b">
        <f t="shared" si="334"/>
        <v>0</v>
      </c>
      <c r="BM261" s="5" t="b">
        <f t="shared" si="335"/>
        <v>0</v>
      </c>
      <c r="BN261" s="5" t="str">
        <f t="shared" si="268"/>
        <v/>
      </c>
      <c r="BO261" s="5" t="str">
        <f t="shared" si="269"/>
        <v/>
      </c>
      <c r="BP261" s="5" t="b">
        <f t="shared" si="336"/>
        <v>0</v>
      </c>
      <c r="BQ261" s="5" t="str">
        <f>IF(BP261,IF(_xlfn.XLOOKUP(T261,Data!$W$3:$W$28,Data!$AB$3:$AB$28),"That's much too precious to give away!",IF(OR(AND(T261=17,CK260=CQ260),AND(T261=21,CK260=CV260)),"","No-one here seems to want that.")),"")</f>
        <v/>
      </c>
      <c r="BR261" s="5" t="str">
        <f>IF(BP261,IF(BQ261&lt;&gt;"",BQ261,IF(T261=21,Data!$B$5,"The priest takes the water and it is transformed by heavenly radiance!")),"")</f>
        <v/>
      </c>
      <c r="BS261" s="5" t="b">
        <f t="shared" si="337"/>
        <v>0</v>
      </c>
      <c r="BT261" s="5" t="str">
        <f t="shared" si="270"/>
        <v/>
      </c>
      <c r="BU261" s="5" t="str">
        <f t="shared" si="338"/>
        <v/>
      </c>
      <c r="BV261" s="5" t="b">
        <f t="shared" si="339"/>
        <v>0</v>
      </c>
      <c r="BW261" s="5" t="str">
        <f t="shared" si="271"/>
        <v/>
      </c>
      <c r="BX261" s="5" t="str">
        <f t="shared" si="340"/>
        <v/>
      </c>
      <c r="BY261" s="5" t="b">
        <f t="shared" si="341"/>
        <v>0</v>
      </c>
      <c r="BZ261" s="5">
        <f t="shared" si="342"/>
        <v>0</v>
      </c>
      <c r="CA261" s="5" t="str">
        <f t="shared" si="272"/>
        <v/>
      </c>
      <c r="CB261" s="5" t="b">
        <f t="shared" si="273"/>
        <v>0</v>
      </c>
      <c r="CC261" s="5" t="str">
        <f t="shared" si="274"/>
        <v/>
      </c>
      <c r="CD261" s="5" t="b">
        <f t="shared" si="275"/>
        <v>0</v>
      </c>
      <c r="CE261" s="5" t="b">
        <f t="shared" si="276"/>
        <v>0</v>
      </c>
      <c r="CF261" s="5" t="b">
        <f t="shared" si="277"/>
        <v>0</v>
      </c>
      <c r="CG261" s="5" t="b">
        <f t="shared" si="278"/>
        <v>0</v>
      </c>
      <c r="CH261" s="5" t="b">
        <f t="shared" si="279"/>
        <v>0</v>
      </c>
      <c r="CI261" s="5">
        <f t="shared" si="280"/>
        <v>0</v>
      </c>
      <c r="CJ261" s="5" t="str">
        <f t="shared" si="281"/>
        <v>I don't know that verb.</v>
      </c>
      <c r="CK261" s="4">
        <f t="shared" si="282"/>
        <v>3</v>
      </c>
      <c r="CL261" s="4" t="b">
        <f t="shared" si="283"/>
        <v>0</v>
      </c>
      <c r="CM261" s="4">
        <f t="shared" si="343"/>
        <v>20</v>
      </c>
      <c r="CN261" s="4" t="b">
        <f t="shared" si="284"/>
        <v>0</v>
      </c>
      <c r="CO261" s="4">
        <f t="shared" si="285"/>
        <v>12</v>
      </c>
      <c r="CP261" s="4">
        <f t="shared" si="286"/>
        <v>10</v>
      </c>
      <c r="CQ261" s="4">
        <f t="shared" si="287"/>
        <v>2</v>
      </c>
      <c r="CR261" s="4">
        <f t="shared" si="288"/>
        <v>20</v>
      </c>
      <c r="CS261" s="4">
        <f t="shared" si="289"/>
        <v>2</v>
      </c>
      <c r="CT261" s="4">
        <f t="shared" si="290"/>
        <v>15</v>
      </c>
      <c r="CU261" s="4">
        <f t="shared" si="291"/>
        <v>16</v>
      </c>
      <c r="CV261" s="4">
        <f t="shared" si="292"/>
        <v>8</v>
      </c>
      <c r="CW261" s="4">
        <f t="shared" si="293"/>
        <v>8</v>
      </c>
      <c r="CX261" s="4">
        <f t="shared" si="294"/>
        <v>14</v>
      </c>
      <c r="CY261" s="4">
        <f t="shared" si="295"/>
        <v>19</v>
      </c>
      <c r="CZ261" s="4">
        <f t="shared" si="296"/>
        <v>9</v>
      </c>
      <c r="DA261" s="4">
        <f t="shared" si="297"/>
        <v>2</v>
      </c>
      <c r="DB261" s="4">
        <f t="shared" si="298"/>
        <v>12</v>
      </c>
      <c r="DC261" s="4">
        <f t="shared" si="344"/>
        <v>2</v>
      </c>
      <c r="DD261" s="4">
        <f t="shared" si="299"/>
        <v>2</v>
      </c>
      <c r="DE261" s="4">
        <f t="shared" si="300"/>
        <v>2</v>
      </c>
      <c r="DF261" s="4">
        <f t="shared" si="301"/>
        <v>10</v>
      </c>
      <c r="DG261" s="4">
        <f t="shared" si="302"/>
        <v>2</v>
      </c>
      <c r="DH261" s="4">
        <f t="shared" si="303"/>
        <v>17</v>
      </c>
      <c r="DI261" s="4">
        <f t="shared" si="304"/>
        <v>6</v>
      </c>
      <c r="DJ261" s="4">
        <f t="shared" si="305"/>
        <v>15</v>
      </c>
      <c r="DK261" s="4">
        <f t="shared" si="306"/>
        <v>19</v>
      </c>
      <c r="DL261" s="4">
        <f t="shared" si="307"/>
        <v>2</v>
      </c>
      <c r="DM261" s="4">
        <f t="shared" si="308"/>
        <v>22</v>
      </c>
      <c r="DN261" s="4">
        <f t="shared" si="309"/>
        <v>23</v>
      </c>
      <c r="DO261" s="3"/>
    </row>
    <row r="262" spans="1:119" x14ac:dyDescent="0.35">
      <c r="A262" s="3" t="str">
        <f t="shared" si="310"/>
        <v/>
      </c>
      <c r="B262" s="6"/>
      <c r="C262" s="3" t="str">
        <f t="shared" ref="C262:C325" si="345">IF(B262&lt;&gt;"",UPPER(CJ262),"")</f>
        <v/>
      </c>
      <c r="D262" s="3" t="e" cm="1">
        <f t="array" ref="D262:F262">INDEX(_xlfn.TEXTSPLIT(B262," ",,TRUE),_xlfn.SEQUENCE(1,3))</f>
        <v>#VALUE!</v>
      </c>
      <c r="E262" s="3" t="e">
        <v>#VALUE!</v>
      </c>
      <c r="F262" s="3" t="e">
        <v>#VALUE!</v>
      </c>
      <c r="G262" s="3" t="e" cm="1">
        <f t="array" ref="G262">_xlfn.XLOOKUP(D262,Data!$D$3:$D$36,Data!$E$3:$G$36)</f>
        <v>#VALUE!</v>
      </c>
      <c r="H262" s="3"/>
      <c r="I262" s="3"/>
      <c r="J262" s="3" t="e">
        <f>_xlfn.XMATCH(E262,Data!$L$3:$L$10)</f>
        <v>#VALUE!</v>
      </c>
      <c r="K262" s="3" t="str">
        <f>IF(M262="",IF(I262,Data!$B$4,_xlfn.XLOOKUP(D262,Data!$D$3:$D$36,Data!$E$3:$E$36)),"")</f>
        <v/>
      </c>
      <c r="L262" s="3" t="str">
        <f>IF(M262="",IF(I262,_xlfn.XLOOKUP(G262,Data!$L$3:$L$10,Data!$M$3:$M$10),IF(H262=0,"",IF(H262=1,E262,_xlfn.XLOOKUP(E262,Data!$L$3:$L$10,Data!$M$3:$M$10)))),"")</f>
        <v/>
      </c>
      <c r="M262" s="3" t="str">
        <f>IF(NOT(ISERROR(F262)),Data!$J$3,IF(ISERROR(G262),Data!$J$4,IF(AND(H262=0,NOT(ISERROR(E262))),Data!$J$5,IF(AND(H262=2,ISERROR(J262)),Data!$J$7,IF(AND(H262=1,ISERROR(E262)),Data!$J$6,"")))))</f>
        <v>I don't know that verb.</v>
      </c>
      <c r="N262" s="3" t="e">
        <f>_xlfn.XLOOKUP(K262,Data!$D$3:$D$36,Data!$H$3:$H$36)</f>
        <v>#N/A</v>
      </c>
      <c r="O262" s="3" t="e">
        <f>_xlfn.XLOOKUP(L262,Data!$X$3:$X$29,Data!$W$3:$W$29)</f>
        <v>#N/A</v>
      </c>
      <c r="P262" s="3" t="b">
        <f>OR(_xlfn.XLOOKUP(CK261,Data!$O$3:$O$25,Data!$U$3:$U$25),AND(CL261,OR(DC261=CK261,DC261=1)))</f>
        <v>1</v>
      </c>
      <c r="Q262" s="3" t="e" cm="1">
        <f t="array" ref="Q262">INDEX(CO261:DN261,1,O262)</f>
        <v>#N/A</v>
      </c>
      <c r="R262" s="3" t="e">
        <f t="shared" si="262"/>
        <v>#N/A</v>
      </c>
      <c r="S262" s="3" t="e">
        <f t="shared" si="311"/>
        <v>#N/A</v>
      </c>
      <c r="T262" s="3" t="str">
        <f t="shared" si="312"/>
        <v/>
      </c>
      <c r="U262" s="3" t="str">
        <f>IF(M262&lt;&gt;"",M262,IF(L262="","",IFERROR(IF(T262=0,IF(S262=FALSE,Data!$J$11,Data!$J$8),""),IF(K262=Data!$B$4,"",Data!$J$8))))</f>
        <v>I don't know that verb.</v>
      </c>
      <c r="V262" s="3" t="e" cm="1">
        <f t="array" ref="V262">INDEX(Data!$Q$3:$T$25,CK261,L262)</f>
        <v>#VALUE!</v>
      </c>
      <c r="W262" s="3" t="e">
        <f t="shared" si="263"/>
        <v>#VALUE!</v>
      </c>
      <c r="X262" s="3">
        <f t="shared" si="313"/>
        <v>0</v>
      </c>
      <c r="Y262" s="3" t="str">
        <f>IF(K262&lt;&gt;"Go","",IF(ISNUMBER(V262),IF(V262&gt;0,W262,Data!$J$9),Play!V262))</f>
        <v/>
      </c>
      <c r="Z262" s="3" t="b">
        <f t="shared" si="314"/>
        <v>0</v>
      </c>
      <c r="AA262" s="3" t="str">
        <f t="shared" si="315"/>
        <v/>
      </c>
      <c r="AB262" s="3">
        <f t="shared" si="264"/>
        <v>0</v>
      </c>
      <c r="AE262" s="5" t="str">
        <f t="shared" si="265"/>
        <v/>
      </c>
      <c r="AF262" s="5" t="str">
        <f>IF(AE262&lt;&gt;"",OR(_xlfn.XLOOKUP(AE262,Data!$O$3:$O$25,Data!$U$3:$U$25),AND(CL261,OR(DC261=1,DC261=CK261))),"")</f>
        <v/>
      </c>
      <c r="AG262" s="5" t="e" cm="1">
        <f t="array" ref="AG262">"Exits: " &amp; _xlfn.TEXTJOIN(", ", TRUE, IF(INDEX(Data!$Q$3:$T$25,AE262,0)&gt;0,Data!$Q$2:$T$2,""))&amp;"."</f>
        <v>#VALUE!</v>
      </c>
      <c r="AH262" s="5" t="str" cm="1">
        <f t="array" ref="AH262">_xlfn.TEXTJOIN(", ", TRUE, IF(CO261:DN261=AE262,_xlfn.XLOOKUP($CO$3:$DN$3,Data!$W$3:$W$28,Data!$X$3:$X$28),""))</f>
        <v/>
      </c>
      <c r="AI262" s="5" t="str">
        <f>IF(AF262="","",IF(AF262,_xlfn.XLOOKUP(AE262,Data!$O$3:$O$25,Data!$P$3:$P$25)&amp;" "&amp;AG262&amp;IF(AH262&lt;&gt;""," You see: " &amp;AH262&amp;".",""),Data!$J$10))</f>
        <v/>
      </c>
      <c r="AJ262" s="5" t="str">
        <f t="shared" si="316"/>
        <v/>
      </c>
      <c r="AK262" s="5" t="str">
        <f>IF(AND(K262="Talk",U262=""),_xlfn.XLOOKUP(T262,Data!$W$3:$W$28,Data!$AC$3:$AC$28),"")</f>
        <v/>
      </c>
      <c r="AL262" s="5" t="str">
        <f t="shared" si="317"/>
        <v/>
      </c>
      <c r="AM262" s="5" t="b">
        <f t="shared" si="318"/>
        <v>0</v>
      </c>
      <c r="AN262" s="5" t="str">
        <f>IF(AM262,IF(_xlfn.XLOOKUP(T262,Data!$W$3:$W$28,Data!$AA$3:$AA$28)=FALSE,"You can't take that.",IF(Q262=1,"You already have that.",IF(OR(CK261=CT261,CK261=CY261),"The unholy fiend prevents you!",""))),"")</f>
        <v/>
      </c>
      <c r="AO262" s="5" t="str">
        <f t="shared" si="319"/>
        <v/>
      </c>
      <c r="AP262" s="5" t="str">
        <f t="shared" si="320"/>
        <v/>
      </c>
      <c r="AQ262" s="5" t="b">
        <f t="shared" si="321"/>
        <v>0</v>
      </c>
      <c r="AR262" s="5" t="str">
        <f t="shared" si="322"/>
        <v/>
      </c>
      <c r="AS262" s="5" t="str">
        <f t="shared" si="323"/>
        <v/>
      </c>
      <c r="AT262" s="5" t="str">
        <f t="shared" ref="AT262:AT325" si="346">IF(ISNUMBER(AS262),"Dropped.",AR262)&amp;IFERROR(IF(AND(AQ262,CD262)," Heavenly radiance transforms the water!",""),"")</f>
        <v/>
      </c>
      <c r="AU262" s="5" t="str">
        <f>IF(AND(K262="Examine",U262=""),_xlfn.XLOOKUP(T262,Data!$W$3:$W$28,Data!$Z$3:$Z$28)&amp;IF(T262=15,IF(CL261,IF(CM261&gt;=14,"burning brightly.",IF(CM261&gt;=9,"burning steadily.",IF(CM261&gt;=4,"burning weakly.","guttering."))),"unlit."),""),"")</f>
        <v/>
      </c>
      <c r="AV262" s="5" t="str" cm="1">
        <f t="array" ref="AV262">_xlfn.TEXTJOIN(", ", TRUE, IF(CO261:DN261=1,CO$1:DN$1,""))</f>
        <v/>
      </c>
      <c r="AW262" s="5" t="str">
        <f t="shared" si="324"/>
        <v/>
      </c>
      <c r="AX262" s="5" t="b">
        <f t="shared" si="325"/>
        <v>0</v>
      </c>
      <c r="AY262" s="5" t="str">
        <f>IF(AX262,IF(NOT(ISBLANK(_xlfn.XLOOKUP(T262,Data!$W$3:$W$28,Data!$AD$3:$AD$28))),IF(CK261=12,"","There's nowhere to pour it away here."),"You can't empty that!"),"")</f>
        <v/>
      </c>
      <c r="AZ262" s="5" t="str">
        <f t="shared" si="326"/>
        <v/>
      </c>
      <c r="BA262" s="5" t="b">
        <f t="shared" si="327"/>
        <v>0</v>
      </c>
      <c r="BB262" s="5" t="e">
        <f>_xlfn.XLOOKUP(T262,Data!$W$3:$W$28,Data!$AD$3:$AD$28)</f>
        <v>#N/A</v>
      </c>
      <c r="BC262" s="5" t="str">
        <f t="shared" si="328"/>
        <v/>
      </c>
      <c r="BD262" s="5" t="str">
        <f t="shared" si="329"/>
        <v/>
      </c>
      <c r="BE262" s="5" t="b">
        <f t="shared" si="330"/>
        <v>0</v>
      </c>
      <c r="BF262" s="5" t="str">
        <f t="shared" si="266"/>
        <v/>
      </c>
      <c r="BG262" s="5" t="str">
        <f t="shared" si="331"/>
        <v/>
      </c>
      <c r="BH262" s="5" t="b">
        <f t="shared" si="332"/>
        <v>0</v>
      </c>
      <c r="BI262" s="5" t="str">
        <f t="shared" si="333"/>
        <v/>
      </c>
      <c r="BJ262" s="5" t="str">
        <f t="shared" si="267"/>
        <v/>
      </c>
      <c r="BK262" s="5" t="str">
        <f>IF(BH262,IF(BI262="","You ring the bell. "&amp;IF(BJ262=0,"Nothing else happens.","The "&amp;_xlfn.XLOOKUP(BJ262,Data!$W$3:$W$28,Data!$X$3:$X$28)&amp;" is transformed!"),BI262),"")</f>
        <v/>
      </c>
      <c r="BL262" s="5" t="b">
        <f t="shared" si="334"/>
        <v>0</v>
      </c>
      <c r="BM262" s="5" t="b">
        <f t="shared" si="335"/>
        <v>0</v>
      </c>
      <c r="BN262" s="5" t="str">
        <f t="shared" si="268"/>
        <v/>
      </c>
      <c r="BO262" s="5" t="str">
        <f t="shared" si="269"/>
        <v/>
      </c>
      <c r="BP262" s="5" t="b">
        <f t="shared" si="336"/>
        <v>0</v>
      </c>
      <c r="BQ262" s="5" t="str">
        <f>IF(BP262,IF(_xlfn.XLOOKUP(T262,Data!$W$3:$W$28,Data!$AB$3:$AB$28),"That's much too precious to give away!",IF(OR(AND(T262=17,CK261=CQ261),AND(T262=21,CK261=CV261)),"","No-one here seems to want that.")),"")</f>
        <v/>
      </c>
      <c r="BR262" s="5" t="str">
        <f>IF(BP262,IF(BQ262&lt;&gt;"",BQ262,IF(T262=21,Data!$B$5,"The priest takes the water and it is transformed by heavenly radiance!")),"")</f>
        <v/>
      </c>
      <c r="BS262" s="5" t="b">
        <f t="shared" si="337"/>
        <v>0</v>
      </c>
      <c r="BT262" s="5" t="str">
        <f t="shared" si="270"/>
        <v/>
      </c>
      <c r="BU262" s="5" t="str">
        <f t="shared" si="338"/>
        <v/>
      </c>
      <c r="BV262" s="5" t="b">
        <f t="shared" si="339"/>
        <v>0</v>
      </c>
      <c r="BW262" s="5" t="str">
        <f t="shared" si="271"/>
        <v/>
      </c>
      <c r="BX262" s="5" t="str">
        <f t="shared" si="340"/>
        <v/>
      </c>
      <c r="BY262" s="5" t="b">
        <f t="shared" si="341"/>
        <v>0</v>
      </c>
      <c r="BZ262" s="5">
        <f t="shared" si="342"/>
        <v>0</v>
      </c>
      <c r="CA262" s="5" t="str">
        <f t="shared" si="272"/>
        <v/>
      </c>
      <c r="CB262" s="5" t="b">
        <f t="shared" si="273"/>
        <v>0</v>
      </c>
      <c r="CC262" s="5" t="str">
        <f t="shared" si="274"/>
        <v/>
      </c>
      <c r="CD262" s="5" t="b">
        <f t="shared" si="275"/>
        <v>0</v>
      </c>
      <c r="CE262" s="5" t="b">
        <f t="shared" si="276"/>
        <v>0</v>
      </c>
      <c r="CF262" s="5" t="b">
        <f t="shared" si="277"/>
        <v>0</v>
      </c>
      <c r="CG262" s="5" t="b">
        <f t="shared" si="278"/>
        <v>0</v>
      </c>
      <c r="CH262" s="5" t="b">
        <f t="shared" si="279"/>
        <v>0</v>
      </c>
      <c r="CI262" s="5">
        <f t="shared" si="280"/>
        <v>0</v>
      </c>
      <c r="CJ262" s="5" t="str">
        <f t="shared" si="281"/>
        <v>I don't know that verb.</v>
      </c>
      <c r="CK262" s="4">
        <f t="shared" si="282"/>
        <v>3</v>
      </c>
      <c r="CL262" s="4" t="b">
        <f t="shared" si="283"/>
        <v>0</v>
      </c>
      <c r="CM262" s="4">
        <f t="shared" si="343"/>
        <v>20</v>
      </c>
      <c r="CN262" s="4" t="b">
        <f t="shared" si="284"/>
        <v>0</v>
      </c>
      <c r="CO262" s="4">
        <f t="shared" si="285"/>
        <v>12</v>
      </c>
      <c r="CP262" s="4">
        <f t="shared" si="286"/>
        <v>10</v>
      </c>
      <c r="CQ262" s="4">
        <f t="shared" si="287"/>
        <v>2</v>
      </c>
      <c r="CR262" s="4">
        <f t="shared" si="288"/>
        <v>20</v>
      </c>
      <c r="CS262" s="4">
        <f t="shared" si="289"/>
        <v>2</v>
      </c>
      <c r="CT262" s="4">
        <f t="shared" si="290"/>
        <v>15</v>
      </c>
      <c r="CU262" s="4">
        <f t="shared" si="291"/>
        <v>16</v>
      </c>
      <c r="CV262" s="4">
        <f t="shared" si="292"/>
        <v>8</v>
      </c>
      <c r="CW262" s="4">
        <f t="shared" si="293"/>
        <v>8</v>
      </c>
      <c r="CX262" s="4">
        <f t="shared" si="294"/>
        <v>14</v>
      </c>
      <c r="CY262" s="4">
        <f t="shared" si="295"/>
        <v>19</v>
      </c>
      <c r="CZ262" s="4">
        <f t="shared" si="296"/>
        <v>9</v>
      </c>
      <c r="DA262" s="4">
        <f t="shared" si="297"/>
        <v>2</v>
      </c>
      <c r="DB262" s="4">
        <f t="shared" si="298"/>
        <v>12</v>
      </c>
      <c r="DC262" s="4">
        <f t="shared" si="344"/>
        <v>2</v>
      </c>
      <c r="DD262" s="4">
        <f t="shared" si="299"/>
        <v>2</v>
      </c>
      <c r="DE262" s="4">
        <f t="shared" si="300"/>
        <v>2</v>
      </c>
      <c r="DF262" s="4">
        <f t="shared" si="301"/>
        <v>10</v>
      </c>
      <c r="DG262" s="4">
        <f t="shared" si="302"/>
        <v>2</v>
      </c>
      <c r="DH262" s="4">
        <f t="shared" si="303"/>
        <v>17</v>
      </c>
      <c r="DI262" s="4">
        <f t="shared" si="304"/>
        <v>6</v>
      </c>
      <c r="DJ262" s="4">
        <f t="shared" si="305"/>
        <v>15</v>
      </c>
      <c r="DK262" s="4">
        <f t="shared" si="306"/>
        <v>19</v>
      </c>
      <c r="DL262" s="4">
        <f t="shared" si="307"/>
        <v>2</v>
      </c>
      <c r="DM262" s="4">
        <f t="shared" si="308"/>
        <v>22</v>
      </c>
      <c r="DN262" s="4">
        <f t="shared" si="309"/>
        <v>23</v>
      </c>
      <c r="DO262" s="3"/>
    </row>
    <row r="263" spans="1:119" x14ac:dyDescent="0.35">
      <c r="A263" s="3" t="str">
        <f t="shared" si="310"/>
        <v/>
      </c>
      <c r="B263" s="6"/>
      <c r="C263" s="3" t="str">
        <f t="shared" si="345"/>
        <v/>
      </c>
      <c r="D263" s="3" t="e" cm="1">
        <f t="array" ref="D263:F263">INDEX(_xlfn.TEXTSPLIT(B263," ",,TRUE),_xlfn.SEQUENCE(1,3))</f>
        <v>#VALUE!</v>
      </c>
      <c r="E263" s="3" t="e">
        <v>#VALUE!</v>
      </c>
      <c r="F263" s="3" t="e">
        <v>#VALUE!</v>
      </c>
      <c r="G263" s="3" t="e" cm="1">
        <f t="array" ref="G263">_xlfn.XLOOKUP(D263,Data!$D$3:$D$36,Data!$E$3:$G$36)</f>
        <v>#VALUE!</v>
      </c>
      <c r="H263" s="3"/>
      <c r="I263" s="3"/>
      <c r="J263" s="3" t="e">
        <f>_xlfn.XMATCH(E263,Data!$L$3:$L$10)</f>
        <v>#VALUE!</v>
      </c>
      <c r="K263" s="3" t="str">
        <f>IF(M263="",IF(I263,Data!$B$4,_xlfn.XLOOKUP(D263,Data!$D$3:$D$36,Data!$E$3:$E$36)),"")</f>
        <v/>
      </c>
      <c r="L263" s="3" t="str">
        <f>IF(M263="",IF(I263,_xlfn.XLOOKUP(G263,Data!$L$3:$L$10,Data!$M$3:$M$10),IF(H263=0,"",IF(H263=1,E263,_xlfn.XLOOKUP(E263,Data!$L$3:$L$10,Data!$M$3:$M$10)))),"")</f>
        <v/>
      </c>
      <c r="M263" s="3" t="str">
        <f>IF(NOT(ISERROR(F263)),Data!$J$3,IF(ISERROR(G263),Data!$J$4,IF(AND(H263=0,NOT(ISERROR(E263))),Data!$J$5,IF(AND(H263=2,ISERROR(J263)),Data!$J$7,IF(AND(H263=1,ISERROR(E263)),Data!$J$6,"")))))</f>
        <v>I don't know that verb.</v>
      </c>
      <c r="N263" s="3" t="e">
        <f>_xlfn.XLOOKUP(K263,Data!$D$3:$D$36,Data!$H$3:$H$36)</f>
        <v>#N/A</v>
      </c>
      <c r="O263" s="3" t="e">
        <f>_xlfn.XLOOKUP(L263,Data!$X$3:$X$29,Data!$W$3:$W$29)</f>
        <v>#N/A</v>
      </c>
      <c r="P263" s="3" t="b">
        <f>OR(_xlfn.XLOOKUP(CK262,Data!$O$3:$O$25,Data!$U$3:$U$25),AND(CL262,OR(DC262=CK262,DC262=1)))</f>
        <v>1</v>
      </c>
      <c r="Q263" s="3" t="e" cm="1">
        <f t="array" ref="Q263">INDEX(CO262:DN262,1,O263)</f>
        <v>#N/A</v>
      </c>
      <c r="R263" s="3" t="e">
        <f t="shared" ref="R263:R326" si="347">OR(Q263=1,AND(Q263=CK262,P263))</f>
        <v>#N/A</v>
      </c>
      <c r="S263" s="3" t="e">
        <f t="shared" si="311"/>
        <v>#N/A</v>
      </c>
      <c r="T263" s="3" t="str">
        <f t="shared" si="312"/>
        <v/>
      </c>
      <c r="U263" s="3" t="str">
        <f>IF(M263&lt;&gt;"",M263,IF(L263="","",IFERROR(IF(T263=0,IF(S263=FALSE,Data!$J$11,Data!$J$8),""),IF(K263=Data!$B$4,"",Data!$J$8))))</f>
        <v>I don't know that verb.</v>
      </c>
      <c r="V263" s="3" t="e" cm="1">
        <f t="array" ref="V263">INDEX(Data!$Q$3:$T$25,CK262,L263)</f>
        <v>#VALUE!</v>
      </c>
      <c r="W263" s="3" t="e">
        <f t="shared" ref="W263:W326" si="348">IF(AND(CK262=16,V263=23,CU262=16),"The barricade blocks the way.",IF(AND(CK262=8,V263=13,CW262=8),"The rockfall blocks the way.",""))</f>
        <v>#VALUE!</v>
      </c>
      <c r="X263" s="3">
        <f t="shared" si="313"/>
        <v>0</v>
      </c>
      <c r="Y263" s="3" t="str">
        <f>IF(K263&lt;&gt;"Go","",IF(ISNUMBER(V263),IF(V263&gt;0,W263,Data!$J$9),Play!V263))</f>
        <v/>
      </c>
      <c r="Z263" s="3" t="b">
        <f t="shared" si="314"/>
        <v>0</v>
      </c>
      <c r="AA263" s="3" t="str">
        <f t="shared" si="315"/>
        <v/>
      </c>
      <c r="AB263" s="3">
        <f t="shared" ref="AB263:AB326" si="349">IF(AND(Z263,AA263=""),IF(CK262=20,21,20),0)</f>
        <v>0</v>
      </c>
      <c r="AE263" s="5" t="str">
        <f t="shared" ref="AE263:AE326" si="350">IF(X263&gt;0,X263,IF(AB263&gt;0,AB263,IF(K263="Look",CK262,"")))</f>
        <v/>
      </c>
      <c r="AF263" s="5" t="str">
        <f>IF(AE263&lt;&gt;"",OR(_xlfn.XLOOKUP(AE263,Data!$O$3:$O$25,Data!$U$3:$U$25),AND(CL262,OR(DC262=1,DC262=CK262))),"")</f>
        <v/>
      </c>
      <c r="AG263" s="5" t="e" cm="1">
        <f t="array" ref="AG263">"Exits: " &amp; _xlfn.TEXTJOIN(", ", TRUE, IF(INDEX(Data!$Q$3:$T$25,AE263,0)&gt;0,Data!$Q$2:$T$2,""))&amp;"."</f>
        <v>#VALUE!</v>
      </c>
      <c r="AH263" s="5" t="str" cm="1">
        <f t="array" ref="AH263">_xlfn.TEXTJOIN(", ", TRUE, IF(CO262:DN262=AE263,_xlfn.XLOOKUP($CO$3:$DN$3,Data!$W$3:$W$28,Data!$X$3:$X$28),""))</f>
        <v/>
      </c>
      <c r="AI263" s="5" t="str">
        <f>IF(AF263="","",IF(AF263,_xlfn.XLOOKUP(AE263,Data!$O$3:$O$25,Data!$P$3:$P$25)&amp;" "&amp;AG263&amp;IF(AH263&lt;&gt;""," You see: " &amp;AH263&amp;".",""),Data!$J$10))</f>
        <v/>
      </c>
      <c r="AJ263" s="5" t="str">
        <f t="shared" si="316"/>
        <v/>
      </c>
      <c r="AK263" s="5" t="str">
        <f>IF(AND(K263="Talk",U263=""),_xlfn.XLOOKUP(T263,Data!$W$3:$W$28,Data!$AC$3:$AC$28),"")</f>
        <v/>
      </c>
      <c r="AL263" s="5" t="str">
        <f t="shared" si="317"/>
        <v/>
      </c>
      <c r="AM263" s="5" t="b">
        <f t="shared" si="318"/>
        <v>0</v>
      </c>
      <c r="AN263" s="5" t="str">
        <f>IF(AM263,IF(_xlfn.XLOOKUP(T263,Data!$W$3:$W$28,Data!$AA$3:$AA$28)=FALSE,"You can't take that.",IF(Q263=1,"You already have that.",IF(OR(CK262=CT262,CK262=CY262),"The unholy fiend prevents you!",""))),"")</f>
        <v/>
      </c>
      <c r="AO263" s="5" t="str">
        <f t="shared" si="319"/>
        <v/>
      </c>
      <c r="AP263" s="5" t="str">
        <f t="shared" si="320"/>
        <v/>
      </c>
      <c r="AQ263" s="5" t="b">
        <f t="shared" si="321"/>
        <v>0</v>
      </c>
      <c r="AR263" s="5" t="str">
        <f t="shared" si="322"/>
        <v/>
      </c>
      <c r="AS263" s="5" t="str">
        <f t="shared" si="323"/>
        <v/>
      </c>
      <c r="AT263" s="5" t="str">
        <f t="shared" si="346"/>
        <v/>
      </c>
      <c r="AU263" s="5" t="str">
        <f>IF(AND(K263="Examine",U263=""),_xlfn.XLOOKUP(T263,Data!$W$3:$W$28,Data!$Z$3:$Z$28)&amp;IF(T263=15,IF(CL262,IF(CM262&gt;=14,"burning brightly.",IF(CM262&gt;=9,"burning steadily.",IF(CM262&gt;=4,"burning weakly.","guttering."))),"unlit."),""),"")</f>
        <v/>
      </c>
      <c r="AV263" s="5" t="str" cm="1">
        <f t="array" ref="AV263">_xlfn.TEXTJOIN(", ", TRUE, IF(CO262:DN262=1,CO$1:DN$1,""))</f>
        <v/>
      </c>
      <c r="AW263" s="5" t="str">
        <f t="shared" si="324"/>
        <v/>
      </c>
      <c r="AX263" s="5" t="b">
        <f t="shared" si="325"/>
        <v>0</v>
      </c>
      <c r="AY263" s="5" t="str">
        <f>IF(AX263,IF(NOT(ISBLANK(_xlfn.XLOOKUP(T263,Data!$W$3:$W$28,Data!$AD$3:$AD$28))),IF(CK262=12,"","There's nowhere to pour it away here."),"You can't empty that!"),"")</f>
        <v/>
      </c>
      <c r="AZ263" s="5" t="str">
        <f t="shared" si="326"/>
        <v/>
      </c>
      <c r="BA263" s="5" t="b">
        <f t="shared" si="327"/>
        <v>0</v>
      </c>
      <c r="BB263" s="5" t="e">
        <f>_xlfn.XLOOKUP(T263,Data!$W$3:$W$28,Data!$AD$3:$AD$28)</f>
        <v>#N/A</v>
      </c>
      <c r="BC263" s="5" t="str">
        <f t="shared" si="328"/>
        <v/>
      </c>
      <c r="BD263" s="5" t="str">
        <f t="shared" si="329"/>
        <v/>
      </c>
      <c r="BE263" s="5" t="b">
        <f t="shared" si="330"/>
        <v>0</v>
      </c>
      <c r="BF263" s="5" t="str">
        <f t="shared" ref="BF263:BF326" si="351">IF(BE263,IF(CK262&lt;&gt;12,"There is nothing to fill it from here.",IF(T263&lt;&gt;16,"You can't fill that!","")),"")</f>
        <v/>
      </c>
      <c r="BG263" s="5" t="str">
        <f t="shared" si="331"/>
        <v/>
      </c>
      <c r="BH263" s="5" t="b">
        <f t="shared" si="332"/>
        <v>0</v>
      </c>
      <c r="BI263" s="5" t="str">
        <f t="shared" si="333"/>
        <v/>
      </c>
      <c r="BJ263" s="5" t="str">
        <f t="shared" ref="BJ263:BJ326" si="352">IF(OR(BH263=FALSE,BI263&lt;&gt;""),"",IF(CK262=CP262,2,IF(CK262=CR262,4,IF(CK262=CZ262,12,0))))</f>
        <v/>
      </c>
      <c r="BK263" s="5" t="str">
        <f>IF(BH263,IF(BI263="","You ring the bell. "&amp;IF(BJ263=0,"Nothing else happens.","The "&amp;_xlfn.XLOOKUP(BJ263,Data!$W$3:$W$28,Data!$X$3:$X$28)&amp;" is transformed!"),BI263),"")</f>
        <v/>
      </c>
      <c r="BL263" s="5" t="b">
        <f t="shared" si="334"/>
        <v>0</v>
      </c>
      <c r="BM263" s="5" t="b">
        <f t="shared" si="335"/>
        <v>0</v>
      </c>
      <c r="BN263" s="5" t="str">
        <f t="shared" ref="BN263:BN326" si="353">IF(BL263,IF(T263=14,"You should use it to light something else.",IF(AND(T263&lt;&gt;15,T263&lt;&gt;7),"That is unlikely to catch light.",IF(BM263=FALSE,"You have no source of fire.",IF(AND(T263=15,CL262),"It's already burning.","")))),"")</f>
        <v/>
      </c>
      <c r="BO263" s="5" t="str">
        <f t="shared" ref="BO263:BO326" si="354">IF(BL263,IF(BN263="",IF(T263=7,"The barricade quickly catches light and is burned to ashes!","The candle burns with a bright flame."),BN263),"")</f>
        <v/>
      </c>
      <c r="BP263" s="5" t="b">
        <f t="shared" si="336"/>
        <v>0</v>
      </c>
      <c r="BQ263" s="5" t="str">
        <f>IF(BP263,IF(_xlfn.XLOOKUP(T263,Data!$W$3:$W$28,Data!$AB$3:$AB$28),"That's much too precious to give away!",IF(OR(AND(T263=17,CK262=CQ262),AND(T263=21,CK262=CV262)),"","No-one here seems to want that.")),"")</f>
        <v/>
      </c>
      <c r="BR263" s="5" t="str">
        <f>IF(BP263,IF(BQ263&lt;&gt;"",BQ263,IF(T263=21,Data!$B$5,"The priest takes the water and it is transformed by heavenly radiance!")),"")</f>
        <v/>
      </c>
      <c r="BS263" s="5" t="b">
        <f t="shared" si="337"/>
        <v>0</v>
      </c>
      <c r="BT263" s="5" t="str">
        <f t="shared" ref="BT263:BT326" si="355">IF(BS263,IF(OR(T263&lt;&gt;19,CK262&lt;&gt;CY262),"There's no reason to throw that here.",""),"")</f>
        <v/>
      </c>
      <c r="BU263" s="5" t="str">
        <f t="shared" si="338"/>
        <v/>
      </c>
      <c r="BV263" s="5" t="b">
        <f t="shared" si="339"/>
        <v>0</v>
      </c>
      <c r="BW263" s="5" t="str">
        <f t="shared" ref="BW263:BW326" si="356">IF(BV263,IF(DH262&lt;&gt;1,"You have nothing you can use to do that.",IF(DI262&lt;&gt;1,"The vacuum cleaner has no batteries.",IF(T263&lt;&gt;6,"Trying to vacuum that achieves nothing.",""))),"")</f>
        <v/>
      </c>
      <c r="BX263" s="5" t="str">
        <f t="shared" si="340"/>
        <v/>
      </c>
      <c r="BY263" s="5" t="b">
        <f t="shared" si="341"/>
        <v>0</v>
      </c>
      <c r="BZ263" s="5">
        <f t="shared" si="342"/>
        <v>0</v>
      </c>
      <c r="CA263" s="5" t="str">
        <f t="shared" ref="CA263:CA326" si="357">IF(BY263,IF(AND(BZ263=5,CK262=13),"The curse of the manor has been lifted! *** YOU WIN! ***","No-one answers your prayer."),"")</f>
        <v/>
      </c>
      <c r="CB263" s="5" t="b">
        <f t="shared" ref="CB263:CB326" si="358">AND(OR(DC262=1,DC262=CK262),CL262)</f>
        <v>0</v>
      </c>
      <c r="CC263" s="5" t="str">
        <f t="shared" ref="CC263:CC326" si="359">IF(CB263,IF(CM262=1," The candle goes out.",IF(CM262&lt;5," The candle wanes.",IF(OR(CM262=9,CM262=14)," The candle flickers.",""))),"")</f>
        <v/>
      </c>
      <c r="CD263" s="5" t="b">
        <f t="shared" ref="CD263:CD326" si="360">IF(K263="Drop",AND(T263=17,AR263=""),IF(K263="Give",AND(T263=17,BQ263=""),FALSE))</f>
        <v>0</v>
      </c>
      <c r="CE263" s="5" t="b">
        <f t="shared" ref="CE263:CE326" si="361">OR(AND(AX263,AY263=""),AND(BA263,BC263=""))</f>
        <v>0</v>
      </c>
      <c r="CF263" s="5" t="b">
        <f t="shared" ref="CF263:CF326" si="362">AND(BE263,BF263="")</f>
        <v>0</v>
      </c>
      <c r="CG263" s="5" t="b">
        <f t="shared" ref="CG263:CG326" si="363">AND(BL263,IFERROR(T263=7,FALSE),BN263="")</f>
        <v>0</v>
      </c>
      <c r="CH263" s="5" t="b">
        <f t="shared" ref="CH263:CH326" si="364">IF(BP263,AND(T263=21,BQ263=""),FALSE)</f>
        <v>0</v>
      </c>
      <c r="CI263" s="5">
        <f t="shared" ref="CI263:CI326" si="365">IF(AND(BS263,BT263=""),11,IF(AND(BV263,BW263=""),6,0))</f>
        <v>0</v>
      </c>
      <c r="CJ263" s="5" t="str">
        <f t="shared" ref="CJ263:CJ326" si="366">IF(CN262,"The game is over, thanks for playing!",U263&amp;Y263&amp;AA263&amp;AI263&amp;AJ263&amp;AL263&amp;AP263&amp;AT263&amp;AU263&amp;AW263&amp;AZ263&amp;BD263&amp;BG263&amp;BK263&amp;BO263&amp;BR263&amp;BU263&amp;BX263&amp;CA263&amp;CC263)</f>
        <v>I don't know that verb.</v>
      </c>
      <c r="CK263" s="4">
        <f t="shared" ref="CK263:CK326" si="367">IF(X263&gt;0,X263,IF(AB263&gt;0,AB263,CK262))</f>
        <v>3</v>
      </c>
      <c r="CL263" s="4" t="b">
        <f t="shared" ref="CL263:CL326" si="368">OR(AND(BL263,IFERROR(T263,0)=15,BN263=""),CL262)</f>
        <v>0</v>
      </c>
      <c r="CM263" s="4">
        <f t="shared" si="343"/>
        <v>20</v>
      </c>
      <c r="CN263" s="4" t="b">
        <f t="shared" ref="CN263:CN326" si="369">OR(CN262,AND(BY263,BZ263=5,CK262=13))</f>
        <v>0</v>
      </c>
      <c r="CO263" s="4">
        <f t="shared" ref="CO263:CO326" si="370">IF($AO263=CO$3,1,IF($AS263=CO$3,$CK262,CO262))</f>
        <v>12</v>
      </c>
      <c r="CP263" s="4">
        <f t="shared" ref="CP263:CP326" si="371">IF(BJ263=2,2,IF($AO263=CP$3,1,IF($AS263=CP$3,$CK262,CP262)))</f>
        <v>10</v>
      </c>
      <c r="CQ263" s="4">
        <f t="shared" ref="CQ263:CQ326" si="372">IF(BJ263=2,CK262,IF($AO263=CQ$3,1,IF($AS263=CQ$3,$CK262,CQ262)))</f>
        <v>2</v>
      </c>
      <c r="CR263" s="4">
        <f t="shared" ref="CR263:CR326" si="373">IF(AB263&gt;0,AB263,IF(BJ263=4,2,IF($AO263=CR$3,1,IF($AS263=CR$3,$CK262,CR262))))</f>
        <v>20</v>
      </c>
      <c r="CS263" s="4">
        <f t="shared" ref="CS263:CS326" si="374">IF(BJ263=4,CK262,IF($AO263=CS$3,1,IF($AS263=CS$3,$CK262,CS262)))</f>
        <v>2</v>
      </c>
      <c r="CT263" s="4">
        <f t="shared" ref="CT263:CT326" si="375">IF(CI263=6,2,IF($AO263=CT$3,1,IF($AS263=CT$3,$CK262,CT262)))</f>
        <v>15</v>
      </c>
      <c r="CU263" s="4">
        <f t="shared" ref="CU263:CU326" si="376">IF(CG263,2,IF($AO263=CU$3,1,IF($AS263=CU$3,$CK262,CU262)))</f>
        <v>16</v>
      </c>
      <c r="CV263" s="4">
        <f t="shared" ref="CV263:CV326" si="377">IF(CH263,2,IF($AO263=CV$3,1,IF($AS263=CV$3,$CK262,CV262)))</f>
        <v>8</v>
      </c>
      <c r="CW263" s="4">
        <f t="shared" ref="CW263:CW326" si="378">IF(CH263,2,IF($AO263=CW$3,1,IF($AS263=CW$3,$CK262,CW262)))</f>
        <v>8</v>
      </c>
      <c r="CX263" s="4">
        <f t="shared" ref="CX263:CX326" si="379">IF($AO263=CX$3,1,IF($AS263=CX$3,$CK262,CX262))</f>
        <v>14</v>
      </c>
      <c r="CY263" s="4">
        <f t="shared" ref="CY263:CY326" si="380">IF(CI263=11,2,IF($AO263=CY$3,1,IF($AS263=CY$3,$CK262,CY262)))</f>
        <v>19</v>
      </c>
      <c r="CZ263" s="4">
        <f t="shared" ref="CZ263:CZ326" si="381">IF(BJ263=12,2,IF($AO263=CZ$3,1,IF($AS263=CZ$3,$CK262,CZ262)))</f>
        <v>9</v>
      </c>
      <c r="DA263" s="4">
        <f t="shared" ref="DA263:DA326" si="382">IF(BJ263=12,CK262,IF($AO263=DA$3,1,IF($AS263=DA$3,$CK262,DA262)))</f>
        <v>2</v>
      </c>
      <c r="DB263" s="4">
        <f t="shared" ref="DB263:DB326" si="383">IF(OR(CG263,CL263),2,IF($AO263=DB$3,1,IF($AS263=DB$3,$CK262,DB262)))</f>
        <v>12</v>
      </c>
      <c r="DC263" s="4">
        <f t="shared" si="344"/>
        <v>2</v>
      </c>
      <c r="DD263" s="4">
        <f t="shared" ref="DD263:DD326" si="384">IF(CF263,2,IF(CE263,1,IF($AO263=DD$3,1,IF($AS263=DD$3,$CK262,DD262))))</f>
        <v>2</v>
      </c>
      <c r="DE263" s="4">
        <f t="shared" ref="DE263:DE326" si="385">IF(CD263,2,IF(CF263,1,IF(CE263,2,IF($AO263=DE$3,1,IF($AS263=DE$3,$CK262,DE262)))))</f>
        <v>2</v>
      </c>
      <c r="DF263" s="4">
        <f t="shared" ref="DF263:DF326" si="386">IF(CE263,2,IF($AO263=DF$3,1,IF($AS263=DF$3,$CK262,DF262)))</f>
        <v>10</v>
      </c>
      <c r="DG263" s="4">
        <f t="shared" ref="DG263:DG326" si="387">IF(CI263=11,2,IF(CE263,2,IF(CD263,CK262,IF($AO263=DG$3,1,IF($AS263=DG$3,$CK262,DG262)))))</f>
        <v>2</v>
      </c>
      <c r="DH263" s="4">
        <f t="shared" ref="DH263:DH326" si="388">IF($AO263=DH$3,1,IF($AS263=DH$3,$CK262,DH262))</f>
        <v>17</v>
      </c>
      <c r="DI263" s="4">
        <f t="shared" ref="DI263:DI326" si="389">IF(CH263,2,IF($AO263=DI$3,1,IF($AS263=DI$3,$CK262,DI262)))</f>
        <v>6</v>
      </c>
      <c r="DJ263" s="4">
        <f t="shared" ref="DJ263:DJ326" si="390">IF($AO263=DJ$3,1,IF($AS263=DJ$3,$CK262,DJ262))</f>
        <v>15</v>
      </c>
      <c r="DK263" s="4">
        <f t="shared" ref="DK263:DK326" si="391">IF($AO263=DK$3,1,IF($AS263=DK$3,$CK262,DK262))</f>
        <v>19</v>
      </c>
      <c r="DL263" s="4">
        <f t="shared" ref="DL263:DL326" si="392">IF(BJ263=4,CK262,IF($AO263=DL$3,1,IF($AS263=DL$3,$CK262,DL262)))</f>
        <v>2</v>
      </c>
      <c r="DM263" s="4">
        <f t="shared" ref="DM263:DM326" si="393">IF($AO263=DM$3,1,IF($AS263=DM$3,$CK262,DM262))</f>
        <v>22</v>
      </c>
      <c r="DN263" s="4">
        <f t="shared" ref="DN263:DN326" si="394">IF($AO263=DN$3,1,IF($AS263=DN$3,$CK262,DN262))</f>
        <v>23</v>
      </c>
      <c r="DO263" s="3"/>
    </row>
    <row r="264" spans="1:119" x14ac:dyDescent="0.35">
      <c r="A264" s="3" t="str">
        <f t="shared" ref="A264:A327" si="395">IF(C263&lt;&gt;"","&gt;","")</f>
        <v/>
      </c>
      <c r="B264" s="6"/>
      <c r="C264" s="3" t="str">
        <f t="shared" si="345"/>
        <v/>
      </c>
      <c r="D264" s="3" t="e" cm="1">
        <f t="array" ref="D264:F264">INDEX(_xlfn.TEXTSPLIT(B264," ",,TRUE),_xlfn.SEQUENCE(1,3))</f>
        <v>#VALUE!</v>
      </c>
      <c r="E264" s="3" t="e">
        <v>#VALUE!</v>
      </c>
      <c r="F264" s="3" t="e">
        <v>#VALUE!</v>
      </c>
      <c r="G264" s="3" t="e" cm="1">
        <f t="array" ref="G264">_xlfn.XLOOKUP(D264,Data!$D$3:$D$36,Data!$E$3:$G$36)</f>
        <v>#VALUE!</v>
      </c>
      <c r="H264" s="3"/>
      <c r="I264" s="3"/>
      <c r="J264" s="3" t="e">
        <f>_xlfn.XMATCH(E264,Data!$L$3:$L$10)</f>
        <v>#VALUE!</v>
      </c>
      <c r="K264" s="3" t="str">
        <f>IF(M264="",IF(I264,Data!$B$4,_xlfn.XLOOKUP(D264,Data!$D$3:$D$36,Data!$E$3:$E$36)),"")</f>
        <v/>
      </c>
      <c r="L264" s="3" t="str">
        <f>IF(M264="",IF(I264,_xlfn.XLOOKUP(G264,Data!$L$3:$L$10,Data!$M$3:$M$10),IF(H264=0,"",IF(H264=1,E264,_xlfn.XLOOKUP(E264,Data!$L$3:$L$10,Data!$M$3:$M$10)))),"")</f>
        <v/>
      </c>
      <c r="M264" s="3" t="str">
        <f>IF(NOT(ISERROR(F264)),Data!$J$3,IF(ISERROR(G264),Data!$J$4,IF(AND(H264=0,NOT(ISERROR(E264))),Data!$J$5,IF(AND(H264=2,ISERROR(J264)),Data!$J$7,IF(AND(H264=1,ISERROR(E264)),Data!$J$6,"")))))</f>
        <v>I don't know that verb.</v>
      </c>
      <c r="N264" s="3" t="e">
        <f>_xlfn.XLOOKUP(K264,Data!$D$3:$D$36,Data!$H$3:$H$36)</f>
        <v>#N/A</v>
      </c>
      <c r="O264" s="3" t="e">
        <f>_xlfn.XLOOKUP(L264,Data!$X$3:$X$29,Data!$W$3:$W$29)</f>
        <v>#N/A</v>
      </c>
      <c r="P264" s="3" t="b">
        <f>OR(_xlfn.XLOOKUP(CK263,Data!$O$3:$O$25,Data!$U$3:$U$25),AND(CL263,OR(DC263=CK263,DC263=1)))</f>
        <v>1</v>
      </c>
      <c r="Q264" s="3" t="e" cm="1">
        <f t="array" ref="Q264">INDEX(CO263:DN263,1,O264)</f>
        <v>#N/A</v>
      </c>
      <c r="R264" s="3" t="e">
        <f t="shared" si="347"/>
        <v>#N/A</v>
      </c>
      <c r="S264" s="3" t="e">
        <f t="shared" ref="S264:S327" si="396">IF(N264,Q264=1,"")</f>
        <v>#N/A</v>
      </c>
      <c r="T264" s="3" t="str">
        <f t="shared" ref="T264:T327" si="397">IF(M264&lt;&gt;"","",IF(R264,IF(S264=FALSE,0,O264),0))</f>
        <v/>
      </c>
      <c r="U264" s="3" t="str">
        <f>IF(M264&lt;&gt;"",M264,IF(L264="","",IFERROR(IF(T264=0,IF(S264=FALSE,Data!$J$11,Data!$J$8),""),IF(K264=Data!$B$4,"",Data!$J$8))))</f>
        <v>I don't know that verb.</v>
      </c>
      <c r="V264" s="3" t="e" cm="1">
        <f t="array" ref="V264">INDEX(Data!$Q$3:$T$25,CK263,L264)</f>
        <v>#VALUE!</v>
      </c>
      <c r="W264" s="3" t="e">
        <f t="shared" si="348"/>
        <v>#VALUE!</v>
      </c>
      <c r="X264" s="3">
        <f t="shared" ref="X264:X327" si="398">IF(AND(ISNUMBER(V264),IFERROR(W264,0)=""),V264,0)</f>
        <v>0</v>
      </c>
      <c r="Y264" s="3" t="str">
        <f>IF(K264&lt;&gt;"Go","",IF(ISNUMBER(V264),IF(V264&gt;0,W264,Data!$J$9),Play!V264))</f>
        <v/>
      </c>
      <c r="Z264" s="3" t="b">
        <f t="shared" ref="Z264:Z327" si="399">AND(K264="Ride",U264="")</f>
        <v>0</v>
      </c>
      <c r="AA264" s="3" t="str">
        <f t="shared" ref="AA264:AA327" si="400">IF(Z264,IF(T264&lt;&gt;4,"You can't ride that.",""),"")</f>
        <v/>
      </c>
      <c r="AB264" s="3">
        <f t="shared" si="349"/>
        <v>0</v>
      </c>
      <c r="AE264" s="5" t="str">
        <f t="shared" si="350"/>
        <v/>
      </c>
      <c r="AF264" s="5" t="str">
        <f>IF(AE264&lt;&gt;"",OR(_xlfn.XLOOKUP(AE264,Data!$O$3:$O$25,Data!$U$3:$U$25),AND(CL263,OR(DC263=1,DC263=CK263))),"")</f>
        <v/>
      </c>
      <c r="AG264" s="5" t="e" cm="1">
        <f t="array" ref="AG264">"Exits: " &amp; _xlfn.TEXTJOIN(", ", TRUE, IF(INDEX(Data!$Q$3:$T$25,AE264,0)&gt;0,Data!$Q$2:$T$2,""))&amp;"."</f>
        <v>#VALUE!</v>
      </c>
      <c r="AH264" s="5" t="str" cm="1">
        <f t="array" ref="AH264">_xlfn.TEXTJOIN(", ", TRUE, IF(CO263:DN263=AE264,_xlfn.XLOOKUP($CO$3:$DN$3,Data!$W$3:$W$28,Data!$X$3:$X$28),""))</f>
        <v/>
      </c>
      <c r="AI264" s="5" t="str">
        <f>IF(AF264="","",IF(AF264,_xlfn.XLOOKUP(AE264,Data!$O$3:$O$25,Data!$P$3:$P$25)&amp;" "&amp;AG264&amp;IF(AH264&lt;&gt;""," You see: " &amp;AH264&amp;".",""),Data!$J$10))</f>
        <v/>
      </c>
      <c r="AJ264" s="5" t="str">
        <f t="shared" ref="AJ264:AJ327" si="401">IF(K264="Wait","Time passes.","")</f>
        <v/>
      </c>
      <c r="AK264" s="5" t="str">
        <f>IF(AND(K264="Talk",U264=""),_xlfn.XLOOKUP(T264,Data!$W$3:$W$28,Data!$AC$3:$AC$28),"")</f>
        <v/>
      </c>
      <c r="AL264" s="5" t="str">
        <f t="shared" ref="AL264:AL327" si="402">IF(AK264=0,"You can't talk to that!",AK264)</f>
        <v/>
      </c>
      <c r="AM264" s="5" t="b">
        <f t="shared" ref="AM264:AM327" si="403">AND(K264="Take",U264="")</f>
        <v>0</v>
      </c>
      <c r="AN264" s="5" t="str">
        <f>IF(AM264,IF(_xlfn.XLOOKUP(T264,Data!$W$3:$W$28,Data!$AA$3:$AA$28)=FALSE,"You can't take that.",IF(Q264=1,"You already have that.",IF(OR(CK263=CT263,CK263=CY263),"The unholy fiend prevents you!",""))),"")</f>
        <v/>
      </c>
      <c r="AO264" s="5" t="str">
        <f t="shared" ref="AO264:AO327" si="404">IF(AND(AM264,AN264=""),T264,"")</f>
        <v/>
      </c>
      <c r="AP264" s="5" t="str">
        <f t="shared" ref="AP264:AP327" si="405">IF(ISNUMBER(AO264),"Taken.",AN264)</f>
        <v/>
      </c>
      <c r="AQ264" s="5" t="b">
        <f t="shared" ref="AQ264:AQ327" si="406">AND(K264="Drop",U264="")</f>
        <v>0</v>
      </c>
      <c r="AR264" s="5" t="str">
        <f t="shared" ref="AR264:AR327" si="407">IF(AQ264,IF(Q264&lt;&gt;1,"You don't have that.",""),"")</f>
        <v/>
      </c>
      <c r="AS264" s="5" t="str">
        <f t="shared" ref="AS264:AS327" si="408">IF(AND(AQ264,AR264=""),T264,"")</f>
        <v/>
      </c>
      <c r="AT264" s="5" t="str">
        <f t="shared" si="346"/>
        <v/>
      </c>
      <c r="AU264" s="5" t="str">
        <f>IF(AND(K264="Examine",U264=""),_xlfn.XLOOKUP(T264,Data!$W$3:$W$28,Data!$Z$3:$Z$28)&amp;IF(T264=15,IF(CL263,IF(CM263&gt;=14,"burning brightly.",IF(CM263&gt;=9,"burning steadily.",IF(CM263&gt;=4,"burning weakly.","guttering."))),"unlit."),""),"")</f>
        <v/>
      </c>
      <c r="AV264" s="5" t="str" cm="1">
        <f t="array" ref="AV264">_xlfn.TEXTJOIN(", ", TRUE, IF(CO263:DN263=1,CO$1:DN$1,""))</f>
        <v/>
      </c>
      <c r="AW264" s="5" t="str">
        <f t="shared" ref="AW264:AW327" si="409">IF(K264="Inventory","You are carrying: " &amp; AV264&amp;IF(AV264="","nothing","")&amp;".","")</f>
        <v/>
      </c>
      <c r="AX264" s="5" t="b">
        <f t="shared" ref="AX264:AX327" si="410">AND(K264="Empty",U264="")</f>
        <v>0</v>
      </c>
      <c r="AY264" s="5" t="str">
        <f>IF(AX264,IF(NOT(ISBLANK(_xlfn.XLOOKUP(T264,Data!$W$3:$W$28,Data!$AD$3:$AD$28))),IF(CK263=12,"","There's nowhere to pour it away here."),"You can't empty that!"),"")</f>
        <v/>
      </c>
      <c r="AZ264" s="5" t="str">
        <f t="shared" ref="AZ264:AZ327" si="411">IF(AX264,IF(AY264="","You pour it away.",AY264),"")</f>
        <v/>
      </c>
      <c r="BA264" s="5" t="b">
        <f t="shared" ref="BA264:BA327" si="412">AND(K264="Drink",U264="")</f>
        <v>0</v>
      </c>
      <c r="BB264" s="5" t="e">
        <f>_xlfn.XLOOKUP(T264,Data!$W$3:$W$28,Data!$AD$3:$AD$28)</f>
        <v>#N/A</v>
      </c>
      <c r="BC264" s="5" t="str">
        <f t="shared" ref="BC264:BC327" si="413">IF(BA264,IF(ISBLANK(BB264),"You can't drink that!",""),"")</f>
        <v/>
      </c>
      <c r="BD264" s="5" t="str">
        <f t="shared" ref="BD264:BD327" si="414">IF(BA264,IF(BC264="",BB264,BC264),"")</f>
        <v/>
      </c>
      <c r="BE264" s="5" t="b">
        <f t="shared" ref="BE264:BE327" si="415">AND(K264="Fill",U264="")</f>
        <v>0</v>
      </c>
      <c r="BF264" s="5" t="str">
        <f t="shared" si="351"/>
        <v/>
      </c>
      <c r="BG264" s="5" t="str">
        <f t="shared" ref="BG264:BG327" si="416">IF(BE264,IF(BF264="","You fill the bottle from the sink.",BF264),"")</f>
        <v/>
      </c>
      <c r="BH264" s="5" t="b">
        <f t="shared" ref="BH264:BH327" si="417">AND(K264="Ring",U264="")</f>
        <v>0</v>
      </c>
      <c r="BI264" s="5" t="str">
        <f t="shared" ref="BI264:BI327" si="418">IF(BH264,IF(T264&lt;&gt;10,"You can't ring that!",""),"")</f>
        <v/>
      </c>
      <c r="BJ264" s="5" t="str">
        <f t="shared" si="352"/>
        <v/>
      </c>
      <c r="BK264" s="5" t="str">
        <f>IF(BH264,IF(BI264="","You ring the bell. "&amp;IF(BJ264=0,"Nothing else happens.","The "&amp;_xlfn.XLOOKUP(BJ264,Data!$W$3:$W$28,Data!$X$3:$X$28)&amp;" is transformed!"),BI264),"")</f>
        <v/>
      </c>
      <c r="BL264" s="5" t="b">
        <f t="shared" ref="BL264:BL327" si="419">AND(K264="Light",U264="")</f>
        <v>0</v>
      </c>
      <c r="BM264" s="5" t="b">
        <f t="shared" ref="BM264:BM327" si="420">OR(DB263=1,AND(DC263=1,CL263))</f>
        <v>0</v>
      </c>
      <c r="BN264" s="5" t="str">
        <f t="shared" si="353"/>
        <v/>
      </c>
      <c r="BO264" s="5" t="str">
        <f t="shared" si="354"/>
        <v/>
      </c>
      <c r="BP264" s="5" t="b">
        <f t="shared" ref="BP264:BP327" si="421">AND(K264="Give",U264="")</f>
        <v>0</v>
      </c>
      <c r="BQ264" s="5" t="str">
        <f>IF(BP264,IF(_xlfn.XLOOKUP(T264,Data!$W$3:$W$28,Data!$AB$3:$AB$28),"That's much too precious to give away!",IF(OR(AND(T264=17,CK263=CQ263),AND(T264=21,CK263=CV263)),"","No-one here seems to want that.")),"")</f>
        <v/>
      </c>
      <c r="BR264" s="5" t="str">
        <f>IF(BP264,IF(BQ264&lt;&gt;"",BQ264,IF(T264=21,Data!$B$5,"The priest takes the water and it is transformed by heavenly radiance!")),"")</f>
        <v/>
      </c>
      <c r="BS264" s="5" t="b">
        <f t="shared" ref="BS264:BS327" si="422">AND(K264="Throw",U264="")</f>
        <v>0</v>
      </c>
      <c r="BT264" s="5" t="str">
        <f t="shared" si="355"/>
        <v/>
      </c>
      <c r="BU264" s="5" t="str">
        <f t="shared" ref="BU264:BU327" si="423">IF(BS264,IF(BT264="","The bottle shatters! The vampire screams and melts away!",BT264),"")</f>
        <v/>
      </c>
      <c r="BV264" s="5" t="b">
        <f t="shared" ref="BV264:BV327" si="424">AND(K264="Suck",U264="")</f>
        <v>0</v>
      </c>
      <c r="BW264" s="5" t="str">
        <f t="shared" si="356"/>
        <v/>
      </c>
      <c r="BX264" s="5" t="str">
        <f t="shared" ref="BX264:BX327" si="425">IF(BV264,IF(BW264="","Sluuuuuuuuuuurp!",BW264),"")</f>
        <v/>
      </c>
      <c r="BY264" s="5" t="b">
        <f t="shared" ref="BY264:BY327" si="426">AND(K264="Pray",U264="")</f>
        <v>0</v>
      </c>
      <c r="BZ264" s="5">
        <f t="shared" ref="BZ264:BZ327" si="427">COUNTIF(DJ263:DN263,1)+COUNTIF(DJ263:DN263,13)</f>
        <v>0</v>
      </c>
      <c r="CA264" s="5" t="str">
        <f t="shared" si="357"/>
        <v/>
      </c>
      <c r="CB264" s="5" t="b">
        <f t="shared" si="358"/>
        <v>0</v>
      </c>
      <c r="CC264" s="5" t="str">
        <f t="shared" si="359"/>
        <v/>
      </c>
      <c r="CD264" s="5" t="b">
        <f t="shared" si="360"/>
        <v>0</v>
      </c>
      <c r="CE264" s="5" t="b">
        <f t="shared" si="361"/>
        <v>0</v>
      </c>
      <c r="CF264" s="5" t="b">
        <f t="shared" si="362"/>
        <v>0</v>
      </c>
      <c r="CG264" s="5" t="b">
        <f t="shared" si="363"/>
        <v>0</v>
      </c>
      <c r="CH264" s="5" t="b">
        <f t="shared" si="364"/>
        <v>0</v>
      </c>
      <c r="CI264" s="5">
        <f t="shared" si="365"/>
        <v>0</v>
      </c>
      <c r="CJ264" s="5" t="str">
        <f t="shared" si="366"/>
        <v>I don't know that verb.</v>
      </c>
      <c r="CK264" s="4">
        <f t="shared" si="367"/>
        <v>3</v>
      </c>
      <c r="CL264" s="4" t="b">
        <f t="shared" si="368"/>
        <v>0</v>
      </c>
      <c r="CM264" s="4">
        <f t="shared" ref="CM264:CM327" si="428">IF(CL264,CM263-1,CM263)</f>
        <v>20</v>
      </c>
      <c r="CN264" s="4" t="b">
        <f t="shared" si="369"/>
        <v>0</v>
      </c>
      <c r="CO264" s="4">
        <f t="shared" si="370"/>
        <v>12</v>
      </c>
      <c r="CP264" s="4">
        <f t="shared" si="371"/>
        <v>10</v>
      </c>
      <c r="CQ264" s="4">
        <f t="shared" si="372"/>
        <v>2</v>
      </c>
      <c r="CR264" s="4">
        <f t="shared" si="373"/>
        <v>20</v>
      </c>
      <c r="CS264" s="4">
        <f t="shared" si="374"/>
        <v>2</v>
      </c>
      <c r="CT264" s="4">
        <f t="shared" si="375"/>
        <v>15</v>
      </c>
      <c r="CU264" s="4">
        <f t="shared" si="376"/>
        <v>16</v>
      </c>
      <c r="CV264" s="4">
        <f t="shared" si="377"/>
        <v>8</v>
      </c>
      <c r="CW264" s="4">
        <f t="shared" si="378"/>
        <v>8</v>
      </c>
      <c r="CX264" s="4">
        <f t="shared" si="379"/>
        <v>14</v>
      </c>
      <c r="CY264" s="4">
        <f t="shared" si="380"/>
        <v>19</v>
      </c>
      <c r="CZ264" s="4">
        <f t="shared" si="381"/>
        <v>9</v>
      </c>
      <c r="DA264" s="4">
        <f t="shared" si="382"/>
        <v>2</v>
      </c>
      <c r="DB264" s="4">
        <f t="shared" si="383"/>
        <v>12</v>
      </c>
      <c r="DC264" s="4">
        <f t="shared" si="344"/>
        <v>2</v>
      </c>
      <c r="DD264" s="4">
        <f t="shared" si="384"/>
        <v>2</v>
      </c>
      <c r="DE264" s="4">
        <f t="shared" si="385"/>
        <v>2</v>
      </c>
      <c r="DF264" s="4">
        <f t="shared" si="386"/>
        <v>10</v>
      </c>
      <c r="DG264" s="4">
        <f t="shared" si="387"/>
        <v>2</v>
      </c>
      <c r="DH264" s="4">
        <f t="shared" si="388"/>
        <v>17</v>
      </c>
      <c r="DI264" s="4">
        <f t="shared" si="389"/>
        <v>6</v>
      </c>
      <c r="DJ264" s="4">
        <f t="shared" si="390"/>
        <v>15</v>
      </c>
      <c r="DK264" s="4">
        <f t="shared" si="391"/>
        <v>19</v>
      </c>
      <c r="DL264" s="4">
        <f t="shared" si="392"/>
        <v>2</v>
      </c>
      <c r="DM264" s="4">
        <f t="shared" si="393"/>
        <v>22</v>
      </c>
      <c r="DN264" s="4">
        <f t="shared" si="394"/>
        <v>23</v>
      </c>
      <c r="DO264" s="3"/>
    </row>
    <row r="265" spans="1:119" x14ac:dyDescent="0.35">
      <c r="A265" s="3" t="str">
        <f t="shared" si="395"/>
        <v/>
      </c>
      <c r="B265" s="6"/>
      <c r="C265" s="3" t="str">
        <f t="shared" si="345"/>
        <v/>
      </c>
      <c r="D265" s="3" t="e" cm="1">
        <f t="array" ref="D265:F265">INDEX(_xlfn.TEXTSPLIT(B265," ",,TRUE),_xlfn.SEQUENCE(1,3))</f>
        <v>#VALUE!</v>
      </c>
      <c r="E265" s="3" t="e">
        <v>#VALUE!</v>
      </c>
      <c r="F265" s="3" t="e">
        <v>#VALUE!</v>
      </c>
      <c r="G265" s="3" t="e" cm="1">
        <f t="array" ref="G265">_xlfn.XLOOKUP(D265,Data!$D$3:$D$36,Data!$E$3:$G$36)</f>
        <v>#VALUE!</v>
      </c>
      <c r="H265" s="3"/>
      <c r="I265" s="3"/>
      <c r="J265" s="3" t="e">
        <f>_xlfn.XMATCH(E265,Data!$L$3:$L$10)</f>
        <v>#VALUE!</v>
      </c>
      <c r="K265" s="3" t="str">
        <f>IF(M265="",IF(I265,Data!$B$4,_xlfn.XLOOKUP(D265,Data!$D$3:$D$36,Data!$E$3:$E$36)),"")</f>
        <v/>
      </c>
      <c r="L265" s="3" t="str">
        <f>IF(M265="",IF(I265,_xlfn.XLOOKUP(G265,Data!$L$3:$L$10,Data!$M$3:$M$10),IF(H265=0,"",IF(H265=1,E265,_xlfn.XLOOKUP(E265,Data!$L$3:$L$10,Data!$M$3:$M$10)))),"")</f>
        <v/>
      </c>
      <c r="M265" s="3" t="str">
        <f>IF(NOT(ISERROR(F265)),Data!$J$3,IF(ISERROR(G265),Data!$J$4,IF(AND(H265=0,NOT(ISERROR(E265))),Data!$J$5,IF(AND(H265=2,ISERROR(J265)),Data!$J$7,IF(AND(H265=1,ISERROR(E265)),Data!$J$6,"")))))</f>
        <v>I don't know that verb.</v>
      </c>
      <c r="N265" s="3" t="e">
        <f>_xlfn.XLOOKUP(K265,Data!$D$3:$D$36,Data!$H$3:$H$36)</f>
        <v>#N/A</v>
      </c>
      <c r="O265" s="3" t="e">
        <f>_xlfn.XLOOKUP(L265,Data!$X$3:$X$29,Data!$W$3:$W$29)</f>
        <v>#N/A</v>
      </c>
      <c r="P265" s="3" t="b">
        <f>OR(_xlfn.XLOOKUP(CK264,Data!$O$3:$O$25,Data!$U$3:$U$25),AND(CL264,OR(DC264=CK264,DC264=1)))</f>
        <v>1</v>
      </c>
      <c r="Q265" s="3" t="e" cm="1">
        <f t="array" ref="Q265">INDEX(CO264:DN264,1,O265)</f>
        <v>#N/A</v>
      </c>
      <c r="R265" s="3" t="e">
        <f t="shared" si="347"/>
        <v>#N/A</v>
      </c>
      <c r="S265" s="3" t="e">
        <f t="shared" si="396"/>
        <v>#N/A</v>
      </c>
      <c r="T265" s="3" t="str">
        <f t="shared" si="397"/>
        <v/>
      </c>
      <c r="U265" s="3" t="str">
        <f>IF(M265&lt;&gt;"",M265,IF(L265="","",IFERROR(IF(T265=0,IF(S265=FALSE,Data!$J$11,Data!$J$8),""),IF(K265=Data!$B$4,"",Data!$J$8))))</f>
        <v>I don't know that verb.</v>
      </c>
      <c r="V265" s="3" t="e" cm="1">
        <f t="array" ref="V265">INDEX(Data!$Q$3:$T$25,CK264,L265)</f>
        <v>#VALUE!</v>
      </c>
      <c r="W265" s="3" t="e">
        <f t="shared" si="348"/>
        <v>#VALUE!</v>
      </c>
      <c r="X265" s="3">
        <f t="shared" si="398"/>
        <v>0</v>
      </c>
      <c r="Y265" s="3" t="str">
        <f>IF(K265&lt;&gt;"Go","",IF(ISNUMBER(V265),IF(V265&gt;0,W265,Data!$J$9),Play!V265))</f>
        <v/>
      </c>
      <c r="Z265" s="3" t="b">
        <f t="shared" si="399"/>
        <v>0</v>
      </c>
      <c r="AA265" s="3" t="str">
        <f t="shared" si="400"/>
        <v/>
      </c>
      <c r="AB265" s="3">
        <f t="shared" si="349"/>
        <v>0</v>
      </c>
      <c r="AE265" s="5" t="str">
        <f t="shared" si="350"/>
        <v/>
      </c>
      <c r="AF265" s="5" t="str">
        <f>IF(AE265&lt;&gt;"",OR(_xlfn.XLOOKUP(AE265,Data!$O$3:$O$25,Data!$U$3:$U$25),AND(CL264,OR(DC264=1,DC264=CK264))),"")</f>
        <v/>
      </c>
      <c r="AG265" s="5" t="e" cm="1">
        <f t="array" ref="AG265">"Exits: " &amp; _xlfn.TEXTJOIN(", ", TRUE, IF(INDEX(Data!$Q$3:$T$25,AE265,0)&gt;0,Data!$Q$2:$T$2,""))&amp;"."</f>
        <v>#VALUE!</v>
      </c>
      <c r="AH265" s="5" t="str" cm="1">
        <f t="array" ref="AH265">_xlfn.TEXTJOIN(", ", TRUE, IF(CO264:DN264=AE265,_xlfn.XLOOKUP($CO$3:$DN$3,Data!$W$3:$W$28,Data!$X$3:$X$28),""))</f>
        <v/>
      </c>
      <c r="AI265" s="5" t="str">
        <f>IF(AF265="","",IF(AF265,_xlfn.XLOOKUP(AE265,Data!$O$3:$O$25,Data!$P$3:$P$25)&amp;" "&amp;AG265&amp;IF(AH265&lt;&gt;""," You see: " &amp;AH265&amp;".",""),Data!$J$10))</f>
        <v/>
      </c>
      <c r="AJ265" s="5" t="str">
        <f t="shared" si="401"/>
        <v/>
      </c>
      <c r="AK265" s="5" t="str">
        <f>IF(AND(K265="Talk",U265=""),_xlfn.XLOOKUP(T265,Data!$W$3:$W$28,Data!$AC$3:$AC$28),"")</f>
        <v/>
      </c>
      <c r="AL265" s="5" t="str">
        <f t="shared" si="402"/>
        <v/>
      </c>
      <c r="AM265" s="5" t="b">
        <f t="shared" si="403"/>
        <v>0</v>
      </c>
      <c r="AN265" s="5" t="str">
        <f>IF(AM265,IF(_xlfn.XLOOKUP(T265,Data!$W$3:$W$28,Data!$AA$3:$AA$28)=FALSE,"You can't take that.",IF(Q265=1,"You already have that.",IF(OR(CK264=CT264,CK264=CY264),"The unholy fiend prevents you!",""))),"")</f>
        <v/>
      </c>
      <c r="AO265" s="5" t="str">
        <f t="shared" si="404"/>
        <v/>
      </c>
      <c r="AP265" s="5" t="str">
        <f t="shared" si="405"/>
        <v/>
      </c>
      <c r="AQ265" s="5" t="b">
        <f t="shared" si="406"/>
        <v>0</v>
      </c>
      <c r="AR265" s="5" t="str">
        <f t="shared" si="407"/>
        <v/>
      </c>
      <c r="AS265" s="5" t="str">
        <f t="shared" si="408"/>
        <v/>
      </c>
      <c r="AT265" s="5" t="str">
        <f t="shared" si="346"/>
        <v/>
      </c>
      <c r="AU265" s="5" t="str">
        <f>IF(AND(K265="Examine",U265=""),_xlfn.XLOOKUP(T265,Data!$W$3:$W$28,Data!$Z$3:$Z$28)&amp;IF(T265=15,IF(CL264,IF(CM264&gt;=14,"burning brightly.",IF(CM264&gt;=9,"burning steadily.",IF(CM264&gt;=4,"burning weakly.","guttering."))),"unlit."),""),"")</f>
        <v/>
      </c>
      <c r="AV265" s="5" t="str" cm="1">
        <f t="array" ref="AV265">_xlfn.TEXTJOIN(", ", TRUE, IF(CO264:DN264=1,CO$1:DN$1,""))</f>
        <v/>
      </c>
      <c r="AW265" s="5" t="str">
        <f t="shared" si="409"/>
        <v/>
      </c>
      <c r="AX265" s="5" t="b">
        <f t="shared" si="410"/>
        <v>0</v>
      </c>
      <c r="AY265" s="5" t="str">
        <f>IF(AX265,IF(NOT(ISBLANK(_xlfn.XLOOKUP(T265,Data!$W$3:$W$28,Data!$AD$3:$AD$28))),IF(CK264=12,"","There's nowhere to pour it away here."),"You can't empty that!"),"")</f>
        <v/>
      </c>
      <c r="AZ265" s="5" t="str">
        <f t="shared" si="411"/>
        <v/>
      </c>
      <c r="BA265" s="5" t="b">
        <f t="shared" si="412"/>
        <v>0</v>
      </c>
      <c r="BB265" s="5" t="e">
        <f>_xlfn.XLOOKUP(T265,Data!$W$3:$W$28,Data!$AD$3:$AD$28)</f>
        <v>#N/A</v>
      </c>
      <c r="BC265" s="5" t="str">
        <f t="shared" si="413"/>
        <v/>
      </c>
      <c r="BD265" s="5" t="str">
        <f t="shared" si="414"/>
        <v/>
      </c>
      <c r="BE265" s="5" t="b">
        <f t="shared" si="415"/>
        <v>0</v>
      </c>
      <c r="BF265" s="5" t="str">
        <f t="shared" si="351"/>
        <v/>
      </c>
      <c r="BG265" s="5" t="str">
        <f t="shared" si="416"/>
        <v/>
      </c>
      <c r="BH265" s="5" t="b">
        <f t="shared" si="417"/>
        <v>0</v>
      </c>
      <c r="BI265" s="5" t="str">
        <f t="shared" si="418"/>
        <v/>
      </c>
      <c r="BJ265" s="5" t="str">
        <f t="shared" si="352"/>
        <v/>
      </c>
      <c r="BK265" s="5" t="str">
        <f>IF(BH265,IF(BI265="","You ring the bell. "&amp;IF(BJ265=0,"Nothing else happens.","The "&amp;_xlfn.XLOOKUP(BJ265,Data!$W$3:$W$28,Data!$X$3:$X$28)&amp;" is transformed!"),BI265),"")</f>
        <v/>
      </c>
      <c r="BL265" s="5" t="b">
        <f t="shared" si="419"/>
        <v>0</v>
      </c>
      <c r="BM265" s="5" t="b">
        <f t="shared" si="420"/>
        <v>0</v>
      </c>
      <c r="BN265" s="5" t="str">
        <f t="shared" si="353"/>
        <v/>
      </c>
      <c r="BO265" s="5" t="str">
        <f t="shared" si="354"/>
        <v/>
      </c>
      <c r="BP265" s="5" t="b">
        <f t="shared" si="421"/>
        <v>0</v>
      </c>
      <c r="BQ265" s="5" t="str">
        <f>IF(BP265,IF(_xlfn.XLOOKUP(T265,Data!$W$3:$W$28,Data!$AB$3:$AB$28),"That's much too precious to give away!",IF(OR(AND(T265=17,CK264=CQ264),AND(T265=21,CK264=CV264)),"","No-one here seems to want that.")),"")</f>
        <v/>
      </c>
      <c r="BR265" s="5" t="str">
        <f>IF(BP265,IF(BQ265&lt;&gt;"",BQ265,IF(T265=21,Data!$B$5,"The priest takes the water and it is transformed by heavenly radiance!")),"")</f>
        <v/>
      </c>
      <c r="BS265" s="5" t="b">
        <f t="shared" si="422"/>
        <v>0</v>
      </c>
      <c r="BT265" s="5" t="str">
        <f t="shared" si="355"/>
        <v/>
      </c>
      <c r="BU265" s="5" t="str">
        <f t="shared" si="423"/>
        <v/>
      </c>
      <c r="BV265" s="5" t="b">
        <f t="shared" si="424"/>
        <v>0</v>
      </c>
      <c r="BW265" s="5" t="str">
        <f t="shared" si="356"/>
        <v/>
      </c>
      <c r="BX265" s="5" t="str">
        <f t="shared" si="425"/>
        <v/>
      </c>
      <c r="BY265" s="5" t="b">
        <f t="shared" si="426"/>
        <v>0</v>
      </c>
      <c r="BZ265" s="5">
        <f t="shared" si="427"/>
        <v>0</v>
      </c>
      <c r="CA265" s="5" t="str">
        <f t="shared" si="357"/>
        <v/>
      </c>
      <c r="CB265" s="5" t="b">
        <f t="shared" si="358"/>
        <v>0</v>
      </c>
      <c r="CC265" s="5" t="str">
        <f t="shared" si="359"/>
        <v/>
      </c>
      <c r="CD265" s="5" t="b">
        <f t="shared" si="360"/>
        <v>0</v>
      </c>
      <c r="CE265" s="5" t="b">
        <f t="shared" si="361"/>
        <v>0</v>
      </c>
      <c r="CF265" s="5" t="b">
        <f t="shared" si="362"/>
        <v>0</v>
      </c>
      <c r="CG265" s="5" t="b">
        <f t="shared" si="363"/>
        <v>0</v>
      </c>
      <c r="CH265" s="5" t="b">
        <f t="shared" si="364"/>
        <v>0</v>
      </c>
      <c r="CI265" s="5">
        <f t="shared" si="365"/>
        <v>0</v>
      </c>
      <c r="CJ265" s="5" t="str">
        <f t="shared" si="366"/>
        <v>I don't know that verb.</v>
      </c>
      <c r="CK265" s="4">
        <f t="shared" si="367"/>
        <v>3</v>
      </c>
      <c r="CL265" s="4" t="b">
        <f t="shared" si="368"/>
        <v>0</v>
      </c>
      <c r="CM265" s="4">
        <f t="shared" si="428"/>
        <v>20</v>
      </c>
      <c r="CN265" s="4" t="b">
        <f t="shared" si="369"/>
        <v>0</v>
      </c>
      <c r="CO265" s="4">
        <f t="shared" si="370"/>
        <v>12</v>
      </c>
      <c r="CP265" s="4">
        <f t="shared" si="371"/>
        <v>10</v>
      </c>
      <c r="CQ265" s="4">
        <f t="shared" si="372"/>
        <v>2</v>
      </c>
      <c r="CR265" s="4">
        <f t="shared" si="373"/>
        <v>20</v>
      </c>
      <c r="CS265" s="4">
        <f t="shared" si="374"/>
        <v>2</v>
      </c>
      <c r="CT265" s="4">
        <f t="shared" si="375"/>
        <v>15</v>
      </c>
      <c r="CU265" s="4">
        <f t="shared" si="376"/>
        <v>16</v>
      </c>
      <c r="CV265" s="4">
        <f t="shared" si="377"/>
        <v>8</v>
      </c>
      <c r="CW265" s="4">
        <f t="shared" si="378"/>
        <v>8</v>
      </c>
      <c r="CX265" s="4">
        <f t="shared" si="379"/>
        <v>14</v>
      </c>
      <c r="CY265" s="4">
        <f t="shared" si="380"/>
        <v>19</v>
      </c>
      <c r="CZ265" s="4">
        <f t="shared" si="381"/>
        <v>9</v>
      </c>
      <c r="DA265" s="4">
        <f t="shared" si="382"/>
        <v>2</v>
      </c>
      <c r="DB265" s="4">
        <f t="shared" si="383"/>
        <v>12</v>
      </c>
      <c r="DC265" s="4">
        <f t="shared" si="344"/>
        <v>2</v>
      </c>
      <c r="DD265" s="4">
        <f t="shared" si="384"/>
        <v>2</v>
      </c>
      <c r="DE265" s="4">
        <f t="shared" si="385"/>
        <v>2</v>
      </c>
      <c r="DF265" s="4">
        <f t="shared" si="386"/>
        <v>10</v>
      </c>
      <c r="DG265" s="4">
        <f t="shared" si="387"/>
        <v>2</v>
      </c>
      <c r="DH265" s="4">
        <f t="shared" si="388"/>
        <v>17</v>
      </c>
      <c r="DI265" s="4">
        <f t="shared" si="389"/>
        <v>6</v>
      </c>
      <c r="DJ265" s="4">
        <f t="shared" si="390"/>
        <v>15</v>
      </c>
      <c r="DK265" s="4">
        <f t="shared" si="391"/>
        <v>19</v>
      </c>
      <c r="DL265" s="4">
        <f t="shared" si="392"/>
        <v>2</v>
      </c>
      <c r="DM265" s="4">
        <f t="shared" si="393"/>
        <v>22</v>
      </c>
      <c r="DN265" s="4">
        <f t="shared" si="394"/>
        <v>23</v>
      </c>
      <c r="DO265" s="3"/>
    </row>
    <row r="266" spans="1:119" x14ac:dyDescent="0.35">
      <c r="A266" s="3" t="str">
        <f t="shared" si="395"/>
        <v/>
      </c>
      <c r="B266" s="6"/>
      <c r="C266" s="3" t="str">
        <f t="shared" si="345"/>
        <v/>
      </c>
      <c r="D266" s="3" t="e" cm="1">
        <f t="array" ref="D266:F266">INDEX(_xlfn.TEXTSPLIT(B266," ",,TRUE),_xlfn.SEQUENCE(1,3))</f>
        <v>#VALUE!</v>
      </c>
      <c r="E266" s="3" t="e">
        <v>#VALUE!</v>
      </c>
      <c r="F266" s="3" t="e">
        <v>#VALUE!</v>
      </c>
      <c r="G266" s="3" t="e" cm="1">
        <f t="array" ref="G266">_xlfn.XLOOKUP(D266,Data!$D$3:$D$36,Data!$E$3:$G$36)</f>
        <v>#VALUE!</v>
      </c>
      <c r="H266" s="3"/>
      <c r="I266" s="3"/>
      <c r="J266" s="3" t="e">
        <f>_xlfn.XMATCH(E266,Data!$L$3:$L$10)</f>
        <v>#VALUE!</v>
      </c>
      <c r="K266" s="3" t="str">
        <f>IF(M266="",IF(I266,Data!$B$4,_xlfn.XLOOKUP(D266,Data!$D$3:$D$36,Data!$E$3:$E$36)),"")</f>
        <v/>
      </c>
      <c r="L266" s="3" t="str">
        <f>IF(M266="",IF(I266,_xlfn.XLOOKUP(G266,Data!$L$3:$L$10,Data!$M$3:$M$10),IF(H266=0,"",IF(H266=1,E266,_xlfn.XLOOKUP(E266,Data!$L$3:$L$10,Data!$M$3:$M$10)))),"")</f>
        <v/>
      </c>
      <c r="M266" s="3" t="str">
        <f>IF(NOT(ISERROR(F266)),Data!$J$3,IF(ISERROR(G266),Data!$J$4,IF(AND(H266=0,NOT(ISERROR(E266))),Data!$J$5,IF(AND(H266=2,ISERROR(J266)),Data!$J$7,IF(AND(H266=1,ISERROR(E266)),Data!$J$6,"")))))</f>
        <v>I don't know that verb.</v>
      </c>
      <c r="N266" s="3" t="e">
        <f>_xlfn.XLOOKUP(K266,Data!$D$3:$D$36,Data!$H$3:$H$36)</f>
        <v>#N/A</v>
      </c>
      <c r="O266" s="3" t="e">
        <f>_xlfn.XLOOKUP(L266,Data!$X$3:$X$29,Data!$W$3:$W$29)</f>
        <v>#N/A</v>
      </c>
      <c r="P266" s="3" t="b">
        <f>OR(_xlfn.XLOOKUP(CK265,Data!$O$3:$O$25,Data!$U$3:$U$25),AND(CL265,OR(DC265=CK265,DC265=1)))</f>
        <v>1</v>
      </c>
      <c r="Q266" s="3" t="e" cm="1">
        <f t="array" ref="Q266">INDEX(CO265:DN265,1,O266)</f>
        <v>#N/A</v>
      </c>
      <c r="R266" s="3" t="e">
        <f t="shared" si="347"/>
        <v>#N/A</v>
      </c>
      <c r="S266" s="3" t="e">
        <f t="shared" si="396"/>
        <v>#N/A</v>
      </c>
      <c r="T266" s="3" t="str">
        <f t="shared" si="397"/>
        <v/>
      </c>
      <c r="U266" s="3" t="str">
        <f>IF(M266&lt;&gt;"",M266,IF(L266="","",IFERROR(IF(T266=0,IF(S266=FALSE,Data!$J$11,Data!$J$8),""),IF(K266=Data!$B$4,"",Data!$J$8))))</f>
        <v>I don't know that verb.</v>
      </c>
      <c r="V266" s="3" t="e" cm="1">
        <f t="array" ref="V266">INDEX(Data!$Q$3:$T$25,CK265,L266)</f>
        <v>#VALUE!</v>
      </c>
      <c r="W266" s="3" t="e">
        <f t="shared" si="348"/>
        <v>#VALUE!</v>
      </c>
      <c r="X266" s="3">
        <f t="shared" si="398"/>
        <v>0</v>
      </c>
      <c r="Y266" s="3" t="str">
        <f>IF(K266&lt;&gt;"Go","",IF(ISNUMBER(V266),IF(V266&gt;0,W266,Data!$J$9),Play!V266))</f>
        <v/>
      </c>
      <c r="Z266" s="3" t="b">
        <f t="shared" si="399"/>
        <v>0</v>
      </c>
      <c r="AA266" s="3" t="str">
        <f t="shared" si="400"/>
        <v/>
      </c>
      <c r="AB266" s="3">
        <f t="shared" si="349"/>
        <v>0</v>
      </c>
      <c r="AE266" s="5" t="str">
        <f t="shared" si="350"/>
        <v/>
      </c>
      <c r="AF266" s="5" t="str">
        <f>IF(AE266&lt;&gt;"",OR(_xlfn.XLOOKUP(AE266,Data!$O$3:$O$25,Data!$U$3:$U$25),AND(CL265,OR(DC265=1,DC265=CK265))),"")</f>
        <v/>
      </c>
      <c r="AG266" s="5" t="e" cm="1">
        <f t="array" ref="AG266">"Exits: " &amp; _xlfn.TEXTJOIN(", ", TRUE, IF(INDEX(Data!$Q$3:$T$25,AE266,0)&gt;0,Data!$Q$2:$T$2,""))&amp;"."</f>
        <v>#VALUE!</v>
      </c>
      <c r="AH266" s="5" t="str" cm="1">
        <f t="array" ref="AH266">_xlfn.TEXTJOIN(", ", TRUE, IF(CO265:DN265=AE266,_xlfn.XLOOKUP($CO$3:$DN$3,Data!$W$3:$W$28,Data!$X$3:$X$28),""))</f>
        <v/>
      </c>
      <c r="AI266" s="5" t="str">
        <f>IF(AF266="","",IF(AF266,_xlfn.XLOOKUP(AE266,Data!$O$3:$O$25,Data!$P$3:$P$25)&amp;" "&amp;AG266&amp;IF(AH266&lt;&gt;""," You see: " &amp;AH266&amp;".",""),Data!$J$10))</f>
        <v/>
      </c>
      <c r="AJ266" s="5" t="str">
        <f t="shared" si="401"/>
        <v/>
      </c>
      <c r="AK266" s="5" t="str">
        <f>IF(AND(K266="Talk",U266=""),_xlfn.XLOOKUP(T266,Data!$W$3:$W$28,Data!$AC$3:$AC$28),"")</f>
        <v/>
      </c>
      <c r="AL266" s="5" t="str">
        <f t="shared" si="402"/>
        <v/>
      </c>
      <c r="AM266" s="5" t="b">
        <f t="shared" si="403"/>
        <v>0</v>
      </c>
      <c r="AN266" s="5" t="str">
        <f>IF(AM266,IF(_xlfn.XLOOKUP(T266,Data!$W$3:$W$28,Data!$AA$3:$AA$28)=FALSE,"You can't take that.",IF(Q266=1,"You already have that.",IF(OR(CK265=CT265,CK265=CY265),"The unholy fiend prevents you!",""))),"")</f>
        <v/>
      </c>
      <c r="AO266" s="5" t="str">
        <f t="shared" si="404"/>
        <v/>
      </c>
      <c r="AP266" s="5" t="str">
        <f t="shared" si="405"/>
        <v/>
      </c>
      <c r="AQ266" s="5" t="b">
        <f t="shared" si="406"/>
        <v>0</v>
      </c>
      <c r="AR266" s="5" t="str">
        <f t="shared" si="407"/>
        <v/>
      </c>
      <c r="AS266" s="5" t="str">
        <f t="shared" si="408"/>
        <v/>
      </c>
      <c r="AT266" s="5" t="str">
        <f t="shared" si="346"/>
        <v/>
      </c>
      <c r="AU266" s="5" t="str">
        <f>IF(AND(K266="Examine",U266=""),_xlfn.XLOOKUP(T266,Data!$W$3:$W$28,Data!$Z$3:$Z$28)&amp;IF(T266=15,IF(CL265,IF(CM265&gt;=14,"burning brightly.",IF(CM265&gt;=9,"burning steadily.",IF(CM265&gt;=4,"burning weakly.","guttering."))),"unlit."),""),"")</f>
        <v/>
      </c>
      <c r="AV266" s="5" t="str" cm="1">
        <f t="array" ref="AV266">_xlfn.TEXTJOIN(", ", TRUE, IF(CO265:DN265=1,CO$1:DN$1,""))</f>
        <v/>
      </c>
      <c r="AW266" s="5" t="str">
        <f t="shared" si="409"/>
        <v/>
      </c>
      <c r="AX266" s="5" t="b">
        <f t="shared" si="410"/>
        <v>0</v>
      </c>
      <c r="AY266" s="5" t="str">
        <f>IF(AX266,IF(NOT(ISBLANK(_xlfn.XLOOKUP(T266,Data!$W$3:$W$28,Data!$AD$3:$AD$28))),IF(CK265=12,"","There's nowhere to pour it away here."),"You can't empty that!"),"")</f>
        <v/>
      </c>
      <c r="AZ266" s="5" t="str">
        <f t="shared" si="411"/>
        <v/>
      </c>
      <c r="BA266" s="5" t="b">
        <f t="shared" si="412"/>
        <v>0</v>
      </c>
      <c r="BB266" s="5" t="e">
        <f>_xlfn.XLOOKUP(T266,Data!$W$3:$W$28,Data!$AD$3:$AD$28)</f>
        <v>#N/A</v>
      </c>
      <c r="BC266" s="5" t="str">
        <f t="shared" si="413"/>
        <v/>
      </c>
      <c r="BD266" s="5" t="str">
        <f t="shared" si="414"/>
        <v/>
      </c>
      <c r="BE266" s="5" t="b">
        <f t="shared" si="415"/>
        <v>0</v>
      </c>
      <c r="BF266" s="5" t="str">
        <f t="shared" si="351"/>
        <v/>
      </c>
      <c r="BG266" s="5" t="str">
        <f t="shared" si="416"/>
        <v/>
      </c>
      <c r="BH266" s="5" t="b">
        <f t="shared" si="417"/>
        <v>0</v>
      </c>
      <c r="BI266" s="5" t="str">
        <f t="shared" si="418"/>
        <v/>
      </c>
      <c r="BJ266" s="5" t="str">
        <f t="shared" si="352"/>
        <v/>
      </c>
      <c r="BK266" s="5" t="str">
        <f>IF(BH266,IF(BI266="","You ring the bell. "&amp;IF(BJ266=0,"Nothing else happens.","The "&amp;_xlfn.XLOOKUP(BJ266,Data!$W$3:$W$28,Data!$X$3:$X$28)&amp;" is transformed!"),BI266),"")</f>
        <v/>
      </c>
      <c r="BL266" s="5" t="b">
        <f t="shared" si="419"/>
        <v>0</v>
      </c>
      <c r="BM266" s="5" t="b">
        <f t="shared" si="420"/>
        <v>0</v>
      </c>
      <c r="BN266" s="5" t="str">
        <f t="shared" si="353"/>
        <v/>
      </c>
      <c r="BO266" s="5" t="str">
        <f t="shared" si="354"/>
        <v/>
      </c>
      <c r="BP266" s="5" t="b">
        <f t="shared" si="421"/>
        <v>0</v>
      </c>
      <c r="BQ266" s="5" t="str">
        <f>IF(BP266,IF(_xlfn.XLOOKUP(T266,Data!$W$3:$W$28,Data!$AB$3:$AB$28),"That's much too precious to give away!",IF(OR(AND(T266=17,CK265=CQ265),AND(T266=21,CK265=CV265)),"","No-one here seems to want that.")),"")</f>
        <v/>
      </c>
      <c r="BR266" s="5" t="str">
        <f>IF(BP266,IF(BQ266&lt;&gt;"",BQ266,IF(T266=21,Data!$B$5,"The priest takes the water and it is transformed by heavenly radiance!")),"")</f>
        <v/>
      </c>
      <c r="BS266" s="5" t="b">
        <f t="shared" si="422"/>
        <v>0</v>
      </c>
      <c r="BT266" s="5" t="str">
        <f t="shared" si="355"/>
        <v/>
      </c>
      <c r="BU266" s="5" t="str">
        <f t="shared" si="423"/>
        <v/>
      </c>
      <c r="BV266" s="5" t="b">
        <f t="shared" si="424"/>
        <v>0</v>
      </c>
      <c r="BW266" s="5" t="str">
        <f t="shared" si="356"/>
        <v/>
      </c>
      <c r="BX266" s="5" t="str">
        <f t="shared" si="425"/>
        <v/>
      </c>
      <c r="BY266" s="5" t="b">
        <f t="shared" si="426"/>
        <v>0</v>
      </c>
      <c r="BZ266" s="5">
        <f t="shared" si="427"/>
        <v>0</v>
      </c>
      <c r="CA266" s="5" t="str">
        <f t="shared" si="357"/>
        <v/>
      </c>
      <c r="CB266" s="5" t="b">
        <f t="shared" si="358"/>
        <v>0</v>
      </c>
      <c r="CC266" s="5" t="str">
        <f t="shared" si="359"/>
        <v/>
      </c>
      <c r="CD266" s="5" t="b">
        <f t="shared" si="360"/>
        <v>0</v>
      </c>
      <c r="CE266" s="5" t="b">
        <f t="shared" si="361"/>
        <v>0</v>
      </c>
      <c r="CF266" s="5" t="b">
        <f t="shared" si="362"/>
        <v>0</v>
      </c>
      <c r="CG266" s="5" t="b">
        <f t="shared" si="363"/>
        <v>0</v>
      </c>
      <c r="CH266" s="5" t="b">
        <f t="shared" si="364"/>
        <v>0</v>
      </c>
      <c r="CI266" s="5">
        <f t="shared" si="365"/>
        <v>0</v>
      </c>
      <c r="CJ266" s="5" t="str">
        <f t="shared" si="366"/>
        <v>I don't know that verb.</v>
      </c>
      <c r="CK266" s="4">
        <f t="shared" si="367"/>
        <v>3</v>
      </c>
      <c r="CL266" s="4" t="b">
        <f t="shared" si="368"/>
        <v>0</v>
      </c>
      <c r="CM266" s="4">
        <f t="shared" si="428"/>
        <v>20</v>
      </c>
      <c r="CN266" s="4" t="b">
        <f t="shared" si="369"/>
        <v>0</v>
      </c>
      <c r="CO266" s="4">
        <f t="shared" si="370"/>
        <v>12</v>
      </c>
      <c r="CP266" s="4">
        <f t="shared" si="371"/>
        <v>10</v>
      </c>
      <c r="CQ266" s="4">
        <f t="shared" si="372"/>
        <v>2</v>
      </c>
      <c r="CR266" s="4">
        <f t="shared" si="373"/>
        <v>20</v>
      </c>
      <c r="CS266" s="4">
        <f t="shared" si="374"/>
        <v>2</v>
      </c>
      <c r="CT266" s="4">
        <f t="shared" si="375"/>
        <v>15</v>
      </c>
      <c r="CU266" s="4">
        <f t="shared" si="376"/>
        <v>16</v>
      </c>
      <c r="CV266" s="4">
        <f t="shared" si="377"/>
        <v>8</v>
      </c>
      <c r="CW266" s="4">
        <f t="shared" si="378"/>
        <v>8</v>
      </c>
      <c r="CX266" s="4">
        <f t="shared" si="379"/>
        <v>14</v>
      </c>
      <c r="CY266" s="4">
        <f t="shared" si="380"/>
        <v>19</v>
      </c>
      <c r="CZ266" s="4">
        <f t="shared" si="381"/>
        <v>9</v>
      </c>
      <c r="DA266" s="4">
        <f t="shared" si="382"/>
        <v>2</v>
      </c>
      <c r="DB266" s="4">
        <f t="shared" si="383"/>
        <v>12</v>
      </c>
      <c r="DC266" s="4">
        <f t="shared" si="344"/>
        <v>2</v>
      </c>
      <c r="DD266" s="4">
        <f t="shared" si="384"/>
        <v>2</v>
      </c>
      <c r="DE266" s="4">
        <f t="shared" si="385"/>
        <v>2</v>
      </c>
      <c r="DF266" s="4">
        <f t="shared" si="386"/>
        <v>10</v>
      </c>
      <c r="DG266" s="4">
        <f t="shared" si="387"/>
        <v>2</v>
      </c>
      <c r="DH266" s="4">
        <f t="shared" si="388"/>
        <v>17</v>
      </c>
      <c r="DI266" s="4">
        <f t="shared" si="389"/>
        <v>6</v>
      </c>
      <c r="DJ266" s="4">
        <f t="shared" si="390"/>
        <v>15</v>
      </c>
      <c r="DK266" s="4">
        <f t="shared" si="391"/>
        <v>19</v>
      </c>
      <c r="DL266" s="4">
        <f t="shared" si="392"/>
        <v>2</v>
      </c>
      <c r="DM266" s="4">
        <f t="shared" si="393"/>
        <v>22</v>
      </c>
      <c r="DN266" s="4">
        <f t="shared" si="394"/>
        <v>23</v>
      </c>
      <c r="DO266" s="3"/>
    </row>
    <row r="267" spans="1:119" x14ac:dyDescent="0.35">
      <c r="A267" s="3" t="str">
        <f t="shared" si="395"/>
        <v/>
      </c>
      <c r="B267" s="6"/>
      <c r="C267" s="3" t="str">
        <f t="shared" si="345"/>
        <v/>
      </c>
      <c r="D267" s="3" t="e" cm="1">
        <f t="array" ref="D267:F267">INDEX(_xlfn.TEXTSPLIT(B267," ",,TRUE),_xlfn.SEQUENCE(1,3))</f>
        <v>#VALUE!</v>
      </c>
      <c r="E267" s="3" t="e">
        <v>#VALUE!</v>
      </c>
      <c r="F267" s="3" t="e">
        <v>#VALUE!</v>
      </c>
      <c r="G267" s="3" t="e" cm="1">
        <f t="array" ref="G267">_xlfn.XLOOKUP(D267,Data!$D$3:$D$36,Data!$E$3:$G$36)</f>
        <v>#VALUE!</v>
      </c>
      <c r="H267" s="3"/>
      <c r="I267" s="3"/>
      <c r="J267" s="3" t="e">
        <f>_xlfn.XMATCH(E267,Data!$L$3:$L$10)</f>
        <v>#VALUE!</v>
      </c>
      <c r="K267" s="3" t="str">
        <f>IF(M267="",IF(I267,Data!$B$4,_xlfn.XLOOKUP(D267,Data!$D$3:$D$36,Data!$E$3:$E$36)),"")</f>
        <v/>
      </c>
      <c r="L267" s="3" t="str">
        <f>IF(M267="",IF(I267,_xlfn.XLOOKUP(G267,Data!$L$3:$L$10,Data!$M$3:$M$10),IF(H267=0,"",IF(H267=1,E267,_xlfn.XLOOKUP(E267,Data!$L$3:$L$10,Data!$M$3:$M$10)))),"")</f>
        <v/>
      </c>
      <c r="M267" s="3" t="str">
        <f>IF(NOT(ISERROR(F267)),Data!$J$3,IF(ISERROR(G267),Data!$J$4,IF(AND(H267=0,NOT(ISERROR(E267))),Data!$J$5,IF(AND(H267=2,ISERROR(J267)),Data!$J$7,IF(AND(H267=1,ISERROR(E267)),Data!$J$6,"")))))</f>
        <v>I don't know that verb.</v>
      </c>
      <c r="N267" s="3" t="e">
        <f>_xlfn.XLOOKUP(K267,Data!$D$3:$D$36,Data!$H$3:$H$36)</f>
        <v>#N/A</v>
      </c>
      <c r="O267" s="3" t="e">
        <f>_xlfn.XLOOKUP(L267,Data!$X$3:$X$29,Data!$W$3:$W$29)</f>
        <v>#N/A</v>
      </c>
      <c r="P267" s="3" t="b">
        <f>OR(_xlfn.XLOOKUP(CK266,Data!$O$3:$O$25,Data!$U$3:$U$25),AND(CL266,OR(DC266=CK266,DC266=1)))</f>
        <v>1</v>
      </c>
      <c r="Q267" s="3" t="e" cm="1">
        <f t="array" ref="Q267">INDEX(CO266:DN266,1,O267)</f>
        <v>#N/A</v>
      </c>
      <c r="R267" s="3" t="e">
        <f t="shared" si="347"/>
        <v>#N/A</v>
      </c>
      <c r="S267" s="3" t="e">
        <f t="shared" si="396"/>
        <v>#N/A</v>
      </c>
      <c r="T267" s="3" t="str">
        <f t="shared" si="397"/>
        <v/>
      </c>
      <c r="U267" s="3" t="str">
        <f>IF(M267&lt;&gt;"",M267,IF(L267="","",IFERROR(IF(T267=0,IF(S267=FALSE,Data!$J$11,Data!$J$8),""),IF(K267=Data!$B$4,"",Data!$J$8))))</f>
        <v>I don't know that verb.</v>
      </c>
      <c r="V267" s="3" t="e" cm="1">
        <f t="array" ref="V267">INDEX(Data!$Q$3:$T$25,CK266,L267)</f>
        <v>#VALUE!</v>
      </c>
      <c r="W267" s="3" t="e">
        <f t="shared" si="348"/>
        <v>#VALUE!</v>
      </c>
      <c r="X267" s="3">
        <f t="shared" si="398"/>
        <v>0</v>
      </c>
      <c r="Y267" s="3" t="str">
        <f>IF(K267&lt;&gt;"Go","",IF(ISNUMBER(V267),IF(V267&gt;0,W267,Data!$J$9),Play!V267))</f>
        <v/>
      </c>
      <c r="Z267" s="3" t="b">
        <f t="shared" si="399"/>
        <v>0</v>
      </c>
      <c r="AA267" s="3" t="str">
        <f t="shared" si="400"/>
        <v/>
      </c>
      <c r="AB267" s="3">
        <f t="shared" si="349"/>
        <v>0</v>
      </c>
      <c r="AE267" s="5" t="str">
        <f t="shared" si="350"/>
        <v/>
      </c>
      <c r="AF267" s="5" t="str">
        <f>IF(AE267&lt;&gt;"",OR(_xlfn.XLOOKUP(AE267,Data!$O$3:$O$25,Data!$U$3:$U$25),AND(CL266,OR(DC266=1,DC266=CK266))),"")</f>
        <v/>
      </c>
      <c r="AG267" s="5" t="e" cm="1">
        <f t="array" ref="AG267">"Exits: " &amp; _xlfn.TEXTJOIN(", ", TRUE, IF(INDEX(Data!$Q$3:$T$25,AE267,0)&gt;0,Data!$Q$2:$T$2,""))&amp;"."</f>
        <v>#VALUE!</v>
      </c>
      <c r="AH267" s="5" t="str" cm="1">
        <f t="array" ref="AH267">_xlfn.TEXTJOIN(", ", TRUE, IF(CO266:DN266=AE267,_xlfn.XLOOKUP($CO$3:$DN$3,Data!$W$3:$W$28,Data!$X$3:$X$28),""))</f>
        <v/>
      </c>
      <c r="AI267" s="5" t="str">
        <f>IF(AF267="","",IF(AF267,_xlfn.XLOOKUP(AE267,Data!$O$3:$O$25,Data!$P$3:$P$25)&amp;" "&amp;AG267&amp;IF(AH267&lt;&gt;""," You see: " &amp;AH267&amp;".",""),Data!$J$10))</f>
        <v/>
      </c>
      <c r="AJ267" s="5" t="str">
        <f t="shared" si="401"/>
        <v/>
      </c>
      <c r="AK267" s="5" t="str">
        <f>IF(AND(K267="Talk",U267=""),_xlfn.XLOOKUP(T267,Data!$W$3:$W$28,Data!$AC$3:$AC$28),"")</f>
        <v/>
      </c>
      <c r="AL267" s="5" t="str">
        <f t="shared" si="402"/>
        <v/>
      </c>
      <c r="AM267" s="5" t="b">
        <f t="shared" si="403"/>
        <v>0</v>
      </c>
      <c r="AN267" s="5" t="str">
        <f>IF(AM267,IF(_xlfn.XLOOKUP(T267,Data!$W$3:$W$28,Data!$AA$3:$AA$28)=FALSE,"You can't take that.",IF(Q267=1,"You already have that.",IF(OR(CK266=CT266,CK266=CY266),"The unholy fiend prevents you!",""))),"")</f>
        <v/>
      </c>
      <c r="AO267" s="5" t="str">
        <f t="shared" si="404"/>
        <v/>
      </c>
      <c r="AP267" s="5" t="str">
        <f t="shared" si="405"/>
        <v/>
      </c>
      <c r="AQ267" s="5" t="b">
        <f t="shared" si="406"/>
        <v>0</v>
      </c>
      <c r="AR267" s="5" t="str">
        <f t="shared" si="407"/>
        <v/>
      </c>
      <c r="AS267" s="5" t="str">
        <f t="shared" si="408"/>
        <v/>
      </c>
      <c r="AT267" s="5" t="str">
        <f t="shared" si="346"/>
        <v/>
      </c>
      <c r="AU267" s="5" t="str">
        <f>IF(AND(K267="Examine",U267=""),_xlfn.XLOOKUP(T267,Data!$W$3:$W$28,Data!$Z$3:$Z$28)&amp;IF(T267=15,IF(CL266,IF(CM266&gt;=14,"burning brightly.",IF(CM266&gt;=9,"burning steadily.",IF(CM266&gt;=4,"burning weakly.","guttering."))),"unlit."),""),"")</f>
        <v/>
      </c>
      <c r="AV267" s="5" t="str" cm="1">
        <f t="array" ref="AV267">_xlfn.TEXTJOIN(", ", TRUE, IF(CO266:DN266=1,CO$1:DN$1,""))</f>
        <v/>
      </c>
      <c r="AW267" s="5" t="str">
        <f t="shared" si="409"/>
        <v/>
      </c>
      <c r="AX267" s="5" t="b">
        <f t="shared" si="410"/>
        <v>0</v>
      </c>
      <c r="AY267" s="5" t="str">
        <f>IF(AX267,IF(NOT(ISBLANK(_xlfn.XLOOKUP(T267,Data!$W$3:$W$28,Data!$AD$3:$AD$28))),IF(CK266=12,"","There's nowhere to pour it away here."),"You can't empty that!"),"")</f>
        <v/>
      </c>
      <c r="AZ267" s="5" t="str">
        <f t="shared" si="411"/>
        <v/>
      </c>
      <c r="BA267" s="5" t="b">
        <f t="shared" si="412"/>
        <v>0</v>
      </c>
      <c r="BB267" s="5" t="e">
        <f>_xlfn.XLOOKUP(T267,Data!$W$3:$W$28,Data!$AD$3:$AD$28)</f>
        <v>#N/A</v>
      </c>
      <c r="BC267" s="5" t="str">
        <f t="shared" si="413"/>
        <v/>
      </c>
      <c r="BD267" s="5" t="str">
        <f t="shared" si="414"/>
        <v/>
      </c>
      <c r="BE267" s="5" t="b">
        <f t="shared" si="415"/>
        <v>0</v>
      </c>
      <c r="BF267" s="5" t="str">
        <f t="shared" si="351"/>
        <v/>
      </c>
      <c r="BG267" s="5" t="str">
        <f t="shared" si="416"/>
        <v/>
      </c>
      <c r="BH267" s="5" t="b">
        <f t="shared" si="417"/>
        <v>0</v>
      </c>
      <c r="BI267" s="5" t="str">
        <f t="shared" si="418"/>
        <v/>
      </c>
      <c r="BJ267" s="5" t="str">
        <f t="shared" si="352"/>
        <v/>
      </c>
      <c r="BK267" s="5" t="str">
        <f>IF(BH267,IF(BI267="","You ring the bell. "&amp;IF(BJ267=0,"Nothing else happens.","The "&amp;_xlfn.XLOOKUP(BJ267,Data!$W$3:$W$28,Data!$X$3:$X$28)&amp;" is transformed!"),BI267),"")</f>
        <v/>
      </c>
      <c r="BL267" s="5" t="b">
        <f t="shared" si="419"/>
        <v>0</v>
      </c>
      <c r="BM267" s="5" t="b">
        <f t="shared" si="420"/>
        <v>0</v>
      </c>
      <c r="BN267" s="5" t="str">
        <f t="shared" si="353"/>
        <v/>
      </c>
      <c r="BO267" s="5" t="str">
        <f t="shared" si="354"/>
        <v/>
      </c>
      <c r="BP267" s="5" t="b">
        <f t="shared" si="421"/>
        <v>0</v>
      </c>
      <c r="BQ267" s="5" t="str">
        <f>IF(BP267,IF(_xlfn.XLOOKUP(T267,Data!$W$3:$W$28,Data!$AB$3:$AB$28),"That's much too precious to give away!",IF(OR(AND(T267=17,CK266=CQ266),AND(T267=21,CK266=CV266)),"","No-one here seems to want that.")),"")</f>
        <v/>
      </c>
      <c r="BR267" s="5" t="str">
        <f>IF(BP267,IF(BQ267&lt;&gt;"",BQ267,IF(T267=21,Data!$B$5,"The priest takes the water and it is transformed by heavenly radiance!")),"")</f>
        <v/>
      </c>
      <c r="BS267" s="5" t="b">
        <f t="shared" si="422"/>
        <v>0</v>
      </c>
      <c r="BT267" s="5" t="str">
        <f t="shared" si="355"/>
        <v/>
      </c>
      <c r="BU267" s="5" t="str">
        <f t="shared" si="423"/>
        <v/>
      </c>
      <c r="BV267" s="5" t="b">
        <f t="shared" si="424"/>
        <v>0</v>
      </c>
      <c r="BW267" s="5" t="str">
        <f t="shared" si="356"/>
        <v/>
      </c>
      <c r="BX267" s="5" t="str">
        <f t="shared" si="425"/>
        <v/>
      </c>
      <c r="BY267" s="5" t="b">
        <f t="shared" si="426"/>
        <v>0</v>
      </c>
      <c r="BZ267" s="5">
        <f t="shared" si="427"/>
        <v>0</v>
      </c>
      <c r="CA267" s="5" t="str">
        <f t="shared" si="357"/>
        <v/>
      </c>
      <c r="CB267" s="5" t="b">
        <f t="shared" si="358"/>
        <v>0</v>
      </c>
      <c r="CC267" s="5" t="str">
        <f t="shared" si="359"/>
        <v/>
      </c>
      <c r="CD267" s="5" t="b">
        <f t="shared" si="360"/>
        <v>0</v>
      </c>
      <c r="CE267" s="5" t="b">
        <f t="shared" si="361"/>
        <v>0</v>
      </c>
      <c r="CF267" s="5" t="b">
        <f t="shared" si="362"/>
        <v>0</v>
      </c>
      <c r="CG267" s="5" t="b">
        <f t="shared" si="363"/>
        <v>0</v>
      </c>
      <c r="CH267" s="5" t="b">
        <f t="shared" si="364"/>
        <v>0</v>
      </c>
      <c r="CI267" s="5">
        <f t="shared" si="365"/>
        <v>0</v>
      </c>
      <c r="CJ267" s="5" t="str">
        <f t="shared" si="366"/>
        <v>I don't know that verb.</v>
      </c>
      <c r="CK267" s="4">
        <f t="shared" si="367"/>
        <v>3</v>
      </c>
      <c r="CL267" s="4" t="b">
        <f t="shared" si="368"/>
        <v>0</v>
      </c>
      <c r="CM267" s="4">
        <f t="shared" si="428"/>
        <v>20</v>
      </c>
      <c r="CN267" s="4" t="b">
        <f t="shared" si="369"/>
        <v>0</v>
      </c>
      <c r="CO267" s="4">
        <f t="shared" si="370"/>
        <v>12</v>
      </c>
      <c r="CP267" s="4">
        <f t="shared" si="371"/>
        <v>10</v>
      </c>
      <c r="CQ267" s="4">
        <f t="shared" si="372"/>
        <v>2</v>
      </c>
      <c r="CR267" s="4">
        <f t="shared" si="373"/>
        <v>20</v>
      </c>
      <c r="CS267" s="4">
        <f t="shared" si="374"/>
        <v>2</v>
      </c>
      <c r="CT267" s="4">
        <f t="shared" si="375"/>
        <v>15</v>
      </c>
      <c r="CU267" s="4">
        <f t="shared" si="376"/>
        <v>16</v>
      </c>
      <c r="CV267" s="4">
        <f t="shared" si="377"/>
        <v>8</v>
      </c>
      <c r="CW267" s="4">
        <f t="shared" si="378"/>
        <v>8</v>
      </c>
      <c r="CX267" s="4">
        <f t="shared" si="379"/>
        <v>14</v>
      </c>
      <c r="CY267" s="4">
        <f t="shared" si="380"/>
        <v>19</v>
      </c>
      <c r="CZ267" s="4">
        <f t="shared" si="381"/>
        <v>9</v>
      </c>
      <c r="DA267" s="4">
        <f t="shared" si="382"/>
        <v>2</v>
      </c>
      <c r="DB267" s="4">
        <f t="shared" si="383"/>
        <v>12</v>
      </c>
      <c r="DC267" s="4">
        <f t="shared" si="344"/>
        <v>2</v>
      </c>
      <c r="DD267" s="4">
        <f t="shared" si="384"/>
        <v>2</v>
      </c>
      <c r="DE267" s="4">
        <f t="shared" si="385"/>
        <v>2</v>
      </c>
      <c r="DF267" s="4">
        <f t="shared" si="386"/>
        <v>10</v>
      </c>
      <c r="DG267" s="4">
        <f t="shared" si="387"/>
        <v>2</v>
      </c>
      <c r="DH267" s="4">
        <f t="shared" si="388"/>
        <v>17</v>
      </c>
      <c r="DI267" s="4">
        <f t="shared" si="389"/>
        <v>6</v>
      </c>
      <c r="DJ267" s="4">
        <f t="shared" si="390"/>
        <v>15</v>
      </c>
      <c r="DK267" s="4">
        <f t="shared" si="391"/>
        <v>19</v>
      </c>
      <c r="DL267" s="4">
        <f t="shared" si="392"/>
        <v>2</v>
      </c>
      <c r="DM267" s="4">
        <f t="shared" si="393"/>
        <v>22</v>
      </c>
      <c r="DN267" s="4">
        <f t="shared" si="394"/>
        <v>23</v>
      </c>
      <c r="DO267" s="3"/>
    </row>
    <row r="268" spans="1:119" x14ac:dyDescent="0.35">
      <c r="A268" s="3" t="str">
        <f t="shared" si="395"/>
        <v/>
      </c>
      <c r="B268" s="6"/>
      <c r="C268" s="3" t="str">
        <f t="shared" si="345"/>
        <v/>
      </c>
      <c r="D268" s="3" t="e" cm="1">
        <f t="array" ref="D268:F268">INDEX(_xlfn.TEXTSPLIT(B268," ",,TRUE),_xlfn.SEQUENCE(1,3))</f>
        <v>#VALUE!</v>
      </c>
      <c r="E268" s="3" t="e">
        <v>#VALUE!</v>
      </c>
      <c r="F268" s="3" t="e">
        <v>#VALUE!</v>
      </c>
      <c r="G268" s="3" t="e" cm="1">
        <f t="array" ref="G268">_xlfn.XLOOKUP(D268,Data!$D$3:$D$36,Data!$E$3:$G$36)</f>
        <v>#VALUE!</v>
      </c>
      <c r="H268" s="3"/>
      <c r="I268" s="3"/>
      <c r="J268" s="3" t="e">
        <f>_xlfn.XMATCH(E268,Data!$L$3:$L$10)</f>
        <v>#VALUE!</v>
      </c>
      <c r="K268" s="3" t="str">
        <f>IF(M268="",IF(I268,Data!$B$4,_xlfn.XLOOKUP(D268,Data!$D$3:$D$36,Data!$E$3:$E$36)),"")</f>
        <v/>
      </c>
      <c r="L268" s="3" t="str">
        <f>IF(M268="",IF(I268,_xlfn.XLOOKUP(G268,Data!$L$3:$L$10,Data!$M$3:$M$10),IF(H268=0,"",IF(H268=1,E268,_xlfn.XLOOKUP(E268,Data!$L$3:$L$10,Data!$M$3:$M$10)))),"")</f>
        <v/>
      </c>
      <c r="M268" s="3" t="str">
        <f>IF(NOT(ISERROR(F268)),Data!$J$3,IF(ISERROR(G268),Data!$J$4,IF(AND(H268=0,NOT(ISERROR(E268))),Data!$J$5,IF(AND(H268=2,ISERROR(J268)),Data!$J$7,IF(AND(H268=1,ISERROR(E268)),Data!$J$6,"")))))</f>
        <v>I don't know that verb.</v>
      </c>
      <c r="N268" s="3" t="e">
        <f>_xlfn.XLOOKUP(K268,Data!$D$3:$D$36,Data!$H$3:$H$36)</f>
        <v>#N/A</v>
      </c>
      <c r="O268" s="3" t="e">
        <f>_xlfn.XLOOKUP(L268,Data!$X$3:$X$29,Data!$W$3:$W$29)</f>
        <v>#N/A</v>
      </c>
      <c r="P268" s="3" t="b">
        <f>OR(_xlfn.XLOOKUP(CK267,Data!$O$3:$O$25,Data!$U$3:$U$25),AND(CL267,OR(DC267=CK267,DC267=1)))</f>
        <v>1</v>
      </c>
      <c r="Q268" s="3" t="e" cm="1">
        <f t="array" ref="Q268">INDEX(CO267:DN267,1,O268)</f>
        <v>#N/A</v>
      </c>
      <c r="R268" s="3" t="e">
        <f t="shared" si="347"/>
        <v>#N/A</v>
      </c>
      <c r="S268" s="3" t="e">
        <f t="shared" si="396"/>
        <v>#N/A</v>
      </c>
      <c r="T268" s="3" t="str">
        <f t="shared" si="397"/>
        <v/>
      </c>
      <c r="U268" s="3" t="str">
        <f>IF(M268&lt;&gt;"",M268,IF(L268="","",IFERROR(IF(T268=0,IF(S268=FALSE,Data!$J$11,Data!$J$8),""),IF(K268=Data!$B$4,"",Data!$J$8))))</f>
        <v>I don't know that verb.</v>
      </c>
      <c r="V268" s="3" t="e" cm="1">
        <f t="array" ref="V268">INDEX(Data!$Q$3:$T$25,CK267,L268)</f>
        <v>#VALUE!</v>
      </c>
      <c r="W268" s="3" t="e">
        <f t="shared" si="348"/>
        <v>#VALUE!</v>
      </c>
      <c r="X268" s="3">
        <f t="shared" si="398"/>
        <v>0</v>
      </c>
      <c r="Y268" s="3" t="str">
        <f>IF(K268&lt;&gt;"Go","",IF(ISNUMBER(V268),IF(V268&gt;0,W268,Data!$J$9),Play!V268))</f>
        <v/>
      </c>
      <c r="Z268" s="3" t="b">
        <f t="shared" si="399"/>
        <v>0</v>
      </c>
      <c r="AA268" s="3" t="str">
        <f t="shared" si="400"/>
        <v/>
      </c>
      <c r="AB268" s="3">
        <f t="shared" si="349"/>
        <v>0</v>
      </c>
      <c r="AE268" s="5" t="str">
        <f t="shared" si="350"/>
        <v/>
      </c>
      <c r="AF268" s="5" t="str">
        <f>IF(AE268&lt;&gt;"",OR(_xlfn.XLOOKUP(AE268,Data!$O$3:$O$25,Data!$U$3:$U$25),AND(CL267,OR(DC267=1,DC267=CK267))),"")</f>
        <v/>
      </c>
      <c r="AG268" s="5" t="e" cm="1">
        <f t="array" ref="AG268">"Exits: " &amp; _xlfn.TEXTJOIN(", ", TRUE, IF(INDEX(Data!$Q$3:$T$25,AE268,0)&gt;0,Data!$Q$2:$T$2,""))&amp;"."</f>
        <v>#VALUE!</v>
      </c>
      <c r="AH268" s="5" t="str" cm="1">
        <f t="array" ref="AH268">_xlfn.TEXTJOIN(", ", TRUE, IF(CO267:DN267=AE268,_xlfn.XLOOKUP($CO$3:$DN$3,Data!$W$3:$W$28,Data!$X$3:$X$28),""))</f>
        <v/>
      </c>
      <c r="AI268" s="5" t="str">
        <f>IF(AF268="","",IF(AF268,_xlfn.XLOOKUP(AE268,Data!$O$3:$O$25,Data!$P$3:$P$25)&amp;" "&amp;AG268&amp;IF(AH268&lt;&gt;""," You see: " &amp;AH268&amp;".",""),Data!$J$10))</f>
        <v/>
      </c>
      <c r="AJ268" s="5" t="str">
        <f t="shared" si="401"/>
        <v/>
      </c>
      <c r="AK268" s="5" t="str">
        <f>IF(AND(K268="Talk",U268=""),_xlfn.XLOOKUP(T268,Data!$W$3:$W$28,Data!$AC$3:$AC$28),"")</f>
        <v/>
      </c>
      <c r="AL268" s="5" t="str">
        <f t="shared" si="402"/>
        <v/>
      </c>
      <c r="AM268" s="5" t="b">
        <f t="shared" si="403"/>
        <v>0</v>
      </c>
      <c r="AN268" s="5" t="str">
        <f>IF(AM268,IF(_xlfn.XLOOKUP(T268,Data!$W$3:$W$28,Data!$AA$3:$AA$28)=FALSE,"You can't take that.",IF(Q268=1,"You already have that.",IF(OR(CK267=CT267,CK267=CY267),"The unholy fiend prevents you!",""))),"")</f>
        <v/>
      </c>
      <c r="AO268" s="5" t="str">
        <f t="shared" si="404"/>
        <v/>
      </c>
      <c r="AP268" s="5" t="str">
        <f t="shared" si="405"/>
        <v/>
      </c>
      <c r="AQ268" s="5" t="b">
        <f t="shared" si="406"/>
        <v>0</v>
      </c>
      <c r="AR268" s="5" t="str">
        <f t="shared" si="407"/>
        <v/>
      </c>
      <c r="AS268" s="5" t="str">
        <f t="shared" si="408"/>
        <v/>
      </c>
      <c r="AT268" s="5" t="str">
        <f t="shared" si="346"/>
        <v/>
      </c>
      <c r="AU268" s="5" t="str">
        <f>IF(AND(K268="Examine",U268=""),_xlfn.XLOOKUP(T268,Data!$W$3:$W$28,Data!$Z$3:$Z$28)&amp;IF(T268=15,IF(CL267,IF(CM267&gt;=14,"burning brightly.",IF(CM267&gt;=9,"burning steadily.",IF(CM267&gt;=4,"burning weakly.","guttering."))),"unlit."),""),"")</f>
        <v/>
      </c>
      <c r="AV268" s="5" t="str" cm="1">
        <f t="array" ref="AV268">_xlfn.TEXTJOIN(", ", TRUE, IF(CO267:DN267=1,CO$1:DN$1,""))</f>
        <v/>
      </c>
      <c r="AW268" s="5" t="str">
        <f t="shared" si="409"/>
        <v/>
      </c>
      <c r="AX268" s="5" t="b">
        <f t="shared" si="410"/>
        <v>0</v>
      </c>
      <c r="AY268" s="5" t="str">
        <f>IF(AX268,IF(NOT(ISBLANK(_xlfn.XLOOKUP(T268,Data!$W$3:$W$28,Data!$AD$3:$AD$28))),IF(CK267=12,"","There's nowhere to pour it away here."),"You can't empty that!"),"")</f>
        <v/>
      </c>
      <c r="AZ268" s="5" t="str">
        <f t="shared" si="411"/>
        <v/>
      </c>
      <c r="BA268" s="5" t="b">
        <f t="shared" si="412"/>
        <v>0</v>
      </c>
      <c r="BB268" s="5" t="e">
        <f>_xlfn.XLOOKUP(T268,Data!$W$3:$W$28,Data!$AD$3:$AD$28)</f>
        <v>#N/A</v>
      </c>
      <c r="BC268" s="5" t="str">
        <f t="shared" si="413"/>
        <v/>
      </c>
      <c r="BD268" s="5" t="str">
        <f t="shared" si="414"/>
        <v/>
      </c>
      <c r="BE268" s="5" t="b">
        <f t="shared" si="415"/>
        <v>0</v>
      </c>
      <c r="BF268" s="5" t="str">
        <f t="shared" si="351"/>
        <v/>
      </c>
      <c r="BG268" s="5" t="str">
        <f t="shared" si="416"/>
        <v/>
      </c>
      <c r="BH268" s="5" t="b">
        <f t="shared" si="417"/>
        <v>0</v>
      </c>
      <c r="BI268" s="5" t="str">
        <f t="shared" si="418"/>
        <v/>
      </c>
      <c r="BJ268" s="5" t="str">
        <f t="shared" si="352"/>
        <v/>
      </c>
      <c r="BK268" s="5" t="str">
        <f>IF(BH268,IF(BI268="","You ring the bell. "&amp;IF(BJ268=0,"Nothing else happens.","The "&amp;_xlfn.XLOOKUP(BJ268,Data!$W$3:$W$28,Data!$X$3:$X$28)&amp;" is transformed!"),BI268),"")</f>
        <v/>
      </c>
      <c r="BL268" s="5" t="b">
        <f t="shared" si="419"/>
        <v>0</v>
      </c>
      <c r="BM268" s="5" t="b">
        <f t="shared" si="420"/>
        <v>0</v>
      </c>
      <c r="BN268" s="5" t="str">
        <f t="shared" si="353"/>
        <v/>
      </c>
      <c r="BO268" s="5" t="str">
        <f t="shared" si="354"/>
        <v/>
      </c>
      <c r="BP268" s="5" t="b">
        <f t="shared" si="421"/>
        <v>0</v>
      </c>
      <c r="BQ268" s="5" t="str">
        <f>IF(BP268,IF(_xlfn.XLOOKUP(T268,Data!$W$3:$W$28,Data!$AB$3:$AB$28),"That's much too precious to give away!",IF(OR(AND(T268=17,CK267=CQ267),AND(T268=21,CK267=CV267)),"","No-one here seems to want that.")),"")</f>
        <v/>
      </c>
      <c r="BR268" s="5" t="str">
        <f>IF(BP268,IF(BQ268&lt;&gt;"",BQ268,IF(T268=21,Data!$B$5,"The priest takes the water and it is transformed by heavenly radiance!")),"")</f>
        <v/>
      </c>
      <c r="BS268" s="5" t="b">
        <f t="shared" si="422"/>
        <v>0</v>
      </c>
      <c r="BT268" s="5" t="str">
        <f t="shared" si="355"/>
        <v/>
      </c>
      <c r="BU268" s="5" t="str">
        <f t="shared" si="423"/>
        <v/>
      </c>
      <c r="BV268" s="5" t="b">
        <f t="shared" si="424"/>
        <v>0</v>
      </c>
      <c r="BW268" s="5" t="str">
        <f t="shared" si="356"/>
        <v/>
      </c>
      <c r="BX268" s="5" t="str">
        <f t="shared" si="425"/>
        <v/>
      </c>
      <c r="BY268" s="5" t="b">
        <f t="shared" si="426"/>
        <v>0</v>
      </c>
      <c r="BZ268" s="5">
        <f t="shared" si="427"/>
        <v>0</v>
      </c>
      <c r="CA268" s="5" t="str">
        <f t="shared" si="357"/>
        <v/>
      </c>
      <c r="CB268" s="5" t="b">
        <f t="shared" si="358"/>
        <v>0</v>
      </c>
      <c r="CC268" s="5" t="str">
        <f t="shared" si="359"/>
        <v/>
      </c>
      <c r="CD268" s="5" t="b">
        <f t="shared" si="360"/>
        <v>0</v>
      </c>
      <c r="CE268" s="5" t="b">
        <f t="shared" si="361"/>
        <v>0</v>
      </c>
      <c r="CF268" s="5" t="b">
        <f t="shared" si="362"/>
        <v>0</v>
      </c>
      <c r="CG268" s="5" t="b">
        <f t="shared" si="363"/>
        <v>0</v>
      </c>
      <c r="CH268" s="5" t="b">
        <f t="shared" si="364"/>
        <v>0</v>
      </c>
      <c r="CI268" s="5">
        <f t="shared" si="365"/>
        <v>0</v>
      </c>
      <c r="CJ268" s="5" t="str">
        <f t="shared" si="366"/>
        <v>I don't know that verb.</v>
      </c>
      <c r="CK268" s="4">
        <f t="shared" si="367"/>
        <v>3</v>
      </c>
      <c r="CL268" s="4" t="b">
        <f t="shared" si="368"/>
        <v>0</v>
      </c>
      <c r="CM268" s="4">
        <f t="shared" si="428"/>
        <v>20</v>
      </c>
      <c r="CN268" s="4" t="b">
        <f t="shared" si="369"/>
        <v>0</v>
      </c>
      <c r="CO268" s="4">
        <f t="shared" si="370"/>
        <v>12</v>
      </c>
      <c r="CP268" s="4">
        <f t="shared" si="371"/>
        <v>10</v>
      </c>
      <c r="CQ268" s="4">
        <f t="shared" si="372"/>
        <v>2</v>
      </c>
      <c r="CR268" s="4">
        <f t="shared" si="373"/>
        <v>20</v>
      </c>
      <c r="CS268" s="4">
        <f t="shared" si="374"/>
        <v>2</v>
      </c>
      <c r="CT268" s="4">
        <f t="shared" si="375"/>
        <v>15</v>
      </c>
      <c r="CU268" s="4">
        <f t="shared" si="376"/>
        <v>16</v>
      </c>
      <c r="CV268" s="4">
        <f t="shared" si="377"/>
        <v>8</v>
      </c>
      <c r="CW268" s="4">
        <f t="shared" si="378"/>
        <v>8</v>
      </c>
      <c r="CX268" s="4">
        <f t="shared" si="379"/>
        <v>14</v>
      </c>
      <c r="CY268" s="4">
        <f t="shared" si="380"/>
        <v>19</v>
      </c>
      <c r="CZ268" s="4">
        <f t="shared" si="381"/>
        <v>9</v>
      </c>
      <c r="DA268" s="4">
        <f t="shared" si="382"/>
        <v>2</v>
      </c>
      <c r="DB268" s="4">
        <f t="shared" si="383"/>
        <v>12</v>
      </c>
      <c r="DC268" s="4">
        <f t="shared" si="344"/>
        <v>2</v>
      </c>
      <c r="DD268" s="4">
        <f t="shared" si="384"/>
        <v>2</v>
      </c>
      <c r="DE268" s="4">
        <f t="shared" si="385"/>
        <v>2</v>
      </c>
      <c r="DF268" s="4">
        <f t="shared" si="386"/>
        <v>10</v>
      </c>
      <c r="DG268" s="4">
        <f t="shared" si="387"/>
        <v>2</v>
      </c>
      <c r="DH268" s="4">
        <f t="shared" si="388"/>
        <v>17</v>
      </c>
      <c r="DI268" s="4">
        <f t="shared" si="389"/>
        <v>6</v>
      </c>
      <c r="DJ268" s="4">
        <f t="shared" si="390"/>
        <v>15</v>
      </c>
      <c r="DK268" s="4">
        <f t="shared" si="391"/>
        <v>19</v>
      </c>
      <c r="DL268" s="4">
        <f t="shared" si="392"/>
        <v>2</v>
      </c>
      <c r="DM268" s="4">
        <f t="shared" si="393"/>
        <v>22</v>
      </c>
      <c r="DN268" s="4">
        <f t="shared" si="394"/>
        <v>23</v>
      </c>
      <c r="DO268" s="3"/>
    </row>
    <row r="269" spans="1:119" x14ac:dyDescent="0.35">
      <c r="A269" s="3" t="str">
        <f t="shared" si="395"/>
        <v/>
      </c>
      <c r="B269" s="6"/>
      <c r="C269" s="3" t="str">
        <f t="shared" si="345"/>
        <v/>
      </c>
      <c r="D269" s="3" t="e" cm="1">
        <f t="array" ref="D269:F269">INDEX(_xlfn.TEXTSPLIT(B269," ",,TRUE),_xlfn.SEQUENCE(1,3))</f>
        <v>#VALUE!</v>
      </c>
      <c r="E269" s="3" t="e">
        <v>#VALUE!</v>
      </c>
      <c r="F269" s="3" t="e">
        <v>#VALUE!</v>
      </c>
      <c r="G269" s="3" t="e" cm="1">
        <f t="array" ref="G269">_xlfn.XLOOKUP(D269,Data!$D$3:$D$36,Data!$E$3:$G$36)</f>
        <v>#VALUE!</v>
      </c>
      <c r="H269" s="3"/>
      <c r="I269" s="3"/>
      <c r="J269" s="3" t="e">
        <f>_xlfn.XMATCH(E269,Data!$L$3:$L$10)</f>
        <v>#VALUE!</v>
      </c>
      <c r="K269" s="3" t="str">
        <f>IF(M269="",IF(I269,Data!$B$4,_xlfn.XLOOKUP(D269,Data!$D$3:$D$36,Data!$E$3:$E$36)),"")</f>
        <v/>
      </c>
      <c r="L269" s="3" t="str">
        <f>IF(M269="",IF(I269,_xlfn.XLOOKUP(G269,Data!$L$3:$L$10,Data!$M$3:$M$10),IF(H269=0,"",IF(H269=1,E269,_xlfn.XLOOKUP(E269,Data!$L$3:$L$10,Data!$M$3:$M$10)))),"")</f>
        <v/>
      </c>
      <c r="M269" s="3" t="str">
        <f>IF(NOT(ISERROR(F269)),Data!$J$3,IF(ISERROR(G269),Data!$J$4,IF(AND(H269=0,NOT(ISERROR(E269))),Data!$J$5,IF(AND(H269=2,ISERROR(J269)),Data!$J$7,IF(AND(H269=1,ISERROR(E269)),Data!$J$6,"")))))</f>
        <v>I don't know that verb.</v>
      </c>
      <c r="N269" s="3" t="e">
        <f>_xlfn.XLOOKUP(K269,Data!$D$3:$D$36,Data!$H$3:$H$36)</f>
        <v>#N/A</v>
      </c>
      <c r="O269" s="3" t="e">
        <f>_xlfn.XLOOKUP(L269,Data!$X$3:$X$29,Data!$W$3:$W$29)</f>
        <v>#N/A</v>
      </c>
      <c r="P269" s="3" t="b">
        <f>OR(_xlfn.XLOOKUP(CK268,Data!$O$3:$O$25,Data!$U$3:$U$25),AND(CL268,OR(DC268=CK268,DC268=1)))</f>
        <v>1</v>
      </c>
      <c r="Q269" s="3" t="e" cm="1">
        <f t="array" ref="Q269">INDEX(CO268:DN268,1,O269)</f>
        <v>#N/A</v>
      </c>
      <c r="R269" s="3" t="e">
        <f t="shared" si="347"/>
        <v>#N/A</v>
      </c>
      <c r="S269" s="3" t="e">
        <f t="shared" si="396"/>
        <v>#N/A</v>
      </c>
      <c r="T269" s="3" t="str">
        <f t="shared" si="397"/>
        <v/>
      </c>
      <c r="U269" s="3" t="str">
        <f>IF(M269&lt;&gt;"",M269,IF(L269="","",IFERROR(IF(T269=0,IF(S269=FALSE,Data!$J$11,Data!$J$8),""),IF(K269=Data!$B$4,"",Data!$J$8))))</f>
        <v>I don't know that verb.</v>
      </c>
      <c r="V269" s="3" t="e" cm="1">
        <f t="array" ref="V269">INDEX(Data!$Q$3:$T$25,CK268,L269)</f>
        <v>#VALUE!</v>
      </c>
      <c r="W269" s="3" t="e">
        <f t="shared" si="348"/>
        <v>#VALUE!</v>
      </c>
      <c r="X269" s="3">
        <f t="shared" si="398"/>
        <v>0</v>
      </c>
      <c r="Y269" s="3" t="str">
        <f>IF(K269&lt;&gt;"Go","",IF(ISNUMBER(V269),IF(V269&gt;0,W269,Data!$J$9),Play!V269))</f>
        <v/>
      </c>
      <c r="Z269" s="3" t="b">
        <f t="shared" si="399"/>
        <v>0</v>
      </c>
      <c r="AA269" s="3" t="str">
        <f t="shared" si="400"/>
        <v/>
      </c>
      <c r="AB269" s="3">
        <f t="shared" si="349"/>
        <v>0</v>
      </c>
      <c r="AE269" s="5" t="str">
        <f t="shared" si="350"/>
        <v/>
      </c>
      <c r="AF269" s="5" t="str">
        <f>IF(AE269&lt;&gt;"",OR(_xlfn.XLOOKUP(AE269,Data!$O$3:$O$25,Data!$U$3:$U$25),AND(CL268,OR(DC268=1,DC268=CK268))),"")</f>
        <v/>
      </c>
      <c r="AG269" s="5" t="e" cm="1">
        <f t="array" ref="AG269">"Exits: " &amp; _xlfn.TEXTJOIN(", ", TRUE, IF(INDEX(Data!$Q$3:$T$25,AE269,0)&gt;0,Data!$Q$2:$T$2,""))&amp;"."</f>
        <v>#VALUE!</v>
      </c>
      <c r="AH269" s="5" t="str" cm="1">
        <f t="array" ref="AH269">_xlfn.TEXTJOIN(", ", TRUE, IF(CO268:DN268=AE269,_xlfn.XLOOKUP($CO$3:$DN$3,Data!$W$3:$W$28,Data!$X$3:$X$28),""))</f>
        <v/>
      </c>
      <c r="AI269" s="5" t="str">
        <f>IF(AF269="","",IF(AF269,_xlfn.XLOOKUP(AE269,Data!$O$3:$O$25,Data!$P$3:$P$25)&amp;" "&amp;AG269&amp;IF(AH269&lt;&gt;""," You see: " &amp;AH269&amp;".",""),Data!$J$10))</f>
        <v/>
      </c>
      <c r="AJ269" s="5" t="str">
        <f t="shared" si="401"/>
        <v/>
      </c>
      <c r="AK269" s="5" t="str">
        <f>IF(AND(K269="Talk",U269=""),_xlfn.XLOOKUP(T269,Data!$W$3:$W$28,Data!$AC$3:$AC$28),"")</f>
        <v/>
      </c>
      <c r="AL269" s="5" t="str">
        <f t="shared" si="402"/>
        <v/>
      </c>
      <c r="AM269" s="5" t="b">
        <f t="shared" si="403"/>
        <v>0</v>
      </c>
      <c r="AN269" s="5" t="str">
        <f>IF(AM269,IF(_xlfn.XLOOKUP(T269,Data!$W$3:$W$28,Data!$AA$3:$AA$28)=FALSE,"You can't take that.",IF(Q269=1,"You already have that.",IF(OR(CK268=CT268,CK268=CY268),"The unholy fiend prevents you!",""))),"")</f>
        <v/>
      </c>
      <c r="AO269" s="5" t="str">
        <f t="shared" si="404"/>
        <v/>
      </c>
      <c r="AP269" s="5" t="str">
        <f t="shared" si="405"/>
        <v/>
      </c>
      <c r="AQ269" s="5" t="b">
        <f t="shared" si="406"/>
        <v>0</v>
      </c>
      <c r="AR269" s="5" t="str">
        <f t="shared" si="407"/>
        <v/>
      </c>
      <c r="AS269" s="5" t="str">
        <f t="shared" si="408"/>
        <v/>
      </c>
      <c r="AT269" s="5" t="str">
        <f t="shared" si="346"/>
        <v/>
      </c>
      <c r="AU269" s="5" t="str">
        <f>IF(AND(K269="Examine",U269=""),_xlfn.XLOOKUP(T269,Data!$W$3:$W$28,Data!$Z$3:$Z$28)&amp;IF(T269=15,IF(CL268,IF(CM268&gt;=14,"burning brightly.",IF(CM268&gt;=9,"burning steadily.",IF(CM268&gt;=4,"burning weakly.","guttering."))),"unlit."),""),"")</f>
        <v/>
      </c>
      <c r="AV269" s="5" t="str" cm="1">
        <f t="array" ref="AV269">_xlfn.TEXTJOIN(", ", TRUE, IF(CO268:DN268=1,CO$1:DN$1,""))</f>
        <v/>
      </c>
      <c r="AW269" s="5" t="str">
        <f t="shared" si="409"/>
        <v/>
      </c>
      <c r="AX269" s="5" t="b">
        <f t="shared" si="410"/>
        <v>0</v>
      </c>
      <c r="AY269" s="5" t="str">
        <f>IF(AX269,IF(NOT(ISBLANK(_xlfn.XLOOKUP(T269,Data!$W$3:$W$28,Data!$AD$3:$AD$28))),IF(CK268=12,"","There's nowhere to pour it away here."),"You can't empty that!"),"")</f>
        <v/>
      </c>
      <c r="AZ269" s="5" t="str">
        <f t="shared" si="411"/>
        <v/>
      </c>
      <c r="BA269" s="5" t="b">
        <f t="shared" si="412"/>
        <v>0</v>
      </c>
      <c r="BB269" s="5" t="e">
        <f>_xlfn.XLOOKUP(T269,Data!$W$3:$W$28,Data!$AD$3:$AD$28)</f>
        <v>#N/A</v>
      </c>
      <c r="BC269" s="5" t="str">
        <f t="shared" si="413"/>
        <v/>
      </c>
      <c r="BD269" s="5" t="str">
        <f t="shared" si="414"/>
        <v/>
      </c>
      <c r="BE269" s="5" t="b">
        <f t="shared" si="415"/>
        <v>0</v>
      </c>
      <c r="BF269" s="5" t="str">
        <f t="shared" si="351"/>
        <v/>
      </c>
      <c r="BG269" s="5" t="str">
        <f t="shared" si="416"/>
        <v/>
      </c>
      <c r="BH269" s="5" t="b">
        <f t="shared" si="417"/>
        <v>0</v>
      </c>
      <c r="BI269" s="5" t="str">
        <f t="shared" si="418"/>
        <v/>
      </c>
      <c r="BJ269" s="5" t="str">
        <f t="shared" si="352"/>
        <v/>
      </c>
      <c r="BK269" s="5" t="str">
        <f>IF(BH269,IF(BI269="","You ring the bell. "&amp;IF(BJ269=0,"Nothing else happens.","The "&amp;_xlfn.XLOOKUP(BJ269,Data!$W$3:$W$28,Data!$X$3:$X$28)&amp;" is transformed!"),BI269),"")</f>
        <v/>
      </c>
      <c r="BL269" s="5" t="b">
        <f t="shared" si="419"/>
        <v>0</v>
      </c>
      <c r="BM269" s="5" t="b">
        <f t="shared" si="420"/>
        <v>0</v>
      </c>
      <c r="BN269" s="5" t="str">
        <f t="shared" si="353"/>
        <v/>
      </c>
      <c r="BO269" s="5" t="str">
        <f t="shared" si="354"/>
        <v/>
      </c>
      <c r="BP269" s="5" t="b">
        <f t="shared" si="421"/>
        <v>0</v>
      </c>
      <c r="BQ269" s="5" t="str">
        <f>IF(BP269,IF(_xlfn.XLOOKUP(T269,Data!$W$3:$W$28,Data!$AB$3:$AB$28),"That's much too precious to give away!",IF(OR(AND(T269=17,CK268=CQ268),AND(T269=21,CK268=CV268)),"","No-one here seems to want that.")),"")</f>
        <v/>
      </c>
      <c r="BR269" s="5" t="str">
        <f>IF(BP269,IF(BQ269&lt;&gt;"",BQ269,IF(T269=21,Data!$B$5,"The priest takes the water and it is transformed by heavenly radiance!")),"")</f>
        <v/>
      </c>
      <c r="BS269" s="5" t="b">
        <f t="shared" si="422"/>
        <v>0</v>
      </c>
      <c r="BT269" s="5" t="str">
        <f t="shared" si="355"/>
        <v/>
      </c>
      <c r="BU269" s="5" t="str">
        <f t="shared" si="423"/>
        <v/>
      </c>
      <c r="BV269" s="5" t="b">
        <f t="shared" si="424"/>
        <v>0</v>
      </c>
      <c r="BW269" s="5" t="str">
        <f t="shared" si="356"/>
        <v/>
      </c>
      <c r="BX269" s="5" t="str">
        <f t="shared" si="425"/>
        <v/>
      </c>
      <c r="BY269" s="5" t="b">
        <f t="shared" si="426"/>
        <v>0</v>
      </c>
      <c r="BZ269" s="5">
        <f t="shared" si="427"/>
        <v>0</v>
      </c>
      <c r="CA269" s="5" t="str">
        <f t="shared" si="357"/>
        <v/>
      </c>
      <c r="CB269" s="5" t="b">
        <f t="shared" si="358"/>
        <v>0</v>
      </c>
      <c r="CC269" s="5" t="str">
        <f t="shared" si="359"/>
        <v/>
      </c>
      <c r="CD269" s="5" t="b">
        <f t="shared" si="360"/>
        <v>0</v>
      </c>
      <c r="CE269" s="5" t="b">
        <f t="shared" si="361"/>
        <v>0</v>
      </c>
      <c r="CF269" s="5" t="b">
        <f t="shared" si="362"/>
        <v>0</v>
      </c>
      <c r="CG269" s="5" t="b">
        <f t="shared" si="363"/>
        <v>0</v>
      </c>
      <c r="CH269" s="5" t="b">
        <f t="shared" si="364"/>
        <v>0</v>
      </c>
      <c r="CI269" s="5">
        <f t="shared" si="365"/>
        <v>0</v>
      </c>
      <c r="CJ269" s="5" t="str">
        <f t="shared" si="366"/>
        <v>I don't know that verb.</v>
      </c>
      <c r="CK269" s="4">
        <f t="shared" si="367"/>
        <v>3</v>
      </c>
      <c r="CL269" s="4" t="b">
        <f t="shared" si="368"/>
        <v>0</v>
      </c>
      <c r="CM269" s="4">
        <f t="shared" si="428"/>
        <v>20</v>
      </c>
      <c r="CN269" s="4" t="b">
        <f t="shared" si="369"/>
        <v>0</v>
      </c>
      <c r="CO269" s="4">
        <f t="shared" si="370"/>
        <v>12</v>
      </c>
      <c r="CP269" s="4">
        <f t="shared" si="371"/>
        <v>10</v>
      </c>
      <c r="CQ269" s="4">
        <f t="shared" si="372"/>
        <v>2</v>
      </c>
      <c r="CR269" s="4">
        <f t="shared" si="373"/>
        <v>20</v>
      </c>
      <c r="CS269" s="4">
        <f t="shared" si="374"/>
        <v>2</v>
      </c>
      <c r="CT269" s="4">
        <f t="shared" si="375"/>
        <v>15</v>
      </c>
      <c r="CU269" s="4">
        <f t="shared" si="376"/>
        <v>16</v>
      </c>
      <c r="CV269" s="4">
        <f t="shared" si="377"/>
        <v>8</v>
      </c>
      <c r="CW269" s="4">
        <f t="shared" si="378"/>
        <v>8</v>
      </c>
      <c r="CX269" s="4">
        <f t="shared" si="379"/>
        <v>14</v>
      </c>
      <c r="CY269" s="4">
        <f t="shared" si="380"/>
        <v>19</v>
      </c>
      <c r="CZ269" s="4">
        <f t="shared" si="381"/>
        <v>9</v>
      </c>
      <c r="DA269" s="4">
        <f t="shared" si="382"/>
        <v>2</v>
      </c>
      <c r="DB269" s="4">
        <f t="shared" si="383"/>
        <v>12</v>
      </c>
      <c r="DC269" s="4">
        <f t="shared" si="344"/>
        <v>2</v>
      </c>
      <c r="DD269" s="4">
        <f t="shared" si="384"/>
        <v>2</v>
      </c>
      <c r="DE269" s="4">
        <f t="shared" si="385"/>
        <v>2</v>
      </c>
      <c r="DF269" s="4">
        <f t="shared" si="386"/>
        <v>10</v>
      </c>
      <c r="DG269" s="4">
        <f t="shared" si="387"/>
        <v>2</v>
      </c>
      <c r="DH269" s="4">
        <f t="shared" si="388"/>
        <v>17</v>
      </c>
      <c r="DI269" s="4">
        <f t="shared" si="389"/>
        <v>6</v>
      </c>
      <c r="DJ269" s="4">
        <f t="shared" si="390"/>
        <v>15</v>
      </c>
      <c r="DK269" s="4">
        <f t="shared" si="391"/>
        <v>19</v>
      </c>
      <c r="DL269" s="4">
        <f t="shared" si="392"/>
        <v>2</v>
      </c>
      <c r="DM269" s="4">
        <f t="shared" si="393"/>
        <v>22</v>
      </c>
      <c r="DN269" s="4">
        <f t="shared" si="394"/>
        <v>23</v>
      </c>
      <c r="DO269" s="3"/>
    </row>
    <row r="270" spans="1:119" x14ac:dyDescent="0.35">
      <c r="A270" s="3" t="str">
        <f t="shared" si="395"/>
        <v/>
      </c>
      <c r="B270" s="6"/>
      <c r="C270" s="3" t="str">
        <f t="shared" si="345"/>
        <v/>
      </c>
      <c r="D270" s="3" t="e" cm="1">
        <f t="array" ref="D270:F270">INDEX(_xlfn.TEXTSPLIT(B270," ",,TRUE),_xlfn.SEQUENCE(1,3))</f>
        <v>#VALUE!</v>
      </c>
      <c r="E270" s="3" t="e">
        <v>#VALUE!</v>
      </c>
      <c r="F270" s="3" t="e">
        <v>#VALUE!</v>
      </c>
      <c r="G270" s="3" t="e" cm="1">
        <f t="array" ref="G270">_xlfn.XLOOKUP(D270,Data!$D$3:$D$36,Data!$E$3:$G$36)</f>
        <v>#VALUE!</v>
      </c>
      <c r="H270" s="3"/>
      <c r="I270" s="3"/>
      <c r="J270" s="3" t="e">
        <f>_xlfn.XMATCH(E270,Data!$L$3:$L$10)</f>
        <v>#VALUE!</v>
      </c>
      <c r="K270" s="3" t="str">
        <f>IF(M270="",IF(I270,Data!$B$4,_xlfn.XLOOKUP(D270,Data!$D$3:$D$36,Data!$E$3:$E$36)),"")</f>
        <v/>
      </c>
      <c r="L270" s="3" t="str">
        <f>IF(M270="",IF(I270,_xlfn.XLOOKUP(G270,Data!$L$3:$L$10,Data!$M$3:$M$10),IF(H270=0,"",IF(H270=1,E270,_xlfn.XLOOKUP(E270,Data!$L$3:$L$10,Data!$M$3:$M$10)))),"")</f>
        <v/>
      </c>
      <c r="M270" s="3" t="str">
        <f>IF(NOT(ISERROR(F270)),Data!$J$3,IF(ISERROR(G270),Data!$J$4,IF(AND(H270=0,NOT(ISERROR(E270))),Data!$J$5,IF(AND(H270=2,ISERROR(J270)),Data!$J$7,IF(AND(H270=1,ISERROR(E270)),Data!$J$6,"")))))</f>
        <v>I don't know that verb.</v>
      </c>
      <c r="N270" s="3" t="e">
        <f>_xlfn.XLOOKUP(K270,Data!$D$3:$D$36,Data!$H$3:$H$36)</f>
        <v>#N/A</v>
      </c>
      <c r="O270" s="3" t="e">
        <f>_xlfn.XLOOKUP(L270,Data!$X$3:$X$29,Data!$W$3:$W$29)</f>
        <v>#N/A</v>
      </c>
      <c r="P270" s="3" t="b">
        <f>OR(_xlfn.XLOOKUP(CK269,Data!$O$3:$O$25,Data!$U$3:$U$25),AND(CL269,OR(DC269=CK269,DC269=1)))</f>
        <v>1</v>
      </c>
      <c r="Q270" s="3" t="e" cm="1">
        <f t="array" ref="Q270">INDEX(CO269:DN269,1,O270)</f>
        <v>#N/A</v>
      </c>
      <c r="R270" s="3" t="e">
        <f t="shared" si="347"/>
        <v>#N/A</v>
      </c>
      <c r="S270" s="3" t="e">
        <f t="shared" si="396"/>
        <v>#N/A</v>
      </c>
      <c r="T270" s="3" t="str">
        <f t="shared" si="397"/>
        <v/>
      </c>
      <c r="U270" s="3" t="str">
        <f>IF(M270&lt;&gt;"",M270,IF(L270="","",IFERROR(IF(T270=0,IF(S270=FALSE,Data!$J$11,Data!$J$8),""),IF(K270=Data!$B$4,"",Data!$J$8))))</f>
        <v>I don't know that verb.</v>
      </c>
      <c r="V270" s="3" t="e" cm="1">
        <f t="array" ref="V270">INDEX(Data!$Q$3:$T$25,CK269,L270)</f>
        <v>#VALUE!</v>
      </c>
      <c r="W270" s="3" t="e">
        <f t="shared" si="348"/>
        <v>#VALUE!</v>
      </c>
      <c r="X270" s="3">
        <f t="shared" si="398"/>
        <v>0</v>
      </c>
      <c r="Y270" s="3" t="str">
        <f>IF(K270&lt;&gt;"Go","",IF(ISNUMBER(V270),IF(V270&gt;0,W270,Data!$J$9),Play!V270))</f>
        <v/>
      </c>
      <c r="Z270" s="3" t="b">
        <f t="shared" si="399"/>
        <v>0</v>
      </c>
      <c r="AA270" s="3" t="str">
        <f t="shared" si="400"/>
        <v/>
      </c>
      <c r="AB270" s="3">
        <f t="shared" si="349"/>
        <v>0</v>
      </c>
      <c r="AE270" s="5" t="str">
        <f t="shared" si="350"/>
        <v/>
      </c>
      <c r="AF270" s="5" t="str">
        <f>IF(AE270&lt;&gt;"",OR(_xlfn.XLOOKUP(AE270,Data!$O$3:$O$25,Data!$U$3:$U$25),AND(CL269,OR(DC269=1,DC269=CK269))),"")</f>
        <v/>
      </c>
      <c r="AG270" s="5" t="e" cm="1">
        <f t="array" ref="AG270">"Exits: " &amp; _xlfn.TEXTJOIN(", ", TRUE, IF(INDEX(Data!$Q$3:$T$25,AE270,0)&gt;0,Data!$Q$2:$T$2,""))&amp;"."</f>
        <v>#VALUE!</v>
      </c>
      <c r="AH270" s="5" t="str" cm="1">
        <f t="array" ref="AH270">_xlfn.TEXTJOIN(", ", TRUE, IF(CO269:DN269=AE270,_xlfn.XLOOKUP($CO$3:$DN$3,Data!$W$3:$W$28,Data!$X$3:$X$28),""))</f>
        <v/>
      </c>
      <c r="AI270" s="5" t="str">
        <f>IF(AF270="","",IF(AF270,_xlfn.XLOOKUP(AE270,Data!$O$3:$O$25,Data!$P$3:$P$25)&amp;" "&amp;AG270&amp;IF(AH270&lt;&gt;""," You see: " &amp;AH270&amp;".",""),Data!$J$10))</f>
        <v/>
      </c>
      <c r="AJ270" s="5" t="str">
        <f t="shared" si="401"/>
        <v/>
      </c>
      <c r="AK270" s="5" t="str">
        <f>IF(AND(K270="Talk",U270=""),_xlfn.XLOOKUP(T270,Data!$W$3:$W$28,Data!$AC$3:$AC$28),"")</f>
        <v/>
      </c>
      <c r="AL270" s="5" t="str">
        <f t="shared" si="402"/>
        <v/>
      </c>
      <c r="AM270" s="5" t="b">
        <f t="shared" si="403"/>
        <v>0</v>
      </c>
      <c r="AN270" s="5" t="str">
        <f>IF(AM270,IF(_xlfn.XLOOKUP(T270,Data!$W$3:$W$28,Data!$AA$3:$AA$28)=FALSE,"You can't take that.",IF(Q270=1,"You already have that.",IF(OR(CK269=CT269,CK269=CY269),"The unholy fiend prevents you!",""))),"")</f>
        <v/>
      </c>
      <c r="AO270" s="5" t="str">
        <f t="shared" si="404"/>
        <v/>
      </c>
      <c r="AP270" s="5" t="str">
        <f t="shared" si="405"/>
        <v/>
      </c>
      <c r="AQ270" s="5" t="b">
        <f t="shared" si="406"/>
        <v>0</v>
      </c>
      <c r="AR270" s="5" t="str">
        <f t="shared" si="407"/>
        <v/>
      </c>
      <c r="AS270" s="5" t="str">
        <f t="shared" si="408"/>
        <v/>
      </c>
      <c r="AT270" s="5" t="str">
        <f t="shared" si="346"/>
        <v/>
      </c>
      <c r="AU270" s="5" t="str">
        <f>IF(AND(K270="Examine",U270=""),_xlfn.XLOOKUP(T270,Data!$W$3:$W$28,Data!$Z$3:$Z$28)&amp;IF(T270=15,IF(CL269,IF(CM269&gt;=14,"burning brightly.",IF(CM269&gt;=9,"burning steadily.",IF(CM269&gt;=4,"burning weakly.","guttering."))),"unlit."),""),"")</f>
        <v/>
      </c>
      <c r="AV270" s="5" t="str" cm="1">
        <f t="array" ref="AV270">_xlfn.TEXTJOIN(", ", TRUE, IF(CO269:DN269=1,CO$1:DN$1,""))</f>
        <v/>
      </c>
      <c r="AW270" s="5" t="str">
        <f t="shared" si="409"/>
        <v/>
      </c>
      <c r="AX270" s="5" t="b">
        <f t="shared" si="410"/>
        <v>0</v>
      </c>
      <c r="AY270" s="5" t="str">
        <f>IF(AX270,IF(NOT(ISBLANK(_xlfn.XLOOKUP(T270,Data!$W$3:$W$28,Data!$AD$3:$AD$28))),IF(CK269=12,"","There's nowhere to pour it away here."),"You can't empty that!"),"")</f>
        <v/>
      </c>
      <c r="AZ270" s="5" t="str">
        <f t="shared" si="411"/>
        <v/>
      </c>
      <c r="BA270" s="5" t="b">
        <f t="shared" si="412"/>
        <v>0</v>
      </c>
      <c r="BB270" s="5" t="e">
        <f>_xlfn.XLOOKUP(T270,Data!$W$3:$W$28,Data!$AD$3:$AD$28)</f>
        <v>#N/A</v>
      </c>
      <c r="BC270" s="5" t="str">
        <f t="shared" si="413"/>
        <v/>
      </c>
      <c r="BD270" s="5" t="str">
        <f t="shared" si="414"/>
        <v/>
      </c>
      <c r="BE270" s="5" t="b">
        <f t="shared" si="415"/>
        <v>0</v>
      </c>
      <c r="BF270" s="5" t="str">
        <f t="shared" si="351"/>
        <v/>
      </c>
      <c r="BG270" s="5" t="str">
        <f t="shared" si="416"/>
        <v/>
      </c>
      <c r="BH270" s="5" t="b">
        <f t="shared" si="417"/>
        <v>0</v>
      </c>
      <c r="BI270" s="5" t="str">
        <f t="shared" si="418"/>
        <v/>
      </c>
      <c r="BJ270" s="5" t="str">
        <f t="shared" si="352"/>
        <v/>
      </c>
      <c r="BK270" s="5" t="str">
        <f>IF(BH270,IF(BI270="","You ring the bell. "&amp;IF(BJ270=0,"Nothing else happens.","The "&amp;_xlfn.XLOOKUP(BJ270,Data!$W$3:$W$28,Data!$X$3:$X$28)&amp;" is transformed!"),BI270),"")</f>
        <v/>
      </c>
      <c r="BL270" s="5" t="b">
        <f t="shared" si="419"/>
        <v>0</v>
      </c>
      <c r="BM270" s="5" t="b">
        <f t="shared" si="420"/>
        <v>0</v>
      </c>
      <c r="BN270" s="5" t="str">
        <f t="shared" si="353"/>
        <v/>
      </c>
      <c r="BO270" s="5" t="str">
        <f t="shared" si="354"/>
        <v/>
      </c>
      <c r="BP270" s="5" t="b">
        <f t="shared" si="421"/>
        <v>0</v>
      </c>
      <c r="BQ270" s="5" t="str">
        <f>IF(BP270,IF(_xlfn.XLOOKUP(T270,Data!$W$3:$W$28,Data!$AB$3:$AB$28),"That's much too precious to give away!",IF(OR(AND(T270=17,CK269=CQ269),AND(T270=21,CK269=CV269)),"","No-one here seems to want that.")),"")</f>
        <v/>
      </c>
      <c r="BR270" s="5" t="str">
        <f>IF(BP270,IF(BQ270&lt;&gt;"",BQ270,IF(T270=21,Data!$B$5,"The priest takes the water and it is transformed by heavenly radiance!")),"")</f>
        <v/>
      </c>
      <c r="BS270" s="5" t="b">
        <f t="shared" si="422"/>
        <v>0</v>
      </c>
      <c r="BT270" s="5" t="str">
        <f t="shared" si="355"/>
        <v/>
      </c>
      <c r="BU270" s="5" t="str">
        <f t="shared" si="423"/>
        <v/>
      </c>
      <c r="BV270" s="5" t="b">
        <f t="shared" si="424"/>
        <v>0</v>
      </c>
      <c r="BW270" s="5" t="str">
        <f t="shared" si="356"/>
        <v/>
      </c>
      <c r="BX270" s="5" t="str">
        <f t="shared" si="425"/>
        <v/>
      </c>
      <c r="BY270" s="5" t="b">
        <f t="shared" si="426"/>
        <v>0</v>
      </c>
      <c r="BZ270" s="5">
        <f t="shared" si="427"/>
        <v>0</v>
      </c>
      <c r="CA270" s="5" t="str">
        <f t="shared" si="357"/>
        <v/>
      </c>
      <c r="CB270" s="5" t="b">
        <f t="shared" si="358"/>
        <v>0</v>
      </c>
      <c r="CC270" s="5" t="str">
        <f t="shared" si="359"/>
        <v/>
      </c>
      <c r="CD270" s="5" t="b">
        <f t="shared" si="360"/>
        <v>0</v>
      </c>
      <c r="CE270" s="5" t="b">
        <f t="shared" si="361"/>
        <v>0</v>
      </c>
      <c r="CF270" s="5" t="b">
        <f t="shared" si="362"/>
        <v>0</v>
      </c>
      <c r="CG270" s="5" t="b">
        <f t="shared" si="363"/>
        <v>0</v>
      </c>
      <c r="CH270" s="5" t="b">
        <f t="shared" si="364"/>
        <v>0</v>
      </c>
      <c r="CI270" s="5">
        <f t="shared" si="365"/>
        <v>0</v>
      </c>
      <c r="CJ270" s="5" t="str">
        <f t="shared" si="366"/>
        <v>I don't know that verb.</v>
      </c>
      <c r="CK270" s="4">
        <f t="shared" si="367"/>
        <v>3</v>
      </c>
      <c r="CL270" s="4" t="b">
        <f t="shared" si="368"/>
        <v>0</v>
      </c>
      <c r="CM270" s="4">
        <f t="shared" si="428"/>
        <v>20</v>
      </c>
      <c r="CN270" s="4" t="b">
        <f t="shared" si="369"/>
        <v>0</v>
      </c>
      <c r="CO270" s="4">
        <f t="shared" si="370"/>
        <v>12</v>
      </c>
      <c r="CP270" s="4">
        <f t="shared" si="371"/>
        <v>10</v>
      </c>
      <c r="CQ270" s="4">
        <f t="shared" si="372"/>
        <v>2</v>
      </c>
      <c r="CR270" s="4">
        <f t="shared" si="373"/>
        <v>20</v>
      </c>
      <c r="CS270" s="4">
        <f t="shared" si="374"/>
        <v>2</v>
      </c>
      <c r="CT270" s="4">
        <f t="shared" si="375"/>
        <v>15</v>
      </c>
      <c r="CU270" s="4">
        <f t="shared" si="376"/>
        <v>16</v>
      </c>
      <c r="CV270" s="4">
        <f t="shared" si="377"/>
        <v>8</v>
      </c>
      <c r="CW270" s="4">
        <f t="shared" si="378"/>
        <v>8</v>
      </c>
      <c r="CX270" s="4">
        <f t="shared" si="379"/>
        <v>14</v>
      </c>
      <c r="CY270" s="4">
        <f t="shared" si="380"/>
        <v>19</v>
      </c>
      <c r="CZ270" s="4">
        <f t="shared" si="381"/>
        <v>9</v>
      </c>
      <c r="DA270" s="4">
        <f t="shared" si="382"/>
        <v>2</v>
      </c>
      <c r="DB270" s="4">
        <f t="shared" si="383"/>
        <v>12</v>
      </c>
      <c r="DC270" s="4">
        <f t="shared" si="344"/>
        <v>2</v>
      </c>
      <c r="DD270" s="4">
        <f t="shared" si="384"/>
        <v>2</v>
      </c>
      <c r="DE270" s="4">
        <f t="shared" si="385"/>
        <v>2</v>
      </c>
      <c r="DF270" s="4">
        <f t="shared" si="386"/>
        <v>10</v>
      </c>
      <c r="DG270" s="4">
        <f t="shared" si="387"/>
        <v>2</v>
      </c>
      <c r="DH270" s="4">
        <f t="shared" si="388"/>
        <v>17</v>
      </c>
      <c r="DI270" s="4">
        <f t="shared" si="389"/>
        <v>6</v>
      </c>
      <c r="DJ270" s="4">
        <f t="shared" si="390"/>
        <v>15</v>
      </c>
      <c r="DK270" s="4">
        <f t="shared" si="391"/>
        <v>19</v>
      </c>
      <c r="DL270" s="4">
        <f t="shared" si="392"/>
        <v>2</v>
      </c>
      <c r="DM270" s="4">
        <f t="shared" si="393"/>
        <v>22</v>
      </c>
      <c r="DN270" s="4">
        <f t="shared" si="394"/>
        <v>23</v>
      </c>
      <c r="DO270" s="3"/>
    </row>
    <row r="271" spans="1:119" x14ac:dyDescent="0.35">
      <c r="A271" s="3" t="str">
        <f t="shared" si="395"/>
        <v/>
      </c>
      <c r="B271" s="6"/>
      <c r="C271" s="3" t="str">
        <f t="shared" si="345"/>
        <v/>
      </c>
      <c r="D271" s="3" t="e" cm="1">
        <f t="array" ref="D271:F271">INDEX(_xlfn.TEXTSPLIT(B271," ",,TRUE),_xlfn.SEQUENCE(1,3))</f>
        <v>#VALUE!</v>
      </c>
      <c r="E271" s="3" t="e">
        <v>#VALUE!</v>
      </c>
      <c r="F271" s="3" t="e">
        <v>#VALUE!</v>
      </c>
      <c r="G271" s="3" t="e" cm="1">
        <f t="array" ref="G271">_xlfn.XLOOKUP(D271,Data!$D$3:$D$36,Data!$E$3:$G$36)</f>
        <v>#VALUE!</v>
      </c>
      <c r="H271" s="3"/>
      <c r="I271" s="3"/>
      <c r="J271" s="3" t="e">
        <f>_xlfn.XMATCH(E271,Data!$L$3:$L$10)</f>
        <v>#VALUE!</v>
      </c>
      <c r="K271" s="3" t="str">
        <f>IF(M271="",IF(I271,Data!$B$4,_xlfn.XLOOKUP(D271,Data!$D$3:$D$36,Data!$E$3:$E$36)),"")</f>
        <v/>
      </c>
      <c r="L271" s="3" t="str">
        <f>IF(M271="",IF(I271,_xlfn.XLOOKUP(G271,Data!$L$3:$L$10,Data!$M$3:$M$10),IF(H271=0,"",IF(H271=1,E271,_xlfn.XLOOKUP(E271,Data!$L$3:$L$10,Data!$M$3:$M$10)))),"")</f>
        <v/>
      </c>
      <c r="M271" s="3" t="str">
        <f>IF(NOT(ISERROR(F271)),Data!$J$3,IF(ISERROR(G271),Data!$J$4,IF(AND(H271=0,NOT(ISERROR(E271))),Data!$J$5,IF(AND(H271=2,ISERROR(J271)),Data!$J$7,IF(AND(H271=1,ISERROR(E271)),Data!$J$6,"")))))</f>
        <v>I don't know that verb.</v>
      </c>
      <c r="N271" s="3" t="e">
        <f>_xlfn.XLOOKUP(K271,Data!$D$3:$D$36,Data!$H$3:$H$36)</f>
        <v>#N/A</v>
      </c>
      <c r="O271" s="3" t="e">
        <f>_xlfn.XLOOKUP(L271,Data!$X$3:$X$29,Data!$W$3:$W$29)</f>
        <v>#N/A</v>
      </c>
      <c r="P271" s="3" t="b">
        <f>OR(_xlfn.XLOOKUP(CK270,Data!$O$3:$O$25,Data!$U$3:$U$25),AND(CL270,OR(DC270=CK270,DC270=1)))</f>
        <v>1</v>
      </c>
      <c r="Q271" s="3" t="e" cm="1">
        <f t="array" ref="Q271">INDEX(CO270:DN270,1,O271)</f>
        <v>#N/A</v>
      </c>
      <c r="R271" s="3" t="e">
        <f t="shared" si="347"/>
        <v>#N/A</v>
      </c>
      <c r="S271" s="3" t="e">
        <f t="shared" si="396"/>
        <v>#N/A</v>
      </c>
      <c r="T271" s="3" t="str">
        <f t="shared" si="397"/>
        <v/>
      </c>
      <c r="U271" s="3" t="str">
        <f>IF(M271&lt;&gt;"",M271,IF(L271="","",IFERROR(IF(T271=0,IF(S271=FALSE,Data!$J$11,Data!$J$8),""),IF(K271=Data!$B$4,"",Data!$J$8))))</f>
        <v>I don't know that verb.</v>
      </c>
      <c r="V271" s="3" t="e" cm="1">
        <f t="array" ref="V271">INDEX(Data!$Q$3:$T$25,CK270,L271)</f>
        <v>#VALUE!</v>
      </c>
      <c r="W271" s="3" t="e">
        <f t="shared" si="348"/>
        <v>#VALUE!</v>
      </c>
      <c r="X271" s="3">
        <f t="shared" si="398"/>
        <v>0</v>
      </c>
      <c r="Y271" s="3" t="str">
        <f>IF(K271&lt;&gt;"Go","",IF(ISNUMBER(V271),IF(V271&gt;0,W271,Data!$J$9),Play!V271))</f>
        <v/>
      </c>
      <c r="Z271" s="3" t="b">
        <f t="shared" si="399"/>
        <v>0</v>
      </c>
      <c r="AA271" s="3" t="str">
        <f t="shared" si="400"/>
        <v/>
      </c>
      <c r="AB271" s="3">
        <f t="shared" si="349"/>
        <v>0</v>
      </c>
      <c r="AE271" s="5" t="str">
        <f t="shared" si="350"/>
        <v/>
      </c>
      <c r="AF271" s="5" t="str">
        <f>IF(AE271&lt;&gt;"",OR(_xlfn.XLOOKUP(AE271,Data!$O$3:$O$25,Data!$U$3:$U$25),AND(CL270,OR(DC270=1,DC270=CK270))),"")</f>
        <v/>
      </c>
      <c r="AG271" s="5" t="e" cm="1">
        <f t="array" ref="AG271">"Exits: " &amp; _xlfn.TEXTJOIN(", ", TRUE, IF(INDEX(Data!$Q$3:$T$25,AE271,0)&gt;0,Data!$Q$2:$T$2,""))&amp;"."</f>
        <v>#VALUE!</v>
      </c>
      <c r="AH271" s="5" t="str" cm="1">
        <f t="array" ref="AH271">_xlfn.TEXTJOIN(", ", TRUE, IF(CO270:DN270=AE271,_xlfn.XLOOKUP($CO$3:$DN$3,Data!$W$3:$W$28,Data!$X$3:$X$28),""))</f>
        <v/>
      </c>
      <c r="AI271" s="5" t="str">
        <f>IF(AF271="","",IF(AF271,_xlfn.XLOOKUP(AE271,Data!$O$3:$O$25,Data!$P$3:$P$25)&amp;" "&amp;AG271&amp;IF(AH271&lt;&gt;""," You see: " &amp;AH271&amp;".",""),Data!$J$10))</f>
        <v/>
      </c>
      <c r="AJ271" s="5" t="str">
        <f t="shared" si="401"/>
        <v/>
      </c>
      <c r="AK271" s="5" t="str">
        <f>IF(AND(K271="Talk",U271=""),_xlfn.XLOOKUP(T271,Data!$W$3:$W$28,Data!$AC$3:$AC$28),"")</f>
        <v/>
      </c>
      <c r="AL271" s="5" t="str">
        <f t="shared" si="402"/>
        <v/>
      </c>
      <c r="AM271" s="5" t="b">
        <f t="shared" si="403"/>
        <v>0</v>
      </c>
      <c r="AN271" s="5" t="str">
        <f>IF(AM271,IF(_xlfn.XLOOKUP(T271,Data!$W$3:$W$28,Data!$AA$3:$AA$28)=FALSE,"You can't take that.",IF(Q271=1,"You already have that.",IF(OR(CK270=CT270,CK270=CY270),"The unholy fiend prevents you!",""))),"")</f>
        <v/>
      </c>
      <c r="AO271" s="5" t="str">
        <f t="shared" si="404"/>
        <v/>
      </c>
      <c r="AP271" s="5" t="str">
        <f t="shared" si="405"/>
        <v/>
      </c>
      <c r="AQ271" s="5" t="b">
        <f t="shared" si="406"/>
        <v>0</v>
      </c>
      <c r="AR271" s="5" t="str">
        <f t="shared" si="407"/>
        <v/>
      </c>
      <c r="AS271" s="5" t="str">
        <f t="shared" si="408"/>
        <v/>
      </c>
      <c r="AT271" s="5" t="str">
        <f t="shared" si="346"/>
        <v/>
      </c>
      <c r="AU271" s="5" t="str">
        <f>IF(AND(K271="Examine",U271=""),_xlfn.XLOOKUP(T271,Data!$W$3:$W$28,Data!$Z$3:$Z$28)&amp;IF(T271=15,IF(CL270,IF(CM270&gt;=14,"burning brightly.",IF(CM270&gt;=9,"burning steadily.",IF(CM270&gt;=4,"burning weakly.","guttering."))),"unlit."),""),"")</f>
        <v/>
      </c>
      <c r="AV271" s="5" t="str" cm="1">
        <f t="array" ref="AV271">_xlfn.TEXTJOIN(", ", TRUE, IF(CO270:DN270=1,CO$1:DN$1,""))</f>
        <v/>
      </c>
      <c r="AW271" s="5" t="str">
        <f t="shared" si="409"/>
        <v/>
      </c>
      <c r="AX271" s="5" t="b">
        <f t="shared" si="410"/>
        <v>0</v>
      </c>
      <c r="AY271" s="5" t="str">
        <f>IF(AX271,IF(NOT(ISBLANK(_xlfn.XLOOKUP(T271,Data!$W$3:$W$28,Data!$AD$3:$AD$28))),IF(CK270=12,"","There's nowhere to pour it away here."),"You can't empty that!"),"")</f>
        <v/>
      </c>
      <c r="AZ271" s="5" t="str">
        <f t="shared" si="411"/>
        <v/>
      </c>
      <c r="BA271" s="5" t="b">
        <f t="shared" si="412"/>
        <v>0</v>
      </c>
      <c r="BB271" s="5" t="e">
        <f>_xlfn.XLOOKUP(T271,Data!$W$3:$W$28,Data!$AD$3:$AD$28)</f>
        <v>#N/A</v>
      </c>
      <c r="BC271" s="5" t="str">
        <f t="shared" si="413"/>
        <v/>
      </c>
      <c r="BD271" s="5" t="str">
        <f t="shared" si="414"/>
        <v/>
      </c>
      <c r="BE271" s="5" t="b">
        <f t="shared" si="415"/>
        <v>0</v>
      </c>
      <c r="BF271" s="5" t="str">
        <f t="shared" si="351"/>
        <v/>
      </c>
      <c r="BG271" s="5" t="str">
        <f t="shared" si="416"/>
        <v/>
      </c>
      <c r="BH271" s="5" t="b">
        <f t="shared" si="417"/>
        <v>0</v>
      </c>
      <c r="BI271" s="5" t="str">
        <f t="shared" si="418"/>
        <v/>
      </c>
      <c r="BJ271" s="5" t="str">
        <f t="shared" si="352"/>
        <v/>
      </c>
      <c r="BK271" s="5" t="str">
        <f>IF(BH271,IF(BI271="","You ring the bell. "&amp;IF(BJ271=0,"Nothing else happens.","The "&amp;_xlfn.XLOOKUP(BJ271,Data!$W$3:$W$28,Data!$X$3:$X$28)&amp;" is transformed!"),BI271),"")</f>
        <v/>
      </c>
      <c r="BL271" s="5" t="b">
        <f t="shared" si="419"/>
        <v>0</v>
      </c>
      <c r="BM271" s="5" t="b">
        <f t="shared" si="420"/>
        <v>0</v>
      </c>
      <c r="BN271" s="5" t="str">
        <f t="shared" si="353"/>
        <v/>
      </c>
      <c r="BO271" s="5" t="str">
        <f t="shared" si="354"/>
        <v/>
      </c>
      <c r="BP271" s="5" t="b">
        <f t="shared" si="421"/>
        <v>0</v>
      </c>
      <c r="BQ271" s="5" t="str">
        <f>IF(BP271,IF(_xlfn.XLOOKUP(T271,Data!$W$3:$W$28,Data!$AB$3:$AB$28),"That's much too precious to give away!",IF(OR(AND(T271=17,CK270=CQ270),AND(T271=21,CK270=CV270)),"","No-one here seems to want that.")),"")</f>
        <v/>
      </c>
      <c r="BR271" s="5" t="str">
        <f>IF(BP271,IF(BQ271&lt;&gt;"",BQ271,IF(T271=21,Data!$B$5,"The priest takes the water and it is transformed by heavenly radiance!")),"")</f>
        <v/>
      </c>
      <c r="BS271" s="5" t="b">
        <f t="shared" si="422"/>
        <v>0</v>
      </c>
      <c r="BT271" s="5" t="str">
        <f t="shared" si="355"/>
        <v/>
      </c>
      <c r="BU271" s="5" t="str">
        <f t="shared" si="423"/>
        <v/>
      </c>
      <c r="BV271" s="5" t="b">
        <f t="shared" si="424"/>
        <v>0</v>
      </c>
      <c r="BW271" s="5" t="str">
        <f t="shared" si="356"/>
        <v/>
      </c>
      <c r="BX271" s="5" t="str">
        <f t="shared" si="425"/>
        <v/>
      </c>
      <c r="BY271" s="5" t="b">
        <f t="shared" si="426"/>
        <v>0</v>
      </c>
      <c r="BZ271" s="5">
        <f t="shared" si="427"/>
        <v>0</v>
      </c>
      <c r="CA271" s="5" t="str">
        <f t="shared" si="357"/>
        <v/>
      </c>
      <c r="CB271" s="5" t="b">
        <f t="shared" si="358"/>
        <v>0</v>
      </c>
      <c r="CC271" s="5" t="str">
        <f t="shared" si="359"/>
        <v/>
      </c>
      <c r="CD271" s="5" t="b">
        <f t="shared" si="360"/>
        <v>0</v>
      </c>
      <c r="CE271" s="5" t="b">
        <f t="shared" si="361"/>
        <v>0</v>
      </c>
      <c r="CF271" s="5" t="b">
        <f t="shared" si="362"/>
        <v>0</v>
      </c>
      <c r="CG271" s="5" t="b">
        <f t="shared" si="363"/>
        <v>0</v>
      </c>
      <c r="CH271" s="5" t="b">
        <f t="shared" si="364"/>
        <v>0</v>
      </c>
      <c r="CI271" s="5">
        <f t="shared" si="365"/>
        <v>0</v>
      </c>
      <c r="CJ271" s="5" t="str">
        <f t="shared" si="366"/>
        <v>I don't know that verb.</v>
      </c>
      <c r="CK271" s="4">
        <f t="shared" si="367"/>
        <v>3</v>
      </c>
      <c r="CL271" s="4" t="b">
        <f t="shared" si="368"/>
        <v>0</v>
      </c>
      <c r="CM271" s="4">
        <f t="shared" si="428"/>
        <v>20</v>
      </c>
      <c r="CN271" s="4" t="b">
        <f t="shared" si="369"/>
        <v>0</v>
      </c>
      <c r="CO271" s="4">
        <f t="shared" si="370"/>
        <v>12</v>
      </c>
      <c r="CP271" s="4">
        <f t="shared" si="371"/>
        <v>10</v>
      </c>
      <c r="CQ271" s="4">
        <f t="shared" si="372"/>
        <v>2</v>
      </c>
      <c r="CR271" s="4">
        <f t="shared" si="373"/>
        <v>20</v>
      </c>
      <c r="CS271" s="4">
        <f t="shared" si="374"/>
        <v>2</v>
      </c>
      <c r="CT271" s="4">
        <f t="shared" si="375"/>
        <v>15</v>
      </c>
      <c r="CU271" s="4">
        <f t="shared" si="376"/>
        <v>16</v>
      </c>
      <c r="CV271" s="4">
        <f t="shared" si="377"/>
        <v>8</v>
      </c>
      <c r="CW271" s="4">
        <f t="shared" si="378"/>
        <v>8</v>
      </c>
      <c r="CX271" s="4">
        <f t="shared" si="379"/>
        <v>14</v>
      </c>
      <c r="CY271" s="4">
        <f t="shared" si="380"/>
        <v>19</v>
      </c>
      <c r="CZ271" s="4">
        <f t="shared" si="381"/>
        <v>9</v>
      </c>
      <c r="DA271" s="4">
        <f t="shared" si="382"/>
        <v>2</v>
      </c>
      <c r="DB271" s="4">
        <f t="shared" si="383"/>
        <v>12</v>
      </c>
      <c r="DC271" s="4">
        <f t="shared" si="344"/>
        <v>2</v>
      </c>
      <c r="DD271" s="4">
        <f t="shared" si="384"/>
        <v>2</v>
      </c>
      <c r="DE271" s="4">
        <f t="shared" si="385"/>
        <v>2</v>
      </c>
      <c r="DF271" s="4">
        <f t="shared" si="386"/>
        <v>10</v>
      </c>
      <c r="DG271" s="4">
        <f t="shared" si="387"/>
        <v>2</v>
      </c>
      <c r="DH271" s="4">
        <f t="shared" si="388"/>
        <v>17</v>
      </c>
      <c r="DI271" s="4">
        <f t="shared" si="389"/>
        <v>6</v>
      </c>
      <c r="DJ271" s="4">
        <f t="shared" si="390"/>
        <v>15</v>
      </c>
      <c r="DK271" s="4">
        <f t="shared" si="391"/>
        <v>19</v>
      </c>
      <c r="DL271" s="4">
        <f t="shared" si="392"/>
        <v>2</v>
      </c>
      <c r="DM271" s="4">
        <f t="shared" si="393"/>
        <v>22</v>
      </c>
      <c r="DN271" s="4">
        <f t="shared" si="394"/>
        <v>23</v>
      </c>
      <c r="DO271" s="3"/>
    </row>
    <row r="272" spans="1:119" x14ac:dyDescent="0.35">
      <c r="A272" s="3" t="str">
        <f t="shared" si="395"/>
        <v/>
      </c>
      <c r="B272" s="6"/>
      <c r="C272" s="3" t="str">
        <f t="shared" si="345"/>
        <v/>
      </c>
      <c r="D272" s="3" t="e" cm="1">
        <f t="array" ref="D272:F272">INDEX(_xlfn.TEXTSPLIT(B272," ",,TRUE),_xlfn.SEQUENCE(1,3))</f>
        <v>#VALUE!</v>
      </c>
      <c r="E272" s="3" t="e">
        <v>#VALUE!</v>
      </c>
      <c r="F272" s="3" t="e">
        <v>#VALUE!</v>
      </c>
      <c r="G272" s="3" t="e" cm="1">
        <f t="array" ref="G272">_xlfn.XLOOKUP(D272,Data!$D$3:$D$36,Data!$E$3:$G$36)</f>
        <v>#VALUE!</v>
      </c>
      <c r="H272" s="3"/>
      <c r="I272" s="3"/>
      <c r="J272" s="3" t="e">
        <f>_xlfn.XMATCH(E272,Data!$L$3:$L$10)</f>
        <v>#VALUE!</v>
      </c>
      <c r="K272" s="3" t="str">
        <f>IF(M272="",IF(I272,Data!$B$4,_xlfn.XLOOKUP(D272,Data!$D$3:$D$36,Data!$E$3:$E$36)),"")</f>
        <v/>
      </c>
      <c r="L272" s="3" t="str">
        <f>IF(M272="",IF(I272,_xlfn.XLOOKUP(G272,Data!$L$3:$L$10,Data!$M$3:$M$10),IF(H272=0,"",IF(H272=1,E272,_xlfn.XLOOKUP(E272,Data!$L$3:$L$10,Data!$M$3:$M$10)))),"")</f>
        <v/>
      </c>
      <c r="M272" s="3" t="str">
        <f>IF(NOT(ISERROR(F272)),Data!$J$3,IF(ISERROR(G272),Data!$J$4,IF(AND(H272=0,NOT(ISERROR(E272))),Data!$J$5,IF(AND(H272=2,ISERROR(J272)),Data!$J$7,IF(AND(H272=1,ISERROR(E272)),Data!$J$6,"")))))</f>
        <v>I don't know that verb.</v>
      </c>
      <c r="N272" s="3" t="e">
        <f>_xlfn.XLOOKUP(K272,Data!$D$3:$D$36,Data!$H$3:$H$36)</f>
        <v>#N/A</v>
      </c>
      <c r="O272" s="3" t="e">
        <f>_xlfn.XLOOKUP(L272,Data!$X$3:$X$29,Data!$W$3:$W$29)</f>
        <v>#N/A</v>
      </c>
      <c r="P272" s="3" t="b">
        <f>OR(_xlfn.XLOOKUP(CK271,Data!$O$3:$O$25,Data!$U$3:$U$25),AND(CL271,OR(DC271=CK271,DC271=1)))</f>
        <v>1</v>
      </c>
      <c r="Q272" s="3" t="e" cm="1">
        <f t="array" ref="Q272">INDEX(CO271:DN271,1,O272)</f>
        <v>#N/A</v>
      </c>
      <c r="R272" s="3" t="e">
        <f t="shared" si="347"/>
        <v>#N/A</v>
      </c>
      <c r="S272" s="3" t="e">
        <f t="shared" si="396"/>
        <v>#N/A</v>
      </c>
      <c r="T272" s="3" t="str">
        <f t="shared" si="397"/>
        <v/>
      </c>
      <c r="U272" s="3" t="str">
        <f>IF(M272&lt;&gt;"",M272,IF(L272="","",IFERROR(IF(T272=0,IF(S272=FALSE,Data!$J$11,Data!$J$8),""),IF(K272=Data!$B$4,"",Data!$J$8))))</f>
        <v>I don't know that verb.</v>
      </c>
      <c r="V272" s="3" t="e" cm="1">
        <f t="array" ref="V272">INDEX(Data!$Q$3:$T$25,CK271,L272)</f>
        <v>#VALUE!</v>
      </c>
      <c r="W272" s="3" t="e">
        <f t="shared" si="348"/>
        <v>#VALUE!</v>
      </c>
      <c r="X272" s="3">
        <f t="shared" si="398"/>
        <v>0</v>
      </c>
      <c r="Y272" s="3" t="str">
        <f>IF(K272&lt;&gt;"Go","",IF(ISNUMBER(V272),IF(V272&gt;0,W272,Data!$J$9),Play!V272))</f>
        <v/>
      </c>
      <c r="Z272" s="3" t="b">
        <f t="shared" si="399"/>
        <v>0</v>
      </c>
      <c r="AA272" s="3" t="str">
        <f t="shared" si="400"/>
        <v/>
      </c>
      <c r="AB272" s="3">
        <f t="shared" si="349"/>
        <v>0</v>
      </c>
      <c r="AE272" s="5" t="str">
        <f t="shared" si="350"/>
        <v/>
      </c>
      <c r="AF272" s="5" t="str">
        <f>IF(AE272&lt;&gt;"",OR(_xlfn.XLOOKUP(AE272,Data!$O$3:$O$25,Data!$U$3:$U$25),AND(CL271,OR(DC271=1,DC271=CK271))),"")</f>
        <v/>
      </c>
      <c r="AG272" s="5" t="e" cm="1">
        <f t="array" ref="AG272">"Exits: " &amp; _xlfn.TEXTJOIN(", ", TRUE, IF(INDEX(Data!$Q$3:$T$25,AE272,0)&gt;0,Data!$Q$2:$T$2,""))&amp;"."</f>
        <v>#VALUE!</v>
      </c>
      <c r="AH272" s="5" t="str" cm="1">
        <f t="array" ref="AH272">_xlfn.TEXTJOIN(", ", TRUE, IF(CO271:DN271=AE272,_xlfn.XLOOKUP($CO$3:$DN$3,Data!$W$3:$W$28,Data!$X$3:$X$28),""))</f>
        <v/>
      </c>
      <c r="AI272" s="5" t="str">
        <f>IF(AF272="","",IF(AF272,_xlfn.XLOOKUP(AE272,Data!$O$3:$O$25,Data!$P$3:$P$25)&amp;" "&amp;AG272&amp;IF(AH272&lt;&gt;""," You see: " &amp;AH272&amp;".",""),Data!$J$10))</f>
        <v/>
      </c>
      <c r="AJ272" s="5" t="str">
        <f t="shared" si="401"/>
        <v/>
      </c>
      <c r="AK272" s="5" t="str">
        <f>IF(AND(K272="Talk",U272=""),_xlfn.XLOOKUP(T272,Data!$W$3:$W$28,Data!$AC$3:$AC$28),"")</f>
        <v/>
      </c>
      <c r="AL272" s="5" t="str">
        <f t="shared" si="402"/>
        <v/>
      </c>
      <c r="AM272" s="5" t="b">
        <f t="shared" si="403"/>
        <v>0</v>
      </c>
      <c r="AN272" s="5" t="str">
        <f>IF(AM272,IF(_xlfn.XLOOKUP(T272,Data!$W$3:$W$28,Data!$AA$3:$AA$28)=FALSE,"You can't take that.",IF(Q272=1,"You already have that.",IF(OR(CK271=CT271,CK271=CY271),"The unholy fiend prevents you!",""))),"")</f>
        <v/>
      </c>
      <c r="AO272" s="5" t="str">
        <f t="shared" si="404"/>
        <v/>
      </c>
      <c r="AP272" s="5" t="str">
        <f t="shared" si="405"/>
        <v/>
      </c>
      <c r="AQ272" s="5" t="b">
        <f t="shared" si="406"/>
        <v>0</v>
      </c>
      <c r="AR272" s="5" t="str">
        <f t="shared" si="407"/>
        <v/>
      </c>
      <c r="AS272" s="5" t="str">
        <f t="shared" si="408"/>
        <v/>
      </c>
      <c r="AT272" s="5" t="str">
        <f t="shared" si="346"/>
        <v/>
      </c>
      <c r="AU272" s="5" t="str">
        <f>IF(AND(K272="Examine",U272=""),_xlfn.XLOOKUP(T272,Data!$W$3:$W$28,Data!$Z$3:$Z$28)&amp;IF(T272=15,IF(CL271,IF(CM271&gt;=14,"burning brightly.",IF(CM271&gt;=9,"burning steadily.",IF(CM271&gt;=4,"burning weakly.","guttering."))),"unlit."),""),"")</f>
        <v/>
      </c>
      <c r="AV272" s="5" t="str" cm="1">
        <f t="array" ref="AV272">_xlfn.TEXTJOIN(", ", TRUE, IF(CO271:DN271=1,CO$1:DN$1,""))</f>
        <v/>
      </c>
      <c r="AW272" s="5" t="str">
        <f t="shared" si="409"/>
        <v/>
      </c>
      <c r="AX272" s="5" t="b">
        <f t="shared" si="410"/>
        <v>0</v>
      </c>
      <c r="AY272" s="5" t="str">
        <f>IF(AX272,IF(NOT(ISBLANK(_xlfn.XLOOKUP(T272,Data!$W$3:$W$28,Data!$AD$3:$AD$28))),IF(CK271=12,"","There's nowhere to pour it away here."),"You can't empty that!"),"")</f>
        <v/>
      </c>
      <c r="AZ272" s="5" t="str">
        <f t="shared" si="411"/>
        <v/>
      </c>
      <c r="BA272" s="5" t="b">
        <f t="shared" si="412"/>
        <v>0</v>
      </c>
      <c r="BB272" s="5" t="e">
        <f>_xlfn.XLOOKUP(T272,Data!$W$3:$W$28,Data!$AD$3:$AD$28)</f>
        <v>#N/A</v>
      </c>
      <c r="BC272" s="5" t="str">
        <f t="shared" si="413"/>
        <v/>
      </c>
      <c r="BD272" s="5" t="str">
        <f t="shared" si="414"/>
        <v/>
      </c>
      <c r="BE272" s="5" t="b">
        <f t="shared" si="415"/>
        <v>0</v>
      </c>
      <c r="BF272" s="5" t="str">
        <f t="shared" si="351"/>
        <v/>
      </c>
      <c r="BG272" s="5" t="str">
        <f t="shared" si="416"/>
        <v/>
      </c>
      <c r="BH272" s="5" t="b">
        <f t="shared" si="417"/>
        <v>0</v>
      </c>
      <c r="BI272" s="5" t="str">
        <f t="shared" si="418"/>
        <v/>
      </c>
      <c r="BJ272" s="5" t="str">
        <f t="shared" si="352"/>
        <v/>
      </c>
      <c r="BK272" s="5" t="str">
        <f>IF(BH272,IF(BI272="","You ring the bell. "&amp;IF(BJ272=0,"Nothing else happens.","The "&amp;_xlfn.XLOOKUP(BJ272,Data!$W$3:$W$28,Data!$X$3:$X$28)&amp;" is transformed!"),BI272),"")</f>
        <v/>
      </c>
      <c r="BL272" s="5" t="b">
        <f t="shared" si="419"/>
        <v>0</v>
      </c>
      <c r="BM272" s="5" t="b">
        <f t="shared" si="420"/>
        <v>0</v>
      </c>
      <c r="BN272" s="5" t="str">
        <f t="shared" si="353"/>
        <v/>
      </c>
      <c r="BO272" s="5" t="str">
        <f t="shared" si="354"/>
        <v/>
      </c>
      <c r="BP272" s="5" t="b">
        <f t="shared" si="421"/>
        <v>0</v>
      </c>
      <c r="BQ272" s="5" t="str">
        <f>IF(BP272,IF(_xlfn.XLOOKUP(T272,Data!$W$3:$W$28,Data!$AB$3:$AB$28),"That's much too precious to give away!",IF(OR(AND(T272=17,CK271=CQ271),AND(T272=21,CK271=CV271)),"","No-one here seems to want that.")),"")</f>
        <v/>
      </c>
      <c r="BR272" s="5" t="str">
        <f>IF(BP272,IF(BQ272&lt;&gt;"",BQ272,IF(T272=21,Data!$B$5,"The priest takes the water and it is transformed by heavenly radiance!")),"")</f>
        <v/>
      </c>
      <c r="BS272" s="5" t="b">
        <f t="shared" si="422"/>
        <v>0</v>
      </c>
      <c r="BT272" s="5" t="str">
        <f t="shared" si="355"/>
        <v/>
      </c>
      <c r="BU272" s="5" t="str">
        <f t="shared" si="423"/>
        <v/>
      </c>
      <c r="BV272" s="5" t="b">
        <f t="shared" si="424"/>
        <v>0</v>
      </c>
      <c r="BW272" s="5" t="str">
        <f t="shared" si="356"/>
        <v/>
      </c>
      <c r="BX272" s="5" t="str">
        <f t="shared" si="425"/>
        <v/>
      </c>
      <c r="BY272" s="5" t="b">
        <f t="shared" si="426"/>
        <v>0</v>
      </c>
      <c r="BZ272" s="5">
        <f t="shared" si="427"/>
        <v>0</v>
      </c>
      <c r="CA272" s="5" t="str">
        <f t="shared" si="357"/>
        <v/>
      </c>
      <c r="CB272" s="5" t="b">
        <f t="shared" si="358"/>
        <v>0</v>
      </c>
      <c r="CC272" s="5" t="str">
        <f t="shared" si="359"/>
        <v/>
      </c>
      <c r="CD272" s="5" t="b">
        <f t="shared" si="360"/>
        <v>0</v>
      </c>
      <c r="CE272" s="5" t="b">
        <f t="shared" si="361"/>
        <v>0</v>
      </c>
      <c r="CF272" s="5" t="b">
        <f t="shared" si="362"/>
        <v>0</v>
      </c>
      <c r="CG272" s="5" t="b">
        <f t="shared" si="363"/>
        <v>0</v>
      </c>
      <c r="CH272" s="5" t="b">
        <f t="shared" si="364"/>
        <v>0</v>
      </c>
      <c r="CI272" s="5">
        <f t="shared" si="365"/>
        <v>0</v>
      </c>
      <c r="CJ272" s="5" t="str">
        <f t="shared" si="366"/>
        <v>I don't know that verb.</v>
      </c>
      <c r="CK272" s="4">
        <f t="shared" si="367"/>
        <v>3</v>
      </c>
      <c r="CL272" s="4" t="b">
        <f t="shared" si="368"/>
        <v>0</v>
      </c>
      <c r="CM272" s="4">
        <f t="shared" si="428"/>
        <v>20</v>
      </c>
      <c r="CN272" s="4" t="b">
        <f t="shared" si="369"/>
        <v>0</v>
      </c>
      <c r="CO272" s="4">
        <f t="shared" si="370"/>
        <v>12</v>
      </c>
      <c r="CP272" s="4">
        <f t="shared" si="371"/>
        <v>10</v>
      </c>
      <c r="CQ272" s="4">
        <f t="shared" si="372"/>
        <v>2</v>
      </c>
      <c r="CR272" s="4">
        <f t="shared" si="373"/>
        <v>20</v>
      </c>
      <c r="CS272" s="4">
        <f t="shared" si="374"/>
        <v>2</v>
      </c>
      <c r="CT272" s="4">
        <f t="shared" si="375"/>
        <v>15</v>
      </c>
      <c r="CU272" s="4">
        <f t="shared" si="376"/>
        <v>16</v>
      </c>
      <c r="CV272" s="4">
        <f t="shared" si="377"/>
        <v>8</v>
      </c>
      <c r="CW272" s="4">
        <f t="shared" si="378"/>
        <v>8</v>
      </c>
      <c r="CX272" s="4">
        <f t="shared" si="379"/>
        <v>14</v>
      </c>
      <c r="CY272" s="4">
        <f t="shared" si="380"/>
        <v>19</v>
      </c>
      <c r="CZ272" s="4">
        <f t="shared" si="381"/>
        <v>9</v>
      </c>
      <c r="DA272" s="4">
        <f t="shared" si="382"/>
        <v>2</v>
      </c>
      <c r="DB272" s="4">
        <f t="shared" si="383"/>
        <v>12</v>
      </c>
      <c r="DC272" s="4">
        <f t="shared" si="344"/>
        <v>2</v>
      </c>
      <c r="DD272" s="4">
        <f t="shared" si="384"/>
        <v>2</v>
      </c>
      <c r="DE272" s="4">
        <f t="shared" si="385"/>
        <v>2</v>
      </c>
      <c r="DF272" s="4">
        <f t="shared" si="386"/>
        <v>10</v>
      </c>
      <c r="DG272" s="4">
        <f t="shared" si="387"/>
        <v>2</v>
      </c>
      <c r="DH272" s="4">
        <f t="shared" si="388"/>
        <v>17</v>
      </c>
      <c r="DI272" s="4">
        <f t="shared" si="389"/>
        <v>6</v>
      </c>
      <c r="DJ272" s="4">
        <f t="shared" si="390"/>
        <v>15</v>
      </c>
      <c r="DK272" s="4">
        <f t="shared" si="391"/>
        <v>19</v>
      </c>
      <c r="DL272" s="4">
        <f t="shared" si="392"/>
        <v>2</v>
      </c>
      <c r="DM272" s="4">
        <f t="shared" si="393"/>
        <v>22</v>
      </c>
      <c r="DN272" s="4">
        <f t="shared" si="394"/>
        <v>23</v>
      </c>
      <c r="DO272" s="3"/>
    </row>
    <row r="273" spans="1:119" x14ac:dyDescent="0.35">
      <c r="A273" s="3" t="str">
        <f t="shared" si="395"/>
        <v/>
      </c>
      <c r="B273" s="6"/>
      <c r="C273" s="3" t="str">
        <f t="shared" si="345"/>
        <v/>
      </c>
      <c r="D273" s="3" t="e" cm="1">
        <f t="array" ref="D273:F273">INDEX(_xlfn.TEXTSPLIT(B273," ",,TRUE),_xlfn.SEQUENCE(1,3))</f>
        <v>#VALUE!</v>
      </c>
      <c r="E273" s="3" t="e">
        <v>#VALUE!</v>
      </c>
      <c r="F273" s="3" t="e">
        <v>#VALUE!</v>
      </c>
      <c r="G273" s="3" t="e" cm="1">
        <f t="array" ref="G273">_xlfn.XLOOKUP(D273,Data!$D$3:$D$36,Data!$E$3:$G$36)</f>
        <v>#VALUE!</v>
      </c>
      <c r="H273" s="3"/>
      <c r="I273" s="3"/>
      <c r="J273" s="3" t="e">
        <f>_xlfn.XMATCH(E273,Data!$L$3:$L$10)</f>
        <v>#VALUE!</v>
      </c>
      <c r="K273" s="3" t="str">
        <f>IF(M273="",IF(I273,Data!$B$4,_xlfn.XLOOKUP(D273,Data!$D$3:$D$36,Data!$E$3:$E$36)),"")</f>
        <v/>
      </c>
      <c r="L273" s="3" t="str">
        <f>IF(M273="",IF(I273,_xlfn.XLOOKUP(G273,Data!$L$3:$L$10,Data!$M$3:$M$10),IF(H273=0,"",IF(H273=1,E273,_xlfn.XLOOKUP(E273,Data!$L$3:$L$10,Data!$M$3:$M$10)))),"")</f>
        <v/>
      </c>
      <c r="M273" s="3" t="str">
        <f>IF(NOT(ISERROR(F273)),Data!$J$3,IF(ISERROR(G273),Data!$J$4,IF(AND(H273=0,NOT(ISERROR(E273))),Data!$J$5,IF(AND(H273=2,ISERROR(J273)),Data!$J$7,IF(AND(H273=1,ISERROR(E273)),Data!$J$6,"")))))</f>
        <v>I don't know that verb.</v>
      </c>
      <c r="N273" s="3" t="e">
        <f>_xlfn.XLOOKUP(K273,Data!$D$3:$D$36,Data!$H$3:$H$36)</f>
        <v>#N/A</v>
      </c>
      <c r="O273" s="3" t="e">
        <f>_xlfn.XLOOKUP(L273,Data!$X$3:$X$29,Data!$W$3:$W$29)</f>
        <v>#N/A</v>
      </c>
      <c r="P273" s="3" t="b">
        <f>OR(_xlfn.XLOOKUP(CK272,Data!$O$3:$O$25,Data!$U$3:$U$25),AND(CL272,OR(DC272=CK272,DC272=1)))</f>
        <v>1</v>
      </c>
      <c r="Q273" s="3" t="e" cm="1">
        <f t="array" ref="Q273">INDEX(CO272:DN272,1,O273)</f>
        <v>#N/A</v>
      </c>
      <c r="R273" s="3" t="e">
        <f t="shared" si="347"/>
        <v>#N/A</v>
      </c>
      <c r="S273" s="3" t="e">
        <f t="shared" si="396"/>
        <v>#N/A</v>
      </c>
      <c r="T273" s="3" t="str">
        <f t="shared" si="397"/>
        <v/>
      </c>
      <c r="U273" s="3" t="str">
        <f>IF(M273&lt;&gt;"",M273,IF(L273="","",IFERROR(IF(T273=0,IF(S273=FALSE,Data!$J$11,Data!$J$8),""),IF(K273=Data!$B$4,"",Data!$J$8))))</f>
        <v>I don't know that verb.</v>
      </c>
      <c r="V273" s="3" t="e" cm="1">
        <f t="array" ref="V273">INDEX(Data!$Q$3:$T$25,CK272,L273)</f>
        <v>#VALUE!</v>
      </c>
      <c r="W273" s="3" t="e">
        <f t="shared" si="348"/>
        <v>#VALUE!</v>
      </c>
      <c r="X273" s="3">
        <f t="shared" si="398"/>
        <v>0</v>
      </c>
      <c r="Y273" s="3" t="str">
        <f>IF(K273&lt;&gt;"Go","",IF(ISNUMBER(V273),IF(V273&gt;0,W273,Data!$J$9),Play!V273))</f>
        <v/>
      </c>
      <c r="Z273" s="3" t="b">
        <f t="shared" si="399"/>
        <v>0</v>
      </c>
      <c r="AA273" s="3" t="str">
        <f t="shared" si="400"/>
        <v/>
      </c>
      <c r="AB273" s="3">
        <f t="shared" si="349"/>
        <v>0</v>
      </c>
      <c r="AE273" s="5" t="str">
        <f t="shared" si="350"/>
        <v/>
      </c>
      <c r="AF273" s="5" t="str">
        <f>IF(AE273&lt;&gt;"",OR(_xlfn.XLOOKUP(AE273,Data!$O$3:$O$25,Data!$U$3:$U$25),AND(CL272,OR(DC272=1,DC272=CK272))),"")</f>
        <v/>
      </c>
      <c r="AG273" s="5" t="e" cm="1">
        <f t="array" ref="AG273">"Exits: " &amp; _xlfn.TEXTJOIN(", ", TRUE, IF(INDEX(Data!$Q$3:$T$25,AE273,0)&gt;0,Data!$Q$2:$T$2,""))&amp;"."</f>
        <v>#VALUE!</v>
      </c>
      <c r="AH273" s="5" t="str" cm="1">
        <f t="array" ref="AH273">_xlfn.TEXTJOIN(", ", TRUE, IF(CO272:DN272=AE273,_xlfn.XLOOKUP($CO$3:$DN$3,Data!$W$3:$W$28,Data!$X$3:$X$28),""))</f>
        <v/>
      </c>
      <c r="AI273" s="5" t="str">
        <f>IF(AF273="","",IF(AF273,_xlfn.XLOOKUP(AE273,Data!$O$3:$O$25,Data!$P$3:$P$25)&amp;" "&amp;AG273&amp;IF(AH273&lt;&gt;""," You see: " &amp;AH273&amp;".",""),Data!$J$10))</f>
        <v/>
      </c>
      <c r="AJ273" s="5" t="str">
        <f t="shared" si="401"/>
        <v/>
      </c>
      <c r="AK273" s="5" t="str">
        <f>IF(AND(K273="Talk",U273=""),_xlfn.XLOOKUP(T273,Data!$W$3:$W$28,Data!$AC$3:$AC$28),"")</f>
        <v/>
      </c>
      <c r="AL273" s="5" t="str">
        <f t="shared" si="402"/>
        <v/>
      </c>
      <c r="AM273" s="5" t="b">
        <f t="shared" si="403"/>
        <v>0</v>
      </c>
      <c r="AN273" s="5" t="str">
        <f>IF(AM273,IF(_xlfn.XLOOKUP(T273,Data!$W$3:$W$28,Data!$AA$3:$AA$28)=FALSE,"You can't take that.",IF(Q273=1,"You already have that.",IF(OR(CK272=CT272,CK272=CY272),"The unholy fiend prevents you!",""))),"")</f>
        <v/>
      </c>
      <c r="AO273" s="5" t="str">
        <f t="shared" si="404"/>
        <v/>
      </c>
      <c r="AP273" s="5" t="str">
        <f t="shared" si="405"/>
        <v/>
      </c>
      <c r="AQ273" s="5" t="b">
        <f t="shared" si="406"/>
        <v>0</v>
      </c>
      <c r="AR273" s="5" t="str">
        <f t="shared" si="407"/>
        <v/>
      </c>
      <c r="AS273" s="5" t="str">
        <f t="shared" si="408"/>
        <v/>
      </c>
      <c r="AT273" s="5" t="str">
        <f t="shared" si="346"/>
        <v/>
      </c>
      <c r="AU273" s="5" t="str">
        <f>IF(AND(K273="Examine",U273=""),_xlfn.XLOOKUP(T273,Data!$W$3:$W$28,Data!$Z$3:$Z$28)&amp;IF(T273=15,IF(CL272,IF(CM272&gt;=14,"burning brightly.",IF(CM272&gt;=9,"burning steadily.",IF(CM272&gt;=4,"burning weakly.","guttering."))),"unlit."),""),"")</f>
        <v/>
      </c>
      <c r="AV273" s="5" t="str" cm="1">
        <f t="array" ref="AV273">_xlfn.TEXTJOIN(", ", TRUE, IF(CO272:DN272=1,CO$1:DN$1,""))</f>
        <v/>
      </c>
      <c r="AW273" s="5" t="str">
        <f t="shared" si="409"/>
        <v/>
      </c>
      <c r="AX273" s="5" t="b">
        <f t="shared" si="410"/>
        <v>0</v>
      </c>
      <c r="AY273" s="5" t="str">
        <f>IF(AX273,IF(NOT(ISBLANK(_xlfn.XLOOKUP(T273,Data!$W$3:$W$28,Data!$AD$3:$AD$28))),IF(CK272=12,"","There's nowhere to pour it away here."),"You can't empty that!"),"")</f>
        <v/>
      </c>
      <c r="AZ273" s="5" t="str">
        <f t="shared" si="411"/>
        <v/>
      </c>
      <c r="BA273" s="5" t="b">
        <f t="shared" si="412"/>
        <v>0</v>
      </c>
      <c r="BB273" s="5" t="e">
        <f>_xlfn.XLOOKUP(T273,Data!$W$3:$W$28,Data!$AD$3:$AD$28)</f>
        <v>#N/A</v>
      </c>
      <c r="BC273" s="5" t="str">
        <f t="shared" si="413"/>
        <v/>
      </c>
      <c r="BD273" s="5" t="str">
        <f t="shared" si="414"/>
        <v/>
      </c>
      <c r="BE273" s="5" t="b">
        <f t="shared" si="415"/>
        <v>0</v>
      </c>
      <c r="BF273" s="5" t="str">
        <f t="shared" si="351"/>
        <v/>
      </c>
      <c r="BG273" s="5" t="str">
        <f t="shared" si="416"/>
        <v/>
      </c>
      <c r="BH273" s="5" t="b">
        <f t="shared" si="417"/>
        <v>0</v>
      </c>
      <c r="BI273" s="5" t="str">
        <f t="shared" si="418"/>
        <v/>
      </c>
      <c r="BJ273" s="5" t="str">
        <f t="shared" si="352"/>
        <v/>
      </c>
      <c r="BK273" s="5" t="str">
        <f>IF(BH273,IF(BI273="","You ring the bell. "&amp;IF(BJ273=0,"Nothing else happens.","The "&amp;_xlfn.XLOOKUP(BJ273,Data!$W$3:$W$28,Data!$X$3:$X$28)&amp;" is transformed!"),BI273),"")</f>
        <v/>
      </c>
      <c r="BL273" s="5" t="b">
        <f t="shared" si="419"/>
        <v>0</v>
      </c>
      <c r="BM273" s="5" t="b">
        <f t="shared" si="420"/>
        <v>0</v>
      </c>
      <c r="BN273" s="5" t="str">
        <f t="shared" si="353"/>
        <v/>
      </c>
      <c r="BO273" s="5" t="str">
        <f t="shared" si="354"/>
        <v/>
      </c>
      <c r="BP273" s="5" t="b">
        <f t="shared" si="421"/>
        <v>0</v>
      </c>
      <c r="BQ273" s="5" t="str">
        <f>IF(BP273,IF(_xlfn.XLOOKUP(T273,Data!$W$3:$W$28,Data!$AB$3:$AB$28),"That's much too precious to give away!",IF(OR(AND(T273=17,CK272=CQ272),AND(T273=21,CK272=CV272)),"","No-one here seems to want that.")),"")</f>
        <v/>
      </c>
      <c r="BR273" s="5" t="str">
        <f>IF(BP273,IF(BQ273&lt;&gt;"",BQ273,IF(T273=21,Data!$B$5,"The priest takes the water and it is transformed by heavenly radiance!")),"")</f>
        <v/>
      </c>
      <c r="BS273" s="5" t="b">
        <f t="shared" si="422"/>
        <v>0</v>
      </c>
      <c r="BT273" s="5" t="str">
        <f t="shared" si="355"/>
        <v/>
      </c>
      <c r="BU273" s="5" t="str">
        <f t="shared" si="423"/>
        <v/>
      </c>
      <c r="BV273" s="5" t="b">
        <f t="shared" si="424"/>
        <v>0</v>
      </c>
      <c r="BW273" s="5" t="str">
        <f t="shared" si="356"/>
        <v/>
      </c>
      <c r="BX273" s="5" t="str">
        <f t="shared" si="425"/>
        <v/>
      </c>
      <c r="BY273" s="5" t="b">
        <f t="shared" si="426"/>
        <v>0</v>
      </c>
      <c r="BZ273" s="5">
        <f t="shared" si="427"/>
        <v>0</v>
      </c>
      <c r="CA273" s="5" t="str">
        <f t="shared" si="357"/>
        <v/>
      </c>
      <c r="CB273" s="5" t="b">
        <f t="shared" si="358"/>
        <v>0</v>
      </c>
      <c r="CC273" s="5" t="str">
        <f t="shared" si="359"/>
        <v/>
      </c>
      <c r="CD273" s="5" t="b">
        <f t="shared" si="360"/>
        <v>0</v>
      </c>
      <c r="CE273" s="5" t="b">
        <f t="shared" si="361"/>
        <v>0</v>
      </c>
      <c r="CF273" s="5" t="b">
        <f t="shared" si="362"/>
        <v>0</v>
      </c>
      <c r="CG273" s="5" t="b">
        <f t="shared" si="363"/>
        <v>0</v>
      </c>
      <c r="CH273" s="5" t="b">
        <f t="shared" si="364"/>
        <v>0</v>
      </c>
      <c r="CI273" s="5">
        <f t="shared" si="365"/>
        <v>0</v>
      </c>
      <c r="CJ273" s="5" t="str">
        <f t="shared" si="366"/>
        <v>I don't know that verb.</v>
      </c>
      <c r="CK273" s="4">
        <f t="shared" si="367"/>
        <v>3</v>
      </c>
      <c r="CL273" s="4" t="b">
        <f t="shared" si="368"/>
        <v>0</v>
      </c>
      <c r="CM273" s="4">
        <f t="shared" si="428"/>
        <v>20</v>
      </c>
      <c r="CN273" s="4" t="b">
        <f t="shared" si="369"/>
        <v>0</v>
      </c>
      <c r="CO273" s="4">
        <f t="shared" si="370"/>
        <v>12</v>
      </c>
      <c r="CP273" s="4">
        <f t="shared" si="371"/>
        <v>10</v>
      </c>
      <c r="CQ273" s="4">
        <f t="shared" si="372"/>
        <v>2</v>
      </c>
      <c r="CR273" s="4">
        <f t="shared" si="373"/>
        <v>20</v>
      </c>
      <c r="CS273" s="4">
        <f t="shared" si="374"/>
        <v>2</v>
      </c>
      <c r="CT273" s="4">
        <f t="shared" si="375"/>
        <v>15</v>
      </c>
      <c r="CU273" s="4">
        <f t="shared" si="376"/>
        <v>16</v>
      </c>
      <c r="CV273" s="4">
        <f t="shared" si="377"/>
        <v>8</v>
      </c>
      <c r="CW273" s="4">
        <f t="shared" si="378"/>
        <v>8</v>
      </c>
      <c r="CX273" s="4">
        <f t="shared" si="379"/>
        <v>14</v>
      </c>
      <c r="CY273" s="4">
        <f t="shared" si="380"/>
        <v>19</v>
      </c>
      <c r="CZ273" s="4">
        <f t="shared" si="381"/>
        <v>9</v>
      </c>
      <c r="DA273" s="4">
        <f t="shared" si="382"/>
        <v>2</v>
      </c>
      <c r="DB273" s="4">
        <f t="shared" si="383"/>
        <v>12</v>
      </c>
      <c r="DC273" s="4">
        <f t="shared" ref="DC273:DC336" si="429">IF(CM273&lt;=0,2,IF(BJ273=12,CK272,IF($AO273=DC$3,1,IF($AS273=DC$3,$CK272,DC272))))</f>
        <v>2</v>
      </c>
      <c r="DD273" s="4">
        <f t="shared" si="384"/>
        <v>2</v>
      </c>
      <c r="DE273" s="4">
        <f t="shared" si="385"/>
        <v>2</v>
      </c>
      <c r="DF273" s="4">
        <f t="shared" si="386"/>
        <v>10</v>
      </c>
      <c r="DG273" s="4">
        <f t="shared" si="387"/>
        <v>2</v>
      </c>
      <c r="DH273" s="4">
        <f t="shared" si="388"/>
        <v>17</v>
      </c>
      <c r="DI273" s="4">
        <f t="shared" si="389"/>
        <v>6</v>
      </c>
      <c r="DJ273" s="4">
        <f t="shared" si="390"/>
        <v>15</v>
      </c>
      <c r="DK273" s="4">
        <f t="shared" si="391"/>
        <v>19</v>
      </c>
      <c r="DL273" s="4">
        <f t="shared" si="392"/>
        <v>2</v>
      </c>
      <c r="DM273" s="4">
        <f t="shared" si="393"/>
        <v>22</v>
      </c>
      <c r="DN273" s="4">
        <f t="shared" si="394"/>
        <v>23</v>
      </c>
      <c r="DO273" s="3"/>
    </row>
    <row r="274" spans="1:119" x14ac:dyDescent="0.35">
      <c r="A274" s="3" t="str">
        <f t="shared" si="395"/>
        <v/>
      </c>
      <c r="B274" s="6"/>
      <c r="C274" s="3" t="str">
        <f t="shared" si="345"/>
        <v/>
      </c>
      <c r="D274" s="3" t="e" cm="1">
        <f t="array" ref="D274:F274">INDEX(_xlfn.TEXTSPLIT(B274," ",,TRUE),_xlfn.SEQUENCE(1,3))</f>
        <v>#VALUE!</v>
      </c>
      <c r="E274" s="3" t="e">
        <v>#VALUE!</v>
      </c>
      <c r="F274" s="3" t="e">
        <v>#VALUE!</v>
      </c>
      <c r="G274" s="3" t="e" cm="1">
        <f t="array" ref="G274">_xlfn.XLOOKUP(D274,Data!$D$3:$D$36,Data!$E$3:$G$36)</f>
        <v>#VALUE!</v>
      </c>
      <c r="H274" s="3"/>
      <c r="I274" s="3"/>
      <c r="J274" s="3" t="e">
        <f>_xlfn.XMATCH(E274,Data!$L$3:$L$10)</f>
        <v>#VALUE!</v>
      </c>
      <c r="K274" s="3" t="str">
        <f>IF(M274="",IF(I274,Data!$B$4,_xlfn.XLOOKUP(D274,Data!$D$3:$D$36,Data!$E$3:$E$36)),"")</f>
        <v/>
      </c>
      <c r="L274" s="3" t="str">
        <f>IF(M274="",IF(I274,_xlfn.XLOOKUP(G274,Data!$L$3:$L$10,Data!$M$3:$M$10),IF(H274=0,"",IF(H274=1,E274,_xlfn.XLOOKUP(E274,Data!$L$3:$L$10,Data!$M$3:$M$10)))),"")</f>
        <v/>
      </c>
      <c r="M274" s="3" t="str">
        <f>IF(NOT(ISERROR(F274)),Data!$J$3,IF(ISERROR(G274),Data!$J$4,IF(AND(H274=0,NOT(ISERROR(E274))),Data!$J$5,IF(AND(H274=2,ISERROR(J274)),Data!$J$7,IF(AND(H274=1,ISERROR(E274)),Data!$J$6,"")))))</f>
        <v>I don't know that verb.</v>
      </c>
      <c r="N274" s="3" t="e">
        <f>_xlfn.XLOOKUP(K274,Data!$D$3:$D$36,Data!$H$3:$H$36)</f>
        <v>#N/A</v>
      </c>
      <c r="O274" s="3" t="e">
        <f>_xlfn.XLOOKUP(L274,Data!$X$3:$X$29,Data!$W$3:$W$29)</f>
        <v>#N/A</v>
      </c>
      <c r="P274" s="3" t="b">
        <f>OR(_xlfn.XLOOKUP(CK273,Data!$O$3:$O$25,Data!$U$3:$U$25),AND(CL273,OR(DC273=CK273,DC273=1)))</f>
        <v>1</v>
      </c>
      <c r="Q274" s="3" t="e" cm="1">
        <f t="array" ref="Q274">INDEX(CO273:DN273,1,O274)</f>
        <v>#N/A</v>
      </c>
      <c r="R274" s="3" t="e">
        <f t="shared" si="347"/>
        <v>#N/A</v>
      </c>
      <c r="S274" s="3" t="e">
        <f t="shared" si="396"/>
        <v>#N/A</v>
      </c>
      <c r="T274" s="3" t="str">
        <f t="shared" si="397"/>
        <v/>
      </c>
      <c r="U274" s="3" t="str">
        <f>IF(M274&lt;&gt;"",M274,IF(L274="","",IFERROR(IF(T274=0,IF(S274=FALSE,Data!$J$11,Data!$J$8),""),IF(K274=Data!$B$4,"",Data!$J$8))))</f>
        <v>I don't know that verb.</v>
      </c>
      <c r="V274" s="3" t="e" cm="1">
        <f t="array" ref="V274">INDEX(Data!$Q$3:$T$25,CK273,L274)</f>
        <v>#VALUE!</v>
      </c>
      <c r="W274" s="3" t="e">
        <f t="shared" si="348"/>
        <v>#VALUE!</v>
      </c>
      <c r="X274" s="3">
        <f t="shared" si="398"/>
        <v>0</v>
      </c>
      <c r="Y274" s="3" t="str">
        <f>IF(K274&lt;&gt;"Go","",IF(ISNUMBER(V274),IF(V274&gt;0,W274,Data!$J$9),Play!V274))</f>
        <v/>
      </c>
      <c r="Z274" s="3" t="b">
        <f t="shared" si="399"/>
        <v>0</v>
      </c>
      <c r="AA274" s="3" t="str">
        <f t="shared" si="400"/>
        <v/>
      </c>
      <c r="AB274" s="3">
        <f t="shared" si="349"/>
        <v>0</v>
      </c>
      <c r="AE274" s="5" t="str">
        <f t="shared" si="350"/>
        <v/>
      </c>
      <c r="AF274" s="5" t="str">
        <f>IF(AE274&lt;&gt;"",OR(_xlfn.XLOOKUP(AE274,Data!$O$3:$O$25,Data!$U$3:$U$25),AND(CL273,OR(DC273=1,DC273=CK273))),"")</f>
        <v/>
      </c>
      <c r="AG274" s="5" t="e" cm="1">
        <f t="array" ref="AG274">"Exits: " &amp; _xlfn.TEXTJOIN(", ", TRUE, IF(INDEX(Data!$Q$3:$T$25,AE274,0)&gt;0,Data!$Q$2:$T$2,""))&amp;"."</f>
        <v>#VALUE!</v>
      </c>
      <c r="AH274" s="5" t="str" cm="1">
        <f t="array" ref="AH274">_xlfn.TEXTJOIN(", ", TRUE, IF(CO273:DN273=AE274,_xlfn.XLOOKUP($CO$3:$DN$3,Data!$W$3:$W$28,Data!$X$3:$X$28),""))</f>
        <v/>
      </c>
      <c r="AI274" s="5" t="str">
        <f>IF(AF274="","",IF(AF274,_xlfn.XLOOKUP(AE274,Data!$O$3:$O$25,Data!$P$3:$P$25)&amp;" "&amp;AG274&amp;IF(AH274&lt;&gt;""," You see: " &amp;AH274&amp;".",""),Data!$J$10))</f>
        <v/>
      </c>
      <c r="AJ274" s="5" t="str">
        <f t="shared" si="401"/>
        <v/>
      </c>
      <c r="AK274" s="5" t="str">
        <f>IF(AND(K274="Talk",U274=""),_xlfn.XLOOKUP(T274,Data!$W$3:$W$28,Data!$AC$3:$AC$28),"")</f>
        <v/>
      </c>
      <c r="AL274" s="5" t="str">
        <f t="shared" si="402"/>
        <v/>
      </c>
      <c r="AM274" s="5" t="b">
        <f t="shared" si="403"/>
        <v>0</v>
      </c>
      <c r="AN274" s="5" t="str">
        <f>IF(AM274,IF(_xlfn.XLOOKUP(T274,Data!$W$3:$W$28,Data!$AA$3:$AA$28)=FALSE,"You can't take that.",IF(Q274=1,"You already have that.",IF(OR(CK273=CT273,CK273=CY273),"The unholy fiend prevents you!",""))),"")</f>
        <v/>
      </c>
      <c r="AO274" s="5" t="str">
        <f t="shared" si="404"/>
        <v/>
      </c>
      <c r="AP274" s="5" t="str">
        <f t="shared" si="405"/>
        <v/>
      </c>
      <c r="AQ274" s="5" t="b">
        <f t="shared" si="406"/>
        <v>0</v>
      </c>
      <c r="AR274" s="5" t="str">
        <f t="shared" si="407"/>
        <v/>
      </c>
      <c r="AS274" s="5" t="str">
        <f t="shared" si="408"/>
        <v/>
      </c>
      <c r="AT274" s="5" t="str">
        <f t="shared" si="346"/>
        <v/>
      </c>
      <c r="AU274" s="5" t="str">
        <f>IF(AND(K274="Examine",U274=""),_xlfn.XLOOKUP(T274,Data!$W$3:$W$28,Data!$Z$3:$Z$28)&amp;IF(T274=15,IF(CL273,IF(CM273&gt;=14,"burning brightly.",IF(CM273&gt;=9,"burning steadily.",IF(CM273&gt;=4,"burning weakly.","guttering."))),"unlit."),""),"")</f>
        <v/>
      </c>
      <c r="AV274" s="5" t="str" cm="1">
        <f t="array" ref="AV274">_xlfn.TEXTJOIN(", ", TRUE, IF(CO273:DN273=1,CO$1:DN$1,""))</f>
        <v/>
      </c>
      <c r="AW274" s="5" t="str">
        <f t="shared" si="409"/>
        <v/>
      </c>
      <c r="AX274" s="5" t="b">
        <f t="shared" si="410"/>
        <v>0</v>
      </c>
      <c r="AY274" s="5" t="str">
        <f>IF(AX274,IF(NOT(ISBLANK(_xlfn.XLOOKUP(T274,Data!$W$3:$W$28,Data!$AD$3:$AD$28))),IF(CK273=12,"","There's nowhere to pour it away here."),"You can't empty that!"),"")</f>
        <v/>
      </c>
      <c r="AZ274" s="5" t="str">
        <f t="shared" si="411"/>
        <v/>
      </c>
      <c r="BA274" s="5" t="b">
        <f t="shared" si="412"/>
        <v>0</v>
      </c>
      <c r="BB274" s="5" t="e">
        <f>_xlfn.XLOOKUP(T274,Data!$W$3:$W$28,Data!$AD$3:$AD$28)</f>
        <v>#N/A</v>
      </c>
      <c r="BC274" s="5" t="str">
        <f t="shared" si="413"/>
        <v/>
      </c>
      <c r="BD274" s="5" t="str">
        <f t="shared" si="414"/>
        <v/>
      </c>
      <c r="BE274" s="5" t="b">
        <f t="shared" si="415"/>
        <v>0</v>
      </c>
      <c r="BF274" s="5" t="str">
        <f t="shared" si="351"/>
        <v/>
      </c>
      <c r="BG274" s="5" t="str">
        <f t="shared" si="416"/>
        <v/>
      </c>
      <c r="BH274" s="5" t="b">
        <f t="shared" si="417"/>
        <v>0</v>
      </c>
      <c r="BI274" s="5" t="str">
        <f t="shared" si="418"/>
        <v/>
      </c>
      <c r="BJ274" s="5" t="str">
        <f t="shared" si="352"/>
        <v/>
      </c>
      <c r="BK274" s="5" t="str">
        <f>IF(BH274,IF(BI274="","You ring the bell. "&amp;IF(BJ274=0,"Nothing else happens.","The "&amp;_xlfn.XLOOKUP(BJ274,Data!$W$3:$W$28,Data!$X$3:$X$28)&amp;" is transformed!"),BI274),"")</f>
        <v/>
      </c>
      <c r="BL274" s="5" t="b">
        <f t="shared" si="419"/>
        <v>0</v>
      </c>
      <c r="BM274" s="5" t="b">
        <f t="shared" si="420"/>
        <v>0</v>
      </c>
      <c r="BN274" s="5" t="str">
        <f t="shared" si="353"/>
        <v/>
      </c>
      <c r="BO274" s="5" t="str">
        <f t="shared" si="354"/>
        <v/>
      </c>
      <c r="BP274" s="5" t="b">
        <f t="shared" si="421"/>
        <v>0</v>
      </c>
      <c r="BQ274" s="5" t="str">
        <f>IF(BP274,IF(_xlfn.XLOOKUP(T274,Data!$W$3:$W$28,Data!$AB$3:$AB$28),"That's much too precious to give away!",IF(OR(AND(T274=17,CK273=CQ273),AND(T274=21,CK273=CV273)),"","No-one here seems to want that.")),"")</f>
        <v/>
      </c>
      <c r="BR274" s="5" t="str">
        <f>IF(BP274,IF(BQ274&lt;&gt;"",BQ274,IF(T274=21,Data!$B$5,"The priest takes the water and it is transformed by heavenly radiance!")),"")</f>
        <v/>
      </c>
      <c r="BS274" s="5" t="b">
        <f t="shared" si="422"/>
        <v>0</v>
      </c>
      <c r="BT274" s="5" t="str">
        <f t="shared" si="355"/>
        <v/>
      </c>
      <c r="BU274" s="5" t="str">
        <f t="shared" si="423"/>
        <v/>
      </c>
      <c r="BV274" s="5" t="b">
        <f t="shared" si="424"/>
        <v>0</v>
      </c>
      <c r="BW274" s="5" t="str">
        <f t="shared" si="356"/>
        <v/>
      </c>
      <c r="BX274" s="5" t="str">
        <f t="shared" si="425"/>
        <v/>
      </c>
      <c r="BY274" s="5" t="b">
        <f t="shared" si="426"/>
        <v>0</v>
      </c>
      <c r="BZ274" s="5">
        <f t="shared" si="427"/>
        <v>0</v>
      </c>
      <c r="CA274" s="5" t="str">
        <f t="shared" si="357"/>
        <v/>
      </c>
      <c r="CB274" s="5" t="b">
        <f t="shared" si="358"/>
        <v>0</v>
      </c>
      <c r="CC274" s="5" t="str">
        <f t="shared" si="359"/>
        <v/>
      </c>
      <c r="CD274" s="5" t="b">
        <f t="shared" si="360"/>
        <v>0</v>
      </c>
      <c r="CE274" s="5" t="b">
        <f t="shared" si="361"/>
        <v>0</v>
      </c>
      <c r="CF274" s="5" t="b">
        <f t="shared" si="362"/>
        <v>0</v>
      </c>
      <c r="CG274" s="5" t="b">
        <f t="shared" si="363"/>
        <v>0</v>
      </c>
      <c r="CH274" s="5" t="b">
        <f t="shared" si="364"/>
        <v>0</v>
      </c>
      <c r="CI274" s="5">
        <f t="shared" si="365"/>
        <v>0</v>
      </c>
      <c r="CJ274" s="5" t="str">
        <f t="shared" si="366"/>
        <v>I don't know that verb.</v>
      </c>
      <c r="CK274" s="4">
        <f t="shared" si="367"/>
        <v>3</v>
      </c>
      <c r="CL274" s="4" t="b">
        <f t="shared" si="368"/>
        <v>0</v>
      </c>
      <c r="CM274" s="4">
        <f t="shared" si="428"/>
        <v>20</v>
      </c>
      <c r="CN274" s="4" t="b">
        <f t="shared" si="369"/>
        <v>0</v>
      </c>
      <c r="CO274" s="4">
        <f t="shared" si="370"/>
        <v>12</v>
      </c>
      <c r="CP274" s="4">
        <f t="shared" si="371"/>
        <v>10</v>
      </c>
      <c r="CQ274" s="4">
        <f t="shared" si="372"/>
        <v>2</v>
      </c>
      <c r="CR274" s="4">
        <f t="shared" si="373"/>
        <v>20</v>
      </c>
      <c r="CS274" s="4">
        <f t="shared" si="374"/>
        <v>2</v>
      </c>
      <c r="CT274" s="4">
        <f t="shared" si="375"/>
        <v>15</v>
      </c>
      <c r="CU274" s="4">
        <f t="shared" si="376"/>
        <v>16</v>
      </c>
      <c r="CV274" s="4">
        <f t="shared" si="377"/>
        <v>8</v>
      </c>
      <c r="CW274" s="4">
        <f t="shared" si="378"/>
        <v>8</v>
      </c>
      <c r="CX274" s="4">
        <f t="shared" si="379"/>
        <v>14</v>
      </c>
      <c r="CY274" s="4">
        <f t="shared" si="380"/>
        <v>19</v>
      </c>
      <c r="CZ274" s="4">
        <f t="shared" si="381"/>
        <v>9</v>
      </c>
      <c r="DA274" s="4">
        <f t="shared" si="382"/>
        <v>2</v>
      </c>
      <c r="DB274" s="4">
        <f t="shared" si="383"/>
        <v>12</v>
      </c>
      <c r="DC274" s="4">
        <f t="shared" si="429"/>
        <v>2</v>
      </c>
      <c r="DD274" s="4">
        <f t="shared" si="384"/>
        <v>2</v>
      </c>
      <c r="DE274" s="4">
        <f t="shared" si="385"/>
        <v>2</v>
      </c>
      <c r="DF274" s="4">
        <f t="shared" si="386"/>
        <v>10</v>
      </c>
      <c r="DG274" s="4">
        <f t="shared" si="387"/>
        <v>2</v>
      </c>
      <c r="DH274" s="4">
        <f t="shared" si="388"/>
        <v>17</v>
      </c>
      <c r="DI274" s="4">
        <f t="shared" si="389"/>
        <v>6</v>
      </c>
      <c r="DJ274" s="4">
        <f t="shared" si="390"/>
        <v>15</v>
      </c>
      <c r="DK274" s="4">
        <f t="shared" si="391"/>
        <v>19</v>
      </c>
      <c r="DL274" s="4">
        <f t="shared" si="392"/>
        <v>2</v>
      </c>
      <c r="DM274" s="4">
        <f t="shared" si="393"/>
        <v>22</v>
      </c>
      <c r="DN274" s="4">
        <f t="shared" si="394"/>
        <v>23</v>
      </c>
      <c r="DO274" s="3"/>
    </row>
    <row r="275" spans="1:119" x14ac:dyDescent="0.35">
      <c r="A275" s="3" t="str">
        <f t="shared" si="395"/>
        <v/>
      </c>
      <c r="B275" s="6"/>
      <c r="C275" s="3" t="str">
        <f t="shared" si="345"/>
        <v/>
      </c>
      <c r="D275" s="3" t="e" cm="1">
        <f t="array" ref="D275:F275">INDEX(_xlfn.TEXTSPLIT(B275," ",,TRUE),_xlfn.SEQUENCE(1,3))</f>
        <v>#VALUE!</v>
      </c>
      <c r="E275" s="3" t="e">
        <v>#VALUE!</v>
      </c>
      <c r="F275" s="3" t="e">
        <v>#VALUE!</v>
      </c>
      <c r="G275" s="3" t="e" cm="1">
        <f t="array" ref="G275">_xlfn.XLOOKUP(D275,Data!$D$3:$D$36,Data!$E$3:$G$36)</f>
        <v>#VALUE!</v>
      </c>
      <c r="H275" s="3"/>
      <c r="I275" s="3"/>
      <c r="J275" s="3" t="e">
        <f>_xlfn.XMATCH(E275,Data!$L$3:$L$10)</f>
        <v>#VALUE!</v>
      </c>
      <c r="K275" s="3" t="str">
        <f>IF(M275="",IF(I275,Data!$B$4,_xlfn.XLOOKUP(D275,Data!$D$3:$D$36,Data!$E$3:$E$36)),"")</f>
        <v/>
      </c>
      <c r="L275" s="3" t="str">
        <f>IF(M275="",IF(I275,_xlfn.XLOOKUP(G275,Data!$L$3:$L$10,Data!$M$3:$M$10),IF(H275=0,"",IF(H275=1,E275,_xlfn.XLOOKUP(E275,Data!$L$3:$L$10,Data!$M$3:$M$10)))),"")</f>
        <v/>
      </c>
      <c r="M275" s="3" t="str">
        <f>IF(NOT(ISERROR(F275)),Data!$J$3,IF(ISERROR(G275),Data!$J$4,IF(AND(H275=0,NOT(ISERROR(E275))),Data!$J$5,IF(AND(H275=2,ISERROR(J275)),Data!$J$7,IF(AND(H275=1,ISERROR(E275)),Data!$J$6,"")))))</f>
        <v>I don't know that verb.</v>
      </c>
      <c r="N275" s="3" t="e">
        <f>_xlfn.XLOOKUP(K275,Data!$D$3:$D$36,Data!$H$3:$H$36)</f>
        <v>#N/A</v>
      </c>
      <c r="O275" s="3" t="e">
        <f>_xlfn.XLOOKUP(L275,Data!$X$3:$X$29,Data!$W$3:$W$29)</f>
        <v>#N/A</v>
      </c>
      <c r="P275" s="3" t="b">
        <f>OR(_xlfn.XLOOKUP(CK274,Data!$O$3:$O$25,Data!$U$3:$U$25),AND(CL274,OR(DC274=CK274,DC274=1)))</f>
        <v>1</v>
      </c>
      <c r="Q275" s="3" t="e" cm="1">
        <f t="array" ref="Q275">INDEX(CO274:DN274,1,O275)</f>
        <v>#N/A</v>
      </c>
      <c r="R275" s="3" t="e">
        <f t="shared" si="347"/>
        <v>#N/A</v>
      </c>
      <c r="S275" s="3" t="e">
        <f t="shared" si="396"/>
        <v>#N/A</v>
      </c>
      <c r="T275" s="3" t="str">
        <f t="shared" si="397"/>
        <v/>
      </c>
      <c r="U275" s="3" t="str">
        <f>IF(M275&lt;&gt;"",M275,IF(L275="","",IFERROR(IF(T275=0,IF(S275=FALSE,Data!$J$11,Data!$J$8),""),IF(K275=Data!$B$4,"",Data!$J$8))))</f>
        <v>I don't know that verb.</v>
      </c>
      <c r="V275" s="3" t="e" cm="1">
        <f t="array" ref="V275">INDEX(Data!$Q$3:$T$25,CK274,L275)</f>
        <v>#VALUE!</v>
      </c>
      <c r="W275" s="3" t="e">
        <f t="shared" si="348"/>
        <v>#VALUE!</v>
      </c>
      <c r="X275" s="3">
        <f t="shared" si="398"/>
        <v>0</v>
      </c>
      <c r="Y275" s="3" t="str">
        <f>IF(K275&lt;&gt;"Go","",IF(ISNUMBER(V275),IF(V275&gt;0,W275,Data!$J$9),Play!V275))</f>
        <v/>
      </c>
      <c r="Z275" s="3" t="b">
        <f t="shared" si="399"/>
        <v>0</v>
      </c>
      <c r="AA275" s="3" t="str">
        <f t="shared" si="400"/>
        <v/>
      </c>
      <c r="AB275" s="3">
        <f t="shared" si="349"/>
        <v>0</v>
      </c>
      <c r="AE275" s="5" t="str">
        <f t="shared" si="350"/>
        <v/>
      </c>
      <c r="AF275" s="5" t="str">
        <f>IF(AE275&lt;&gt;"",OR(_xlfn.XLOOKUP(AE275,Data!$O$3:$O$25,Data!$U$3:$U$25),AND(CL274,OR(DC274=1,DC274=CK274))),"")</f>
        <v/>
      </c>
      <c r="AG275" s="5" t="e" cm="1">
        <f t="array" ref="AG275">"Exits: " &amp; _xlfn.TEXTJOIN(", ", TRUE, IF(INDEX(Data!$Q$3:$T$25,AE275,0)&gt;0,Data!$Q$2:$T$2,""))&amp;"."</f>
        <v>#VALUE!</v>
      </c>
      <c r="AH275" s="5" t="str" cm="1">
        <f t="array" ref="AH275">_xlfn.TEXTJOIN(", ", TRUE, IF(CO274:DN274=AE275,_xlfn.XLOOKUP($CO$3:$DN$3,Data!$W$3:$W$28,Data!$X$3:$X$28),""))</f>
        <v/>
      </c>
      <c r="AI275" s="5" t="str">
        <f>IF(AF275="","",IF(AF275,_xlfn.XLOOKUP(AE275,Data!$O$3:$O$25,Data!$P$3:$P$25)&amp;" "&amp;AG275&amp;IF(AH275&lt;&gt;""," You see: " &amp;AH275&amp;".",""),Data!$J$10))</f>
        <v/>
      </c>
      <c r="AJ275" s="5" t="str">
        <f t="shared" si="401"/>
        <v/>
      </c>
      <c r="AK275" s="5" t="str">
        <f>IF(AND(K275="Talk",U275=""),_xlfn.XLOOKUP(T275,Data!$W$3:$W$28,Data!$AC$3:$AC$28),"")</f>
        <v/>
      </c>
      <c r="AL275" s="5" t="str">
        <f t="shared" si="402"/>
        <v/>
      </c>
      <c r="AM275" s="5" t="b">
        <f t="shared" si="403"/>
        <v>0</v>
      </c>
      <c r="AN275" s="5" t="str">
        <f>IF(AM275,IF(_xlfn.XLOOKUP(T275,Data!$W$3:$W$28,Data!$AA$3:$AA$28)=FALSE,"You can't take that.",IF(Q275=1,"You already have that.",IF(OR(CK274=CT274,CK274=CY274),"The unholy fiend prevents you!",""))),"")</f>
        <v/>
      </c>
      <c r="AO275" s="5" t="str">
        <f t="shared" si="404"/>
        <v/>
      </c>
      <c r="AP275" s="5" t="str">
        <f t="shared" si="405"/>
        <v/>
      </c>
      <c r="AQ275" s="5" t="b">
        <f t="shared" si="406"/>
        <v>0</v>
      </c>
      <c r="AR275" s="5" t="str">
        <f t="shared" si="407"/>
        <v/>
      </c>
      <c r="AS275" s="5" t="str">
        <f t="shared" si="408"/>
        <v/>
      </c>
      <c r="AT275" s="5" t="str">
        <f t="shared" si="346"/>
        <v/>
      </c>
      <c r="AU275" s="5" t="str">
        <f>IF(AND(K275="Examine",U275=""),_xlfn.XLOOKUP(T275,Data!$W$3:$W$28,Data!$Z$3:$Z$28)&amp;IF(T275=15,IF(CL274,IF(CM274&gt;=14,"burning brightly.",IF(CM274&gt;=9,"burning steadily.",IF(CM274&gt;=4,"burning weakly.","guttering."))),"unlit."),""),"")</f>
        <v/>
      </c>
      <c r="AV275" s="5" t="str" cm="1">
        <f t="array" ref="AV275">_xlfn.TEXTJOIN(", ", TRUE, IF(CO274:DN274=1,CO$1:DN$1,""))</f>
        <v/>
      </c>
      <c r="AW275" s="5" t="str">
        <f t="shared" si="409"/>
        <v/>
      </c>
      <c r="AX275" s="5" t="b">
        <f t="shared" si="410"/>
        <v>0</v>
      </c>
      <c r="AY275" s="5" t="str">
        <f>IF(AX275,IF(NOT(ISBLANK(_xlfn.XLOOKUP(T275,Data!$W$3:$W$28,Data!$AD$3:$AD$28))),IF(CK274=12,"","There's nowhere to pour it away here."),"You can't empty that!"),"")</f>
        <v/>
      </c>
      <c r="AZ275" s="5" t="str">
        <f t="shared" si="411"/>
        <v/>
      </c>
      <c r="BA275" s="5" t="b">
        <f t="shared" si="412"/>
        <v>0</v>
      </c>
      <c r="BB275" s="5" t="e">
        <f>_xlfn.XLOOKUP(T275,Data!$W$3:$W$28,Data!$AD$3:$AD$28)</f>
        <v>#N/A</v>
      </c>
      <c r="BC275" s="5" t="str">
        <f t="shared" si="413"/>
        <v/>
      </c>
      <c r="BD275" s="5" t="str">
        <f t="shared" si="414"/>
        <v/>
      </c>
      <c r="BE275" s="5" t="b">
        <f t="shared" si="415"/>
        <v>0</v>
      </c>
      <c r="BF275" s="5" t="str">
        <f t="shared" si="351"/>
        <v/>
      </c>
      <c r="BG275" s="5" t="str">
        <f t="shared" si="416"/>
        <v/>
      </c>
      <c r="BH275" s="5" t="b">
        <f t="shared" si="417"/>
        <v>0</v>
      </c>
      <c r="BI275" s="5" t="str">
        <f t="shared" si="418"/>
        <v/>
      </c>
      <c r="BJ275" s="5" t="str">
        <f t="shared" si="352"/>
        <v/>
      </c>
      <c r="BK275" s="5" t="str">
        <f>IF(BH275,IF(BI275="","You ring the bell. "&amp;IF(BJ275=0,"Nothing else happens.","The "&amp;_xlfn.XLOOKUP(BJ275,Data!$W$3:$W$28,Data!$X$3:$X$28)&amp;" is transformed!"),BI275),"")</f>
        <v/>
      </c>
      <c r="BL275" s="5" t="b">
        <f t="shared" si="419"/>
        <v>0</v>
      </c>
      <c r="BM275" s="5" t="b">
        <f t="shared" si="420"/>
        <v>0</v>
      </c>
      <c r="BN275" s="5" t="str">
        <f t="shared" si="353"/>
        <v/>
      </c>
      <c r="BO275" s="5" t="str">
        <f t="shared" si="354"/>
        <v/>
      </c>
      <c r="BP275" s="5" t="b">
        <f t="shared" si="421"/>
        <v>0</v>
      </c>
      <c r="BQ275" s="5" t="str">
        <f>IF(BP275,IF(_xlfn.XLOOKUP(T275,Data!$W$3:$W$28,Data!$AB$3:$AB$28),"That's much too precious to give away!",IF(OR(AND(T275=17,CK274=CQ274),AND(T275=21,CK274=CV274)),"","No-one here seems to want that.")),"")</f>
        <v/>
      </c>
      <c r="BR275" s="5" t="str">
        <f>IF(BP275,IF(BQ275&lt;&gt;"",BQ275,IF(T275=21,Data!$B$5,"The priest takes the water and it is transformed by heavenly radiance!")),"")</f>
        <v/>
      </c>
      <c r="BS275" s="5" t="b">
        <f t="shared" si="422"/>
        <v>0</v>
      </c>
      <c r="BT275" s="5" t="str">
        <f t="shared" si="355"/>
        <v/>
      </c>
      <c r="BU275" s="5" t="str">
        <f t="shared" si="423"/>
        <v/>
      </c>
      <c r="BV275" s="5" t="b">
        <f t="shared" si="424"/>
        <v>0</v>
      </c>
      <c r="BW275" s="5" t="str">
        <f t="shared" si="356"/>
        <v/>
      </c>
      <c r="BX275" s="5" t="str">
        <f t="shared" si="425"/>
        <v/>
      </c>
      <c r="BY275" s="5" t="b">
        <f t="shared" si="426"/>
        <v>0</v>
      </c>
      <c r="BZ275" s="5">
        <f t="shared" si="427"/>
        <v>0</v>
      </c>
      <c r="CA275" s="5" t="str">
        <f t="shared" si="357"/>
        <v/>
      </c>
      <c r="CB275" s="5" t="b">
        <f t="shared" si="358"/>
        <v>0</v>
      </c>
      <c r="CC275" s="5" t="str">
        <f t="shared" si="359"/>
        <v/>
      </c>
      <c r="CD275" s="5" t="b">
        <f t="shared" si="360"/>
        <v>0</v>
      </c>
      <c r="CE275" s="5" t="b">
        <f t="shared" si="361"/>
        <v>0</v>
      </c>
      <c r="CF275" s="5" t="b">
        <f t="shared" si="362"/>
        <v>0</v>
      </c>
      <c r="CG275" s="5" t="b">
        <f t="shared" si="363"/>
        <v>0</v>
      </c>
      <c r="CH275" s="5" t="b">
        <f t="shared" si="364"/>
        <v>0</v>
      </c>
      <c r="CI275" s="5">
        <f t="shared" si="365"/>
        <v>0</v>
      </c>
      <c r="CJ275" s="5" t="str">
        <f t="shared" si="366"/>
        <v>I don't know that verb.</v>
      </c>
      <c r="CK275" s="4">
        <f t="shared" si="367"/>
        <v>3</v>
      </c>
      <c r="CL275" s="4" t="b">
        <f t="shared" si="368"/>
        <v>0</v>
      </c>
      <c r="CM275" s="4">
        <f t="shared" si="428"/>
        <v>20</v>
      </c>
      <c r="CN275" s="4" t="b">
        <f t="shared" si="369"/>
        <v>0</v>
      </c>
      <c r="CO275" s="4">
        <f t="shared" si="370"/>
        <v>12</v>
      </c>
      <c r="CP275" s="4">
        <f t="shared" si="371"/>
        <v>10</v>
      </c>
      <c r="CQ275" s="4">
        <f t="shared" si="372"/>
        <v>2</v>
      </c>
      <c r="CR275" s="4">
        <f t="shared" si="373"/>
        <v>20</v>
      </c>
      <c r="CS275" s="4">
        <f t="shared" si="374"/>
        <v>2</v>
      </c>
      <c r="CT275" s="4">
        <f t="shared" si="375"/>
        <v>15</v>
      </c>
      <c r="CU275" s="4">
        <f t="shared" si="376"/>
        <v>16</v>
      </c>
      <c r="CV275" s="4">
        <f t="shared" si="377"/>
        <v>8</v>
      </c>
      <c r="CW275" s="4">
        <f t="shared" si="378"/>
        <v>8</v>
      </c>
      <c r="CX275" s="4">
        <f t="shared" si="379"/>
        <v>14</v>
      </c>
      <c r="CY275" s="4">
        <f t="shared" si="380"/>
        <v>19</v>
      </c>
      <c r="CZ275" s="4">
        <f t="shared" si="381"/>
        <v>9</v>
      </c>
      <c r="DA275" s="4">
        <f t="shared" si="382"/>
        <v>2</v>
      </c>
      <c r="DB275" s="4">
        <f t="shared" si="383"/>
        <v>12</v>
      </c>
      <c r="DC275" s="4">
        <f t="shared" si="429"/>
        <v>2</v>
      </c>
      <c r="DD275" s="4">
        <f t="shared" si="384"/>
        <v>2</v>
      </c>
      <c r="DE275" s="4">
        <f t="shared" si="385"/>
        <v>2</v>
      </c>
      <c r="DF275" s="4">
        <f t="shared" si="386"/>
        <v>10</v>
      </c>
      <c r="DG275" s="4">
        <f t="shared" si="387"/>
        <v>2</v>
      </c>
      <c r="DH275" s="4">
        <f t="shared" si="388"/>
        <v>17</v>
      </c>
      <c r="DI275" s="4">
        <f t="shared" si="389"/>
        <v>6</v>
      </c>
      <c r="DJ275" s="4">
        <f t="shared" si="390"/>
        <v>15</v>
      </c>
      <c r="DK275" s="4">
        <f t="shared" si="391"/>
        <v>19</v>
      </c>
      <c r="DL275" s="4">
        <f t="shared" si="392"/>
        <v>2</v>
      </c>
      <c r="DM275" s="4">
        <f t="shared" si="393"/>
        <v>22</v>
      </c>
      <c r="DN275" s="4">
        <f t="shared" si="394"/>
        <v>23</v>
      </c>
      <c r="DO275" s="3"/>
    </row>
    <row r="276" spans="1:119" x14ac:dyDescent="0.35">
      <c r="A276" s="3" t="str">
        <f t="shared" si="395"/>
        <v/>
      </c>
      <c r="B276" s="6"/>
      <c r="C276" s="3" t="str">
        <f t="shared" si="345"/>
        <v/>
      </c>
      <c r="D276" s="3" t="e" cm="1">
        <f t="array" ref="D276:F276">INDEX(_xlfn.TEXTSPLIT(B276," ",,TRUE),_xlfn.SEQUENCE(1,3))</f>
        <v>#VALUE!</v>
      </c>
      <c r="E276" s="3" t="e">
        <v>#VALUE!</v>
      </c>
      <c r="F276" s="3" t="e">
        <v>#VALUE!</v>
      </c>
      <c r="G276" s="3" t="e" cm="1">
        <f t="array" ref="G276">_xlfn.XLOOKUP(D276,Data!$D$3:$D$36,Data!$E$3:$G$36)</f>
        <v>#VALUE!</v>
      </c>
      <c r="H276" s="3"/>
      <c r="I276" s="3"/>
      <c r="J276" s="3" t="e">
        <f>_xlfn.XMATCH(E276,Data!$L$3:$L$10)</f>
        <v>#VALUE!</v>
      </c>
      <c r="K276" s="3" t="str">
        <f>IF(M276="",IF(I276,Data!$B$4,_xlfn.XLOOKUP(D276,Data!$D$3:$D$36,Data!$E$3:$E$36)),"")</f>
        <v/>
      </c>
      <c r="L276" s="3" t="str">
        <f>IF(M276="",IF(I276,_xlfn.XLOOKUP(G276,Data!$L$3:$L$10,Data!$M$3:$M$10),IF(H276=0,"",IF(H276=1,E276,_xlfn.XLOOKUP(E276,Data!$L$3:$L$10,Data!$M$3:$M$10)))),"")</f>
        <v/>
      </c>
      <c r="M276" s="3" t="str">
        <f>IF(NOT(ISERROR(F276)),Data!$J$3,IF(ISERROR(G276),Data!$J$4,IF(AND(H276=0,NOT(ISERROR(E276))),Data!$J$5,IF(AND(H276=2,ISERROR(J276)),Data!$J$7,IF(AND(H276=1,ISERROR(E276)),Data!$J$6,"")))))</f>
        <v>I don't know that verb.</v>
      </c>
      <c r="N276" s="3" t="e">
        <f>_xlfn.XLOOKUP(K276,Data!$D$3:$D$36,Data!$H$3:$H$36)</f>
        <v>#N/A</v>
      </c>
      <c r="O276" s="3" t="e">
        <f>_xlfn.XLOOKUP(L276,Data!$X$3:$X$29,Data!$W$3:$W$29)</f>
        <v>#N/A</v>
      </c>
      <c r="P276" s="3" t="b">
        <f>OR(_xlfn.XLOOKUP(CK275,Data!$O$3:$O$25,Data!$U$3:$U$25),AND(CL275,OR(DC275=CK275,DC275=1)))</f>
        <v>1</v>
      </c>
      <c r="Q276" s="3" t="e" cm="1">
        <f t="array" ref="Q276">INDEX(CO275:DN275,1,O276)</f>
        <v>#N/A</v>
      </c>
      <c r="R276" s="3" t="e">
        <f t="shared" si="347"/>
        <v>#N/A</v>
      </c>
      <c r="S276" s="3" t="e">
        <f t="shared" si="396"/>
        <v>#N/A</v>
      </c>
      <c r="T276" s="3" t="str">
        <f t="shared" si="397"/>
        <v/>
      </c>
      <c r="U276" s="3" t="str">
        <f>IF(M276&lt;&gt;"",M276,IF(L276="","",IFERROR(IF(T276=0,IF(S276=FALSE,Data!$J$11,Data!$J$8),""),IF(K276=Data!$B$4,"",Data!$J$8))))</f>
        <v>I don't know that verb.</v>
      </c>
      <c r="V276" s="3" t="e" cm="1">
        <f t="array" ref="V276">INDEX(Data!$Q$3:$T$25,CK275,L276)</f>
        <v>#VALUE!</v>
      </c>
      <c r="W276" s="3" t="e">
        <f t="shared" si="348"/>
        <v>#VALUE!</v>
      </c>
      <c r="X276" s="3">
        <f t="shared" si="398"/>
        <v>0</v>
      </c>
      <c r="Y276" s="3" t="str">
        <f>IF(K276&lt;&gt;"Go","",IF(ISNUMBER(V276),IF(V276&gt;0,W276,Data!$J$9),Play!V276))</f>
        <v/>
      </c>
      <c r="Z276" s="3" t="b">
        <f t="shared" si="399"/>
        <v>0</v>
      </c>
      <c r="AA276" s="3" t="str">
        <f t="shared" si="400"/>
        <v/>
      </c>
      <c r="AB276" s="3">
        <f t="shared" si="349"/>
        <v>0</v>
      </c>
      <c r="AE276" s="5" t="str">
        <f t="shared" si="350"/>
        <v/>
      </c>
      <c r="AF276" s="5" t="str">
        <f>IF(AE276&lt;&gt;"",OR(_xlfn.XLOOKUP(AE276,Data!$O$3:$O$25,Data!$U$3:$U$25),AND(CL275,OR(DC275=1,DC275=CK275))),"")</f>
        <v/>
      </c>
      <c r="AG276" s="5" t="e" cm="1">
        <f t="array" ref="AG276">"Exits: " &amp; _xlfn.TEXTJOIN(", ", TRUE, IF(INDEX(Data!$Q$3:$T$25,AE276,0)&gt;0,Data!$Q$2:$T$2,""))&amp;"."</f>
        <v>#VALUE!</v>
      </c>
      <c r="AH276" s="5" t="str" cm="1">
        <f t="array" ref="AH276">_xlfn.TEXTJOIN(", ", TRUE, IF(CO275:DN275=AE276,_xlfn.XLOOKUP($CO$3:$DN$3,Data!$W$3:$W$28,Data!$X$3:$X$28),""))</f>
        <v/>
      </c>
      <c r="AI276" s="5" t="str">
        <f>IF(AF276="","",IF(AF276,_xlfn.XLOOKUP(AE276,Data!$O$3:$O$25,Data!$P$3:$P$25)&amp;" "&amp;AG276&amp;IF(AH276&lt;&gt;""," You see: " &amp;AH276&amp;".",""),Data!$J$10))</f>
        <v/>
      </c>
      <c r="AJ276" s="5" t="str">
        <f t="shared" si="401"/>
        <v/>
      </c>
      <c r="AK276" s="5" t="str">
        <f>IF(AND(K276="Talk",U276=""),_xlfn.XLOOKUP(T276,Data!$W$3:$W$28,Data!$AC$3:$AC$28),"")</f>
        <v/>
      </c>
      <c r="AL276" s="5" t="str">
        <f t="shared" si="402"/>
        <v/>
      </c>
      <c r="AM276" s="5" t="b">
        <f t="shared" si="403"/>
        <v>0</v>
      </c>
      <c r="AN276" s="5" t="str">
        <f>IF(AM276,IF(_xlfn.XLOOKUP(T276,Data!$W$3:$W$28,Data!$AA$3:$AA$28)=FALSE,"You can't take that.",IF(Q276=1,"You already have that.",IF(OR(CK275=CT275,CK275=CY275),"The unholy fiend prevents you!",""))),"")</f>
        <v/>
      </c>
      <c r="AO276" s="5" t="str">
        <f t="shared" si="404"/>
        <v/>
      </c>
      <c r="AP276" s="5" t="str">
        <f t="shared" si="405"/>
        <v/>
      </c>
      <c r="AQ276" s="5" t="b">
        <f t="shared" si="406"/>
        <v>0</v>
      </c>
      <c r="AR276" s="5" t="str">
        <f t="shared" si="407"/>
        <v/>
      </c>
      <c r="AS276" s="5" t="str">
        <f t="shared" si="408"/>
        <v/>
      </c>
      <c r="AT276" s="5" t="str">
        <f t="shared" si="346"/>
        <v/>
      </c>
      <c r="AU276" s="5" t="str">
        <f>IF(AND(K276="Examine",U276=""),_xlfn.XLOOKUP(T276,Data!$W$3:$W$28,Data!$Z$3:$Z$28)&amp;IF(T276=15,IF(CL275,IF(CM275&gt;=14,"burning brightly.",IF(CM275&gt;=9,"burning steadily.",IF(CM275&gt;=4,"burning weakly.","guttering."))),"unlit."),""),"")</f>
        <v/>
      </c>
      <c r="AV276" s="5" t="str" cm="1">
        <f t="array" ref="AV276">_xlfn.TEXTJOIN(", ", TRUE, IF(CO275:DN275=1,CO$1:DN$1,""))</f>
        <v/>
      </c>
      <c r="AW276" s="5" t="str">
        <f t="shared" si="409"/>
        <v/>
      </c>
      <c r="AX276" s="5" t="b">
        <f t="shared" si="410"/>
        <v>0</v>
      </c>
      <c r="AY276" s="5" t="str">
        <f>IF(AX276,IF(NOT(ISBLANK(_xlfn.XLOOKUP(T276,Data!$W$3:$W$28,Data!$AD$3:$AD$28))),IF(CK275=12,"","There's nowhere to pour it away here."),"You can't empty that!"),"")</f>
        <v/>
      </c>
      <c r="AZ276" s="5" t="str">
        <f t="shared" si="411"/>
        <v/>
      </c>
      <c r="BA276" s="5" t="b">
        <f t="shared" si="412"/>
        <v>0</v>
      </c>
      <c r="BB276" s="5" t="e">
        <f>_xlfn.XLOOKUP(T276,Data!$W$3:$W$28,Data!$AD$3:$AD$28)</f>
        <v>#N/A</v>
      </c>
      <c r="BC276" s="5" t="str">
        <f t="shared" si="413"/>
        <v/>
      </c>
      <c r="BD276" s="5" t="str">
        <f t="shared" si="414"/>
        <v/>
      </c>
      <c r="BE276" s="5" t="b">
        <f t="shared" si="415"/>
        <v>0</v>
      </c>
      <c r="BF276" s="5" t="str">
        <f t="shared" si="351"/>
        <v/>
      </c>
      <c r="BG276" s="5" t="str">
        <f t="shared" si="416"/>
        <v/>
      </c>
      <c r="BH276" s="5" t="b">
        <f t="shared" si="417"/>
        <v>0</v>
      </c>
      <c r="BI276" s="5" t="str">
        <f t="shared" si="418"/>
        <v/>
      </c>
      <c r="BJ276" s="5" t="str">
        <f t="shared" si="352"/>
        <v/>
      </c>
      <c r="BK276" s="5" t="str">
        <f>IF(BH276,IF(BI276="","You ring the bell. "&amp;IF(BJ276=0,"Nothing else happens.","The "&amp;_xlfn.XLOOKUP(BJ276,Data!$W$3:$W$28,Data!$X$3:$X$28)&amp;" is transformed!"),BI276),"")</f>
        <v/>
      </c>
      <c r="BL276" s="5" t="b">
        <f t="shared" si="419"/>
        <v>0</v>
      </c>
      <c r="BM276" s="5" t="b">
        <f t="shared" si="420"/>
        <v>0</v>
      </c>
      <c r="BN276" s="5" t="str">
        <f t="shared" si="353"/>
        <v/>
      </c>
      <c r="BO276" s="5" t="str">
        <f t="shared" si="354"/>
        <v/>
      </c>
      <c r="BP276" s="5" t="b">
        <f t="shared" si="421"/>
        <v>0</v>
      </c>
      <c r="BQ276" s="5" t="str">
        <f>IF(BP276,IF(_xlfn.XLOOKUP(T276,Data!$W$3:$W$28,Data!$AB$3:$AB$28),"That's much too precious to give away!",IF(OR(AND(T276=17,CK275=CQ275),AND(T276=21,CK275=CV275)),"","No-one here seems to want that.")),"")</f>
        <v/>
      </c>
      <c r="BR276" s="5" t="str">
        <f>IF(BP276,IF(BQ276&lt;&gt;"",BQ276,IF(T276=21,Data!$B$5,"The priest takes the water and it is transformed by heavenly radiance!")),"")</f>
        <v/>
      </c>
      <c r="BS276" s="5" t="b">
        <f t="shared" si="422"/>
        <v>0</v>
      </c>
      <c r="BT276" s="5" t="str">
        <f t="shared" si="355"/>
        <v/>
      </c>
      <c r="BU276" s="5" t="str">
        <f t="shared" si="423"/>
        <v/>
      </c>
      <c r="BV276" s="5" t="b">
        <f t="shared" si="424"/>
        <v>0</v>
      </c>
      <c r="BW276" s="5" t="str">
        <f t="shared" si="356"/>
        <v/>
      </c>
      <c r="BX276" s="5" t="str">
        <f t="shared" si="425"/>
        <v/>
      </c>
      <c r="BY276" s="5" t="b">
        <f t="shared" si="426"/>
        <v>0</v>
      </c>
      <c r="BZ276" s="5">
        <f t="shared" si="427"/>
        <v>0</v>
      </c>
      <c r="CA276" s="5" t="str">
        <f t="shared" si="357"/>
        <v/>
      </c>
      <c r="CB276" s="5" t="b">
        <f t="shared" si="358"/>
        <v>0</v>
      </c>
      <c r="CC276" s="5" t="str">
        <f t="shared" si="359"/>
        <v/>
      </c>
      <c r="CD276" s="5" t="b">
        <f t="shared" si="360"/>
        <v>0</v>
      </c>
      <c r="CE276" s="5" t="b">
        <f t="shared" si="361"/>
        <v>0</v>
      </c>
      <c r="CF276" s="5" t="b">
        <f t="shared" si="362"/>
        <v>0</v>
      </c>
      <c r="CG276" s="5" t="b">
        <f t="shared" si="363"/>
        <v>0</v>
      </c>
      <c r="CH276" s="5" t="b">
        <f t="shared" si="364"/>
        <v>0</v>
      </c>
      <c r="CI276" s="5">
        <f t="shared" si="365"/>
        <v>0</v>
      </c>
      <c r="CJ276" s="5" t="str">
        <f t="shared" si="366"/>
        <v>I don't know that verb.</v>
      </c>
      <c r="CK276" s="4">
        <f t="shared" si="367"/>
        <v>3</v>
      </c>
      <c r="CL276" s="4" t="b">
        <f t="shared" si="368"/>
        <v>0</v>
      </c>
      <c r="CM276" s="4">
        <f t="shared" si="428"/>
        <v>20</v>
      </c>
      <c r="CN276" s="4" t="b">
        <f t="shared" si="369"/>
        <v>0</v>
      </c>
      <c r="CO276" s="4">
        <f t="shared" si="370"/>
        <v>12</v>
      </c>
      <c r="CP276" s="4">
        <f t="shared" si="371"/>
        <v>10</v>
      </c>
      <c r="CQ276" s="4">
        <f t="shared" si="372"/>
        <v>2</v>
      </c>
      <c r="CR276" s="4">
        <f t="shared" si="373"/>
        <v>20</v>
      </c>
      <c r="CS276" s="4">
        <f t="shared" si="374"/>
        <v>2</v>
      </c>
      <c r="CT276" s="4">
        <f t="shared" si="375"/>
        <v>15</v>
      </c>
      <c r="CU276" s="4">
        <f t="shared" si="376"/>
        <v>16</v>
      </c>
      <c r="CV276" s="4">
        <f t="shared" si="377"/>
        <v>8</v>
      </c>
      <c r="CW276" s="4">
        <f t="shared" si="378"/>
        <v>8</v>
      </c>
      <c r="CX276" s="4">
        <f t="shared" si="379"/>
        <v>14</v>
      </c>
      <c r="CY276" s="4">
        <f t="shared" si="380"/>
        <v>19</v>
      </c>
      <c r="CZ276" s="4">
        <f t="shared" si="381"/>
        <v>9</v>
      </c>
      <c r="DA276" s="4">
        <f t="shared" si="382"/>
        <v>2</v>
      </c>
      <c r="DB276" s="4">
        <f t="shared" si="383"/>
        <v>12</v>
      </c>
      <c r="DC276" s="4">
        <f t="shared" si="429"/>
        <v>2</v>
      </c>
      <c r="DD276" s="4">
        <f t="shared" si="384"/>
        <v>2</v>
      </c>
      <c r="DE276" s="4">
        <f t="shared" si="385"/>
        <v>2</v>
      </c>
      <c r="DF276" s="4">
        <f t="shared" si="386"/>
        <v>10</v>
      </c>
      <c r="DG276" s="4">
        <f t="shared" si="387"/>
        <v>2</v>
      </c>
      <c r="DH276" s="4">
        <f t="shared" si="388"/>
        <v>17</v>
      </c>
      <c r="DI276" s="4">
        <f t="shared" si="389"/>
        <v>6</v>
      </c>
      <c r="DJ276" s="4">
        <f t="shared" si="390"/>
        <v>15</v>
      </c>
      <c r="DK276" s="4">
        <f t="shared" si="391"/>
        <v>19</v>
      </c>
      <c r="DL276" s="4">
        <f t="shared" si="392"/>
        <v>2</v>
      </c>
      <c r="DM276" s="4">
        <f t="shared" si="393"/>
        <v>22</v>
      </c>
      <c r="DN276" s="4">
        <f t="shared" si="394"/>
        <v>23</v>
      </c>
      <c r="DO276" s="3"/>
    </row>
    <row r="277" spans="1:119" x14ac:dyDescent="0.35">
      <c r="A277" s="3" t="str">
        <f t="shared" si="395"/>
        <v/>
      </c>
      <c r="B277" s="6"/>
      <c r="C277" s="3" t="str">
        <f t="shared" si="345"/>
        <v/>
      </c>
      <c r="D277" s="3" t="e" cm="1">
        <f t="array" ref="D277:F277">INDEX(_xlfn.TEXTSPLIT(B277," ",,TRUE),_xlfn.SEQUENCE(1,3))</f>
        <v>#VALUE!</v>
      </c>
      <c r="E277" s="3" t="e">
        <v>#VALUE!</v>
      </c>
      <c r="F277" s="3" t="e">
        <v>#VALUE!</v>
      </c>
      <c r="G277" s="3" t="e" cm="1">
        <f t="array" ref="G277">_xlfn.XLOOKUP(D277,Data!$D$3:$D$36,Data!$E$3:$G$36)</f>
        <v>#VALUE!</v>
      </c>
      <c r="H277" s="3"/>
      <c r="I277" s="3"/>
      <c r="J277" s="3" t="e">
        <f>_xlfn.XMATCH(E277,Data!$L$3:$L$10)</f>
        <v>#VALUE!</v>
      </c>
      <c r="K277" s="3" t="str">
        <f>IF(M277="",IF(I277,Data!$B$4,_xlfn.XLOOKUP(D277,Data!$D$3:$D$36,Data!$E$3:$E$36)),"")</f>
        <v/>
      </c>
      <c r="L277" s="3" t="str">
        <f>IF(M277="",IF(I277,_xlfn.XLOOKUP(G277,Data!$L$3:$L$10,Data!$M$3:$M$10),IF(H277=0,"",IF(H277=1,E277,_xlfn.XLOOKUP(E277,Data!$L$3:$L$10,Data!$M$3:$M$10)))),"")</f>
        <v/>
      </c>
      <c r="M277" s="3" t="str">
        <f>IF(NOT(ISERROR(F277)),Data!$J$3,IF(ISERROR(G277),Data!$J$4,IF(AND(H277=0,NOT(ISERROR(E277))),Data!$J$5,IF(AND(H277=2,ISERROR(J277)),Data!$J$7,IF(AND(H277=1,ISERROR(E277)),Data!$J$6,"")))))</f>
        <v>I don't know that verb.</v>
      </c>
      <c r="N277" s="3" t="e">
        <f>_xlfn.XLOOKUP(K277,Data!$D$3:$D$36,Data!$H$3:$H$36)</f>
        <v>#N/A</v>
      </c>
      <c r="O277" s="3" t="e">
        <f>_xlfn.XLOOKUP(L277,Data!$X$3:$X$29,Data!$W$3:$W$29)</f>
        <v>#N/A</v>
      </c>
      <c r="P277" s="3" t="b">
        <f>OR(_xlfn.XLOOKUP(CK276,Data!$O$3:$O$25,Data!$U$3:$U$25),AND(CL276,OR(DC276=CK276,DC276=1)))</f>
        <v>1</v>
      </c>
      <c r="Q277" s="3" t="e" cm="1">
        <f t="array" ref="Q277">INDEX(CO276:DN276,1,O277)</f>
        <v>#N/A</v>
      </c>
      <c r="R277" s="3" t="e">
        <f t="shared" si="347"/>
        <v>#N/A</v>
      </c>
      <c r="S277" s="3" t="e">
        <f t="shared" si="396"/>
        <v>#N/A</v>
      </c>
      <c r="T277" s="3" t="str">
        <f t="shared" si="397"/>
        <v/>
      </c>
      <c r="U277" s="3" t="str">
        <f>IF(M277&lt;&gt;"",M277,IF(L277="","",IFERROR(IF(T277=0,IF(S277=FALSE,Data!$J$11,Data!$J$8),""),IF(K277=Data!$B$4,"",Data!$J$8))))</f>
        <v>I don't know that verb.</v>
      </c>
      <c r="V277" s="3" t="e" cm="1">
        <f t="array" ref="V277">INDEX(Data!$Q$3:$T$25,CK276,L277)</f>
        <v>#VALUE!</v>
      </c>
      <c r="W277" s="3" t="e">
        <f t="shared" si="348"/>
        <v>#VALUE!</v>
      </c>
      <c r="X277" s="3">
        <f t="shared" si="398"/>
        <v>0</v>
      </c>
      <c r="Y277" s="3" t="str">
        <f>IF(K277&lt;&gt;"Go","",IF(ISNUMBER(V277),IF(V277&gt;0,W277,Data!$J$9),Play!V277))</f>
        <v/>
      </c>
      <c r="Z277" s="3" t="b">
        <f t="shared" si="399"/>
        <v>0</v>
      </c>
      <c r="AA277" s="3" t="str">
        <f t="shared" si="400"/>
        <v/>
      </c>
      <c r="AB277" s="3">
        <f t="shared" si="349"/>
        <v>0</v>
      </c>
      <c r="AE277" s="5" t="str">
        <f t="shared" si="350"/>
        <v/>
      </c>
      <c r="AF277" s="5" t="str">
        <f>IF(AE277&lt;&gt;"",OR(_xlfn.XLOOKUP(AE277,Data!$O$3:$O$25,Data!$U$3:$U$25),AND(CL276,OR(DC276=1,DC276=CK276))),"")</f>
        <v/>
      </c>
      <c r="AG277" s="5" t="e" cm="1">
        <f t="array" ref="AG277">"Exits: " &amp; _xlfn.TEXTJOIN(", ", TRUE, IF(INDEX(Data!$Q$3:$T$25,AE277,0)&gt;0,Data!$Q$2:$T$2,""))&amp;"."</f>
        <v>#VALUE!</v>
      </c>
      <c r="AH277" s="5" t="str" cm="1">
        <f t="array" ref="AH277">_xlfn.TEXTJOIN(", ", TRUE, IF(CO276:DN276=AE277,_xlfn.XLOOKUP($CO$3:$DN$3,Data!$W$3:$W$28,Data!$X$3:$X$28),""))</f>
        <v/>
      </c>
      <c r="AI277" s="5" t="str">
        <f>IF(AF277="","",IF(AF277,_xlfn.XLOOKUP(AE277,Data!$O$3:$O$25,Data!$P$3:$P$25)&amp;" "&amp;AG277&amp;IF(AH277&lt;&gt;""," You see: " &amp;AH277&amp;".",""),Data!$J$10))</f>
        <v/>
      </c>
      <c r="AJ277" s="5" t="str">
        <f t="shared" si="401"/>
        <v/>
      </c>
      <c r="AK277" s="5" t="str">
        <f>IF(AND(K277="Talk",U277=""),_xlfn.XLOOKUP(T277,Data!$W$3:$W$28,Data!$AC$3:$AC$28),"")</f>
        <v/>
      </c>
      <c r="AL277" s="5" t="str">
        <f t="shared" si="402"/>
        <v/>
      </c>
      <c r="AM277" s="5" t="b">
        <f t="shared" si="403"/>
        <v>0</v>
      </c>
      <c r="AN277" s="5" t="str">
        <f>IF(AM277,IF(_xlfn.XLOOKUP(T277,Data!$W$3:$W$28,Data!$AA$3:$AA$28)=FALSE,"You can't take that.",IF(Q277=1,"You already have that.",IF(OR(CK276=CT276,CK276=CY276),"The unholy fiend prevents you!",""))),"")</f>
        <v/>
      </c>
      <c r="AO277" s="5" t="str">
        <f t="shared" si="404"/>
        <v/>
      </c>
      <c r="AP277" s="5" t="str">
        <f t="shared" si="405"/>
        <v/>
      </c>
      <c r="AQ277" s="5" t="b">
        <f t="shared" si="406"/>
        <v>0</v>
      </c>
      <c r="AR277" s="5" t="str">
        <f t="shared" si="407"/>
        <v/>
      </c>
      <c r="AS277" s="5" t="str">
        <f t="shared" si="408"/>
        <v/>
      </c>
      <c r="AT277" s="5" t="str">
        <f t="shared" si="346"/>
        <v/>
      </c>
      <c r="AU277" s="5" t="str">
        <f>IF(AND(K277="Examine",U277=""),_xlfn.XLOOKUP(T277,Data!$W$3:$W$28,Data!$Z$3:$Z$28)&amp;IF(T277=15,IF(CL276,IF(CM276&gt;=14,"burning brightly.",IF(CM276&gt;=9,"burning steadily.",IF(CM276&gt;=4,"burning weakly.","guttering."))),"unlit."),""),"")</f>
        <v/>
      </c>
      <c r="AV277" s="5" t="str" cm="1">
        <f t="array" ref="AV277">_xlfn.TEXTJOIN(", ", TRUE, IF(CO276:DN276=1,CO$1:DN$1,""))</f>
        <v/>
      </c>
      <c r="AW277" s="5" t="str">
        <f t="shared" si="409"/>
        <v/>
      </c>
      <c r="AX277" s="5" t="b">
        <f t="shared" si="410"/>
        <v>0</v>
      </c>
      <c r="AY277" s="5" t="str">
        <f>IF(AX277,IF(NOT(ISBLANK(_xlfn.XLOOKUP(T277,Data!$W$3:$W$28,Data!$AD$3:$AD$28))),IF(CK276=12,"","There's nowhere to pour it away here."),"You can't empty that!"),"")</f>
        <v/>
      </c>
      <c r="AZ277" s="5" t="str">
        <f t="shared" si="411"/>
        <v/>
      </c>
      <c r="BA277" s="5" t="b">
        <f t="shared" si="412"/>
        <v>0</v>
      </c>
      <c r="BB277" s="5" t="e">
        <f>_xlfn.XLOOKUP(T277,Data!$W$3:$W$28,Data!$AD$3:$AD$28)</f>
        <v>#N/A</v>
      </c>
      <c r="BC277" s="5" t="str">
        <f t="shared" si="413"/>
        <v/>
      </c>
      <c r="BD277" s="5" t="str">
        <f t="shared" si="414"/>
        <v/>
      </c>
      <c r="BE277" s="5" t="b">
        <f t="shared" si="415"/>
        <v>0</v>
      </c>
      <c r="BF277" s="5" t="str">
        <f t="shared" si="351"/>
        <v/>
      </c>
      <c r="BG277" s="5" t="str">
        <f t="shared" si="416"/>
        <v/>
      </c>
      <c r="BH277" s="5" t="b">
        <f t="shared" si="417"/>
        <v>0</v>
      </c>
      <c r="BI277" s="5" t="str">
        <f t="shared" si="418"/>
        <v/>
      </c>
      <c r="BJ277" s="5" t="str">
        <f t="shared" si="352"/>
        <v/>
      </c>
      <c r="BK277" s="5" t="str">
        <f>IF(BH277,IF(BI277="","You ring the bell. "&amp;IF(BJ277=0,"Nothing else happens.","The "&amp;_xlfn.XLOOKUP(BJ277,Data!$W$3:$W$28,Data!$X$3:$X$28)&amp;" is transformed!"),BI277),"")</f>
        <v/>
      </c>
      <c r="BL277" s="5" t="b">
        <f t="shared" si="419"/>
        <v>0</v>
      </c>
      <c r="BM277" s="5" t="b">
        <f t="shared" si="420"/>
        <v>0</v>
      </c>
      <c r="BN277" s="5" t="str">
        <f t="shared" si="353"/>
        <v/>
      </c>
      <c r="BO277" s="5" t="str">
        <f t="shared" si="354"/>
        <v/>
      </c>
      <c r="BP277" s="5" t="b">
        <f t="shared" si="421"/>
        <v>0</v>
      </c>
      <c r="BQ277" s="5" t="str">
        <f>IF(BP277,IF(_xlfn.XLOOKUP(T277,Data!$W$3:$W$28,Data!$AB$3:$AB$28),"That's much too precious to give away!",IF(OR(AND(T277=17,CK276=CQ276),AND(T277=21,CK276=CV276)),"","No-one here seems to want that.")),"")</f>
        <v/>
      </c>
      <c r="BR277" s="5" t="str">
        <f>IF(BP277,IF(BQ277&lt;&gt;"",BQ277,IF(T277=21,Data!$B$5,"The priest takes the water and it is transformed by heavenly radiance!")),"")</f>
        <v/>
      </c>
      <c r="BS277" s="5" t="b">
        <f t="shared" si="422"/>
        <v>0</v>
      </c>
      <c r="BT277" s="5" t="str">
        <f t="shared" si="355"/>
        <v/>
      </c>
      <c r="BU277" s="5" t="str">
        <f t="shared" si="423"/>
        <v/>
      </c>
      <c r="BV277" s="5" t="b">
        <f t="shared" si="424"/>
        <v>0</v>
      </c>
      <c r="BW277" s="5" t="str">
        <f t="shared" si="356"/>
        <v/>
      </c>
      <c r="BX277" s="5" t="str">
        <f t="shared" si="425"/>
        <v/>
      </c>
      <c r="BY277" s="5" t="b">
        <f t="shared" si="426"/>
        <v>0</v>
      </c>
      <c r="BZ277" s="5">
        <f t="shared" si="427"/>
        <v>0</v>
      </c>
      <c r="CA277" s="5" t="str">
        <f t="shared" si="357"/>
        <v/>
      </c>
      <c r="CB277" s="5" t="b">
        <f t="shared" si="358"/>
        <v>0</v>
      </c>
      <c r="CC277" s="5" t="str">
        <f t="shared" si="359"/>
        <v/>
      </c>
      <c r="CD277" s="5" t="b">
        <f t="shared" si="360"/>
        <v>0</v>
      </c>
      <c r="CE277" s="5" t="b">
        <f t="shared" si="361"/>
        <v>0</v>
      </c>
      <c r="CF277" s="5" t="b">
        <f t="shared" si="362"/>
        <v>0</v>
      </c>
      <c r="CG277" s="5" t="b">
        <f t="shared" si="363"/>
        <v>0</v>
      </c>
      <c r="CH277" s="5" t="b">
        <f t="shared" si="364"/>
        <v>0</v>
      </c>
      <c r="CI277" s="5">
        <f t="shared" si="365"/>
        <v>0</v>
      </c>
      <c r="CJ277" s="5" t="str">
        <f t="shared" si="366"/>
        <v>I don't know that verb.</v>
      </c>
      <c r="CK277" s="4">
        <f t="shared" si="367"/>
        <v>3</v>
      </c>
      <c r="CL277" s="4" t="b">
        <f t="shared" si="368"/>
        <v>0</v>
      </c>
      <c r="CM277" s="4">
        <f t="shared" si="428"/>
        <v>20</v>
      </c>
      <c r="CN277" s="4" t="b">
        <f t="shared" si="369"/>
        <v>0</v>
      </c>
      <c r="CO277" s="4">
        <f t="shared" si="370"/>
        <v>12</v>
      </c>
      <c r="CP277" s="4">
        <f t="shared" si="371"/>
        <v>10</v>
      </c>
      <c r="CQ277" s="4">
        <f t="shared" si="372"/>
        <v>2</v>
      </c>
      <c r="CR277" s="4">
        <f t="shared" si="373"/>
        <v>20</v>
      </c>
      <c r="CS277" s="4">
        <f t="shared" si="374"/>
        <v>2</v>
      </c>
      <c r="CT277" s="4">
        <f t="shared" si="375"/>
        <v>15</v>
      </c>
      <c r="CU277" s="4">
        <f t="shared" si="376"/>
        <v>16</v>
      </c>
      <c r="CV277" s="4">
        <f t="shared" si="377"/>
        <v>8</v>
      </c>
      <c r="CW277" s="4">
        <f t="shared" si="378"/>
        <v>8</v>
      </c>
      <c r="CX277" s="4">
        <f t="shared" si="379"/>
        <v>14</v>
      </c>
      <c r="CY277" s="4">
        <f t="shared" si="380"/>
        <v>19</v>
      </c>
      <c r="CZ277" s="4">
        <f t="shared" si="381"/>
        <v>9</v>
      </c>
      <c r="DA277" s="4">
        <f t="shared" si="382"/>
        <v>2</v>
      </c>
      <c r="DB277" s="4">
        <f t="shared" si="383"/>
        <v>12</v>
      </c>
      <c r="DC277" s="4">
        <f t="shared" si="429"/>
        <v>2</v>
      </c>
      <c r="DD277" s="4">
        <f t="shared" si="384"/>
        <v>2</v>
      </c>
      <c r="DE277" s="4">
        <f t="shared" si="385"/>
        <v>2</v>
      </c>
      <c r="DF277" s="4">
        <f t="shared" si="386"/>
        <v>10</v>
      </c>
      <c r="DG277" s="4">
        <f t="shared" si="387"/>
        <v>2</v>
      </c>
      <c r="DH277" s="4">
        <f t="shared" si="388"/>
        <v>17</v>
      </c>
      <c r="DI277" s="4">
        <f t="shared" si="389"/>
        <v>6</v>
      </c>
      <c r="DJ277" s="4">
        <f t="shared" si="390"/>
        <v>15</v>
      </c>
      <c r="DK277" s="4">
        <f t="shared" si="391"/>
        <v>19</v>
      </c>
      <c r="DL277" s="4">
        <f t="shared" si="392"/>
        <v>2</v>
      </c>
      <c r="DM277" s="4">
        <f t="shared" si="393"/>
        <v>22</v>
      </c>
      <c r="DN277" s="4">
        <f t="shared" si="394"/>
        <v>23</v>
      </c>
      <c r="DO277" s="3"/>
    </row>
    <row r="278" spans="1:119" x14ac:dyDescent="0.35">
      <c r="A278" s="3" t="str">
        <f t="shared" si="395"/>
        <v/>
      </c>
      <c r="B278" s="6"/>
      <c r="C278" s="3" t="str">
        <f t="shared" si="345"/>
        <v/>
      </c>
      <c r="D278" s="3" t="e" cm="1">
        <f t="array" ref="D278:F278">INDEX(_xlfn.TEXTSPLIT(B278," ",,TRUE),_xlfn.SEQUENCE(1,3))</f>
        <v>#VALUE!</v>
      </c>
      <c r="E278" s="3" t="e">
        <v>#VALUE!</v>
      </c>
      <c r="F278" s="3" t="e">
        <v>#VALUE!</v>
      </c>
      <c r="G278" s="3" t="e" cm="1">
        <f t="array" ref="G278">_xlfn.XLOOKUP(D278,Data!$D$3:$D$36,Data!$E$3:$G$36)</f>
        <v>#VALUE!</v>
      </c>
      <c r="H278" s="3"/>
      <c r="I278" s="3"/>
      <c r="J278" s="3" t="e">
        <f>_xlfn.XMATCH(E278,Data!$L$3:$L$10)</f>
        <v>#VALUE!</v>
      </c>
      <c r="K278" s="3" t="str">
        <f>IF(M278="",IF(I278,Data!$B$4,_xlfn.XLOOKUP(D278,Data!$D$3:$D$36,Data!$E$3:$E$36)),"")</f>
        <v/>
      </c>
      <c r="L278" s="3" t="str">
        <f>IF(M278="",IF(I278,_xlfn.XLOOKUP(G278,Data!$L$3:$L$10,Data!$M$3:$M$10),IF(H278=0,"",IF(H278=1,E278,_xlfn.XLOOKUP(E278,Data!$L$3:$L$10,Data!$M$3:$M$10)))),"")</f>
        <v/>
      </c>
      <c r="M278" s="3" t="str">
        <f>IF(NOT(ISERROR(F278)),Data!$J$3,IF(ISERROR(G278),Data!$J$4,IF(AND(H278=0,NOT(ISERROR(E278))),Data!$J$5,IF(AND(H278=2,ISERROR(J278)),Data!$J$7,IF(AND(H278=1,ISERROR(E278)),Data!$J$6,"")))))</f>
        <v>I don't know that verb.</v>
      </c>
      <c r="N278" s="3" t="e">
        <f>_xlfn.XLOOKUP(K278,Data!$D$3:$D$36,Data!$H$3:$H$36)</f>
        <v>#N/A</v>
      </c>
      <c r="O278" s="3" t="e">
        <f>_xlfn.XLOOKUP(L278,Data!$X$3:$X$29,Data!$W$3:$W$29)</f>
        <v>#N/A</v>
      </c>
      <c r="P278" s="3" t="b">
        <f>OR(_xlfn.XLOOKUP(CK277,Data!$O$3:$O$25,Data!$U$3:$U$25),AND(CL277,OR(DC277=CK277,DC277=1)))</f>
        <v>1</v>
      </c>
      <c r="Q278" s="3" t="e" cm="1">
        <f t="array" ref="Q278">INDEX(CO277:DN277,1,O278)</f>
        <v>#N/A</v>
      </c>
      <c r="R278" s="3" t="e">
        <f t="shared" si="347"/>
        <v>#N/A</v>
      </c>
      <c r="S278" s="3" t="e">
        <f t="shared" si="396"/>
        <v>#N/A</v>
      </c>
      <c r="T278" s="3" t="str">
        <f t="shared" si="397"/>
        <v/>
      </c>
      <c r="U278" s="3" t="str">
        <f>IF(M278&lt;&gt;"",M278,IF(L278="","",IFERROR(IF(T278=0,IF(S278=FALSE,Data!$J$11,Data!$J$8),""),IF(K278=Data!$B$4,"",Data!$J$8))))</f>
        <v>I don't know that verb.</v>
      </c>
      <c r="V278" s="3" t="e" cm="1">
        <f t="array" ref="V278">INDEX(Data!$Q$3:$T$25,CK277,L278)</f>
        <v>#VALUE!</v>
      </c>
      <c r="W278" s="3" t="e">
        <f t="shared" si="348"/>
        <v>#VALUE!</v>
      </c>
      <c r="X278" s="3">
        <f t="shared" si="398"/>
        <v>0</v>
      </c>
      <c r="Y278" s="3" t="str">
        <f>IF(K278&lt;&gt;"Go","",IF(ISNUMBER(V278),IF(V278&gt;0,W278,Data!$J$9),Play!V278))</f>
        <v/>
      </c>
      <c r="Z278" s="3" t="b">
        <f t="shared" si="399"/>
        <v>0</v>
      </c>
      <c r="AA278" s="3" t="str">
        <f t="shared" si="400"/>
        <v/>
      </c>
      <c r="AB278" s="3">
        <f t="shared" si="349"/>
        <v>0</v>
      </c>
      <c r="AE278" s="5" t="str">
        <f t="shared" si="350"/>
        <v/>
      </c>
      <c r="AF278" s="5" t="str">
        <f>IF(AE278&lt;&gt;"",OR(_xlfn.XLOOKUP(AE278,Data!$O$3:$O$25,Data!$U$3:$U$25),AND(CL277,OR(DC277=1,DC277=CK277))),"")</f>
        <v/>
      </c>
      <c r="AG278" s="5" t="e" cm="1">
        <f t="array" ref="AG278">"Exits: " &amp; _xlfn.TEXTJOIN(", ", TRUE, IF(INDEX(Data!$Q$3:$T$25,AE278,0)&gt;0,Data!$Q$2:$T$2,""))&amp;"."</f>
        <v>#VALUE!</v>
      </c>
      <c r="AH278" s="5" t="str" cm="1">
        <f t="array" ref="AH278">_xlfn.TEXTJOIN(", ", TRUE, IF(CO277:DN277=AE278,_xlfn.XLOOKUP($CO$3:$DN$3,Data!$W$3:$W$28,Data!$X$3:$X$28),""))</f>
        <v/>
      </c>
      <c r="AI278" s="5" t="str">
        <f>IF(AF278="","",IF(AF278,_xlfn.XLOOKUP(AE278,Data!$O$3:$O$25,Data!$P$3:$P$25)&amp;" "&amp;AG278&amp;IF(AH278&lt;&gt;""," You see: " &amp;AH278&amp;".",""),Data!$J$10))</f>
        <v/>
      </c>
      <c r="AJ278" s="5" t="str">
        <f t="shared" si="401"/>
        <v/>
      </c>
      <c r="AK278" s="5" t="str">
        <f>IF(AND(K278="Talk",U278=""),_xlfn.XLOOKUP(T278,Data!$W$3:$W$28,Data!$AC$3:$AC$28),"")</f>
        <v/>
      </c>
      <c r="AL278" s="5" t="str">
        <f t="shared" si="402"/>
        <v/>
      </c>
      <c r="AM278" s="5" t="b">
        <f t="shared" si="403"/>
        <v>0</v>
      </c>
      <c r="AN278" s="5" t="str">
        <f>IF(AM278,IF(_xlfn.XLOOKUP(T278,Data!$W$3:$W$28,Data!$AA$3:$AA$28)=FALSE,"You can't take that.",IF(Q278=1,"You already have that.",IF(OR(CK277=CT277,CK277=CY277),"The unholy fiend prevents you!",""))),"")</f>
        <v/>
      </c>
      <c r="AO278" s="5" t="str">
        <f t="shared" si="404"/>
        <v/>
      </c>
      <c r="AP278" s="5" t="str">
        <f t="shared" si="405"/>
        <v/>
      </c>
      <c r="AQ278" s="5" t="b">
        <f t="shared" si="406"/>
        <v>0</v>
      </c>
      <c r="AR278" s="5" t="str">
        <f t="shared" si="407"/>
        <v/>
      </c>
      <c r="AS278" s="5" t="str">
        <f t="shared" si="408"/>
        <v/>
      </c>
      <c r="AT278" s="5" t="str">
        <f t="shared" si="346"/>
        <v/>
      </c>
      <c r="AU278" s="5" t="str">
        <f>IF(AND(K278="Examine",U278=""),_xlfn.XLOOKUP(T278,Data!$W$3:$W$28,Data!$Z$3:$Z$28)&amp;IF(T278=15,IF(CL277,IF(CM277&gt;=14,"burning brightly.",IF(CM277&gt;=9,"burning steadily.",IF(CM277&gt;=4,"burning weakly.","guttering."))),"unlit."),""),"")</f>
        <v/>
      </c>
      <c r="AV278" s="5" t="str" cm="1">
        <f t="array" ref="AV278">_xlfn.TEXTJOIN(", ", TRUE, IF(CO277:DN277=1,CO$1:DN$1,""))</f>
        <v/>
      </c>
      <c r="AW278" s="5" t="str">
        <f t="shared" si="409"/>
        <v/>
      </c>
      <c r="AX278" s="5" t="b">
        <f t="shared" si="410"/>
        <v>0</v>
      </c>
      <c r="AY278" s="5" t="str">
        <f>IF(AX278,IF(NOT(ISBLANK(_xlfn.XLOOKUP(T278,Data!$W$3:$W$28,Data!$AD$3:$AD$28))),IF(CK277=12,"","There's nowhere to pour it away here."),"You can't empty that!"),"")</f>
        <v/>
      </c>
      <c r="AZ278" s="5" t="str">
        <f t="shared" si="411"/>
        <v/>
      </c>
      <c r="BA278" s="5" t="b">
        <f t="shared" si="412"/>
        <v>0</v>
      </c>
      <c r="BB278" s="5" t="e">
        <f>_xlfn.XLOOKUP(T278,Data!$W$3:$W$28,Data!$AD$3:$AD$28)</f>
        <v>#N/A</v>
      </c>
      <c r="BC278" s="5" t="str">
        <f t="shared" si="413"/>
        <v/>
      </c>
      <c r="BD278" s="5" t="str">
        <f t="shared" si="414"/>
        <v/>
      </c>
      <c r="BE278" s="5" t="b">
        <f t="shared" si="415"/>
        <v>0</v>
      </c>
      <c r="BF278" s="5" t="str">
        <f t="shared" si="351"/>
        <v/>
      </c>
      <c r="BG278" s="5" t="str">
        <f t="shared" si="416"/>
        <v/>
      </c>
      <c r="BH278" s="5" t="b">
        <f t="shared" si="417"/>
        <v>0</v>
      </c>
      <c r="BI278" s="5" t="str">
        <f t="shared" si="418"/>
        <v/>
      </c>
      <c r="BJ278" s="5" t="str">
        <f t="shared" si="352"/>
        <v/>
      </c>
      <c r="BK278" s="5" t="str">
        <f>IF(BH278,IF(BI278="","You ring the bell. "&amp;IF(BJ278=0,"Nothing else happens.","The "&amp;_xlfn.XLOOKUP(BJ278,Data!$W$3:$W$28,Data!$X$3:$X$28)&amp;" is transformed!"),BI278),"")</f>
        <v/>
      </c>
      <c r="BL278" s="5" t="b">
        <f t="shared" si="419"/>
        <v>0</v>
      </c>
      <c r="BM278" s="5" t="b">
        <f t="shared" si="420"/>
        <v>0</v>
      </c>
      <c r="BN278" s="5" t="str">
        <f t="shared" si="353"/>
        <v/>
      </c>
      <c r="BO278" s="5" t="str">
        <f t="shared" si="354"/>
        <v/>
      </c>
      <c r="BP278" s="5" t="b">
        <f t="shared" si="421"/>
        <v>0</v>
      </c>
      <c r="BQ278" s="5" t="str">
        <f>IF(BP278,IF(_xlfn.XLOOKUP(T278,Data!$W$3:$W$28,Data!$AB$3:$AB$28),"That's much too precious to give away!",IF(OR(AND(T278=17,CK277=CQ277),AND(T278=21,CK277=CV277)),"","No-one here seems to want that.")),"")</f>
        <v/>
      </c>
      <c r="BR278" s="5" t="str">
        <f>IF(BP278,IF(BQ278&lt;&gt;"",BQ278,IF(T278=21,Data!$B$5,"The priest takes the water and it is transformed by heavenly radiance!")),"")</f>
        <v/>
      </c>
      <c r="BS278" s="5" t="b">
        <f t="shared" si="422"/>
        <v>0</v>
      </c>
      <c r="BT278" s="5" t="str">
        <f t="shared" si="355"/>
        <v/>
      </c>
      <c r="BU278" s="5" t="str">
        <f t="shared" si="423"/>
        <v/>
      </c>
      <c r="BV278" s="5" t="b">
        <f t="shared" si="424"/>
        <v>0</v>
      </c>
      <c r="BW278" s="5" t="str">
        <f t="shared" si="356"/>
        <v/>
      </c>
      <c r="BX278" s="5" t="str">
        <f t="shared" si="425"/>
        <v/>
      </c>
      <c r="BY278" s="5" t="b">
        <f t="shared" si="426"/>
        <v>0</v>
      </c>
      <c r="BZ278" s="5">
        <f t="shared" si="427"/>
        <v>0</v>
      </c>
      <c r="CA278" s="5" t="str">
        <f t="shared" si="357"/>
        <v/>
      </c>
      <c r="CB278" s="5" t="b">
        <f t="shared" si="358"/>
        <v>0</v>
      </c>
      <c r="CC278" s="5" t="str">
        <f t="shared" si="359"/>
        <v/>
      </c>
      <c r="CD278" s="5" t="b">
        <f t="shared" si="360"/>
        <v>0</v>
      </c>
      <c r="CE278" s="5" t="b">
        <f t="shared" si="361"/>
        <v>0</v>
      </c>
      <c r="CF278" s="5" t="b">
        <f t="shared" si="362"/>
        <v>0</v>
      </c>
      <c r="CG278" s="5" t="b">
        <f t="shared" si="363"/>
        <v>0</v>
      </c>
      <c r="CH278" s="5" t="b">
        <f t="shared" si="364"/>
        <v>0</v>
      </c>
      <c r="CI278" s="5">
        <f t="shared" si="365"/>
        <v>0</v>
      </c>
      <c r="CJ278" s="5" t="str">
        <f t="shared" si="366"/>
        <v>I don't know that verb.</v>
      </c>
      <c r="CK278" s="4">
        <f t="shared" si="367"/>
        <v>3</v>
      </c>
      <c r="CL278" s="4" t="b">
        <f t="shared" si="368"/>
        <v>0</v>
      </c>
      <c r="CM278" s="4">
        <f t="shared" si="428"/>
        <v>20</v>
      </c>
      <c r="CN278" s="4" t="b">
        <f t="shared" si="369"/>
        <v>0</v>
      </c>
      <c r="CO278" s="4">
        <f t="shared" si="370"/>
        <v>12</v>
      </c>
      <c r="CP278" s="4">
        <f t="shared" si="371"/>
        <v>10</v>
      </c>
      <c r="CQ278" s="4">
        <f t="shared" si="372"/>
        <v>2</v>
      </c>
      <c r="CR278" s="4">
        <f t="shared" si="373"/>
        <v>20</v>
      </c>
      <c r="CS278" s="4">
        <f t="shared" si="374"/>
        <v>2</v>
      </c>
      <c r="CT278" s="4">
        <f t="shared" si="375"/>
        <v>15</v>
      </c>
      <c r="CU278" s="4">
        <f t="shared" si="376"/>
        <v>16</v>
      </c>
      <c r="CV278" s="4">
        <f t="shared" si="377"/>
        <v>8</v>
      </c>
      <c r="CW278" s="4">
        <f t="shared" si="378"/>
        <v>8</v>
      </c>
      <c r="CX278" s="4">
        <f t="shared" si="379"/>
        <v>14</v>
      </c>
      <c r="CY278" s="4">
        <f t="shared" si="380"/>
        <v>19</v>
      </c>
      <c r="CZ278" s="4">
        <f t="shared" si="381"/>
        <v>9</v>
      </c>
      <c r="DA278" s="4">
        <f t="shared" si="382"/>
        <v>2</v>
      </c>
      <c r="DB278" s="4">
        <f t="shared" si="383"/>
        <v>12</v>
      </c>
      <c r="DC278" s="4">
        <f t="shared" si="429"/>
        <v>2</v>
      </c>
      <c r="DD278" s="4">
        <f t="shared" si="384"/>
        <v>2</v>
      </c>
      <c r="DE278" s="4">
        <f t="shared" si="385"/>
        <v>2</v>
      </c>
      <c r="DF278" s="4">
        <f t="shared" si="386"/>
        <v>10</v>
      </c>
      <c r="DG278" s="4">
        <f t="shared" si="387"/>
        <v>2</v>
      </c>
      <c r="DH278" s="4">
        <f t="shared" si="388"/>
        <v>17</v>
      </c>
      <c r="DI278" s="4">
        <f t="shared" si="389"/>
        <v>6</v>
      </c>
      <c r="DJ278" s="4">
        <f t="shared" si="390"/>
        <v>15</v>
      </c>
      <c r="DK278" s="4">
        <f t="shared" si="391"/>
        <v>19</v>
      </c>
      <c r="DL278" s="4">
        <f t="shared" si="392"/>
        <v>2</v>
      </c>
      <c r="DM278" s="4">
        <f t="shared" si="393"/>
        <v>22</v>
      </c>
      <c r="DN278" s="4">
        <f t="shared" si="394"/>
        <v>23</v>
      </c>
      <c r="DO278" s="3"/>
    </row>
    <row r="279" spans="1:119" x14ac:dyDescent="0.35">
      <c r="A279" s="3" t="str">
        <f t="shared" si="395"/>
        <v/>
      </c>
      <c r="B279" s="6"/>
      <c r="C279" s="3" t="str">
        <f t="shared" si="345"/>
        <v/>
      </c>
      <c r="D279" s="3" t="e" cm="1">
        <f t="array" ref="D279:F279">INDEX(_xlfn.TEXTSPLIT(B279," ",,TRUE),_xlfn.SEQUENCE(1,3))</f>
        <v>#VALUE!</v>
      </c>
      <c r="E279" s="3" t="e">
        <v>#VALUE!</v>
      </c>
      <c r="F279" s="3" t="e">
        <v>#VALUE!</v>
      </c>
      <c r="G279" s="3" t="e" cm="1">
        <f t="array" ref="G279">_xlfn.XLOOKUP(D279,Data!$D$3:$D$36,Data!$E$3:$G$36)</f>
        <v>#VALUE!</v>
      </c>
      <c r="H279" s="3"/>
      <c r="I279" s="3"/>
      <c r="J279" s="3" t="e">
        <f>_xlfn.XMATCH(E279,Data!$L$3:$L$10)</f>
        <v>#VALUE!</v>
      </c>
      <c r="K279" s="3" t="str">
        <f>IF(M279="",IF(I279,Data!$B$4,_xlfn.XLOOKUP(D279,Data!$D$3:$D$36,Data!$E$3:$E$36)),"")</f>
        <v/>
      </c>
      <c r="L279" s="3" t="str">
        <f>IF(M279="",IF(I279,_xlfn.XLOOKUP(G279,Data!$L$3:$L$10,Data!$M$3:$M$10),IF(H279=0,"",IF(H279=1,E279,_xlfn.XLOOKUP(E279,Data!$L$3:$L$10,Data!$M$3:$M$10)))),"")</f>
        <v/>
      </c>
      <c r="M279" s="3" t="str">
        <f>IF(NOT(ISERROR(F279)),Data!$J$3,IF(ISERROR(G279),Data!$J$4,IF(AND(H279=0,NOT(ISERROR(E279))),Data!$J$5,IF(AND(H279=2,ISERROR(J279)),Data!$J$7,IF(AND(H279=1,ISERROR(E279)),Data!$J$6,"")))))</f>
        <v>I don't know that verb.</v>
      </c>
      <c r="N279" s="3" t="e">
        <f>_xlfn.XLOOKUP(K279,Data!$D$3:$D$36,Data!$H$3:$H$36)</f>
        <v>#N/A</v>
      </c>
      <c r="O279" s="3" t="e">
        <f>_xlfn.XLOOKUP(L279,Data!$X$3:$X$29,Data!$W$3:$W$29)</f>
        <v>#N/A</v>
      </c>
      <c r="P279" s="3" t="b">
        <f>OR(_xlfn.XLOOKUP(CK278,Data!$O$3:$O$25,Data!$U$3:$U$25),AND(CL278,OR(DC278=CK278,DC278=1)))</f>
        <v>1</v>
      </c>
      <c r="Q279" s="3" t="e" cm="1">
        <f t="array" ref="Q279">INDEX(CO278:DN278,1,O279)</f>
        <v>#N/A</v>
      </c>
      <c r="R279" s="3" t="e">
        <f t="shared" si="347"/>
        <v>#N/A</v>
      </c>
      <c r="S279" s="3" t="e">
        <f t="shared" si="396"/>
        <v>#N/A</v>
      </c>
      <c r="T279" s="3" t="str">
        <f t="shared" si="397"/>
        <v/>
      </c>
      <c r="U279" s="3" t="str">
        <f>IF(M279&lt;&gt;"",M279,IF(L279="","",IFERROR(IF(T279=0,IF(S279=FALSE,Data!$J$11,Data!$J$8),""),IF(K279=Data!$B$4,"",Data!$J$8))))</f>
        <v>I don't know that verb.</v>
      </c>
      <c r="V279" s="3" t="e" cm="1">
        <f t="array" ref="V279">INDEX(Data!$Q$3:$T$25,CK278,L279)</f>
        <v>#VALUE!</v>
      </c>
      <c r="W279" s="3" t="e">
        <f t="shared" si="348"/>
        <v>#VALUE!</v>
      </c>
      <c r="X279" s="3">
        <f t="shared" si="398"/>
        <v>0</v>
      </c>
      <c r="Y279" s="3" t="str">
        <f>IF(K279&lt;&gt;"Go","",IF(ISNUMBER(V279),IF(V279&gt;0,W279,Data!$J$9),Play!V279))</f>
        <v/>
      </c>
      <c r="Z279" s="3" t="b">
        <f t="shared" si="399"/>
        <v>0</v>
      </c>
      <c r="AA279" s="3" t="str">
        <f t="shared" si="400"/>
        <v/>
      </c>
      <c r="AB279" s="3">
        <f t="shared" si="349"/>
        <v>0</v>
      </c>
      <c r="AE279" s="5" t="str">
        <f t="shared" si="350"/>
        <v/>
      </c>
      <c r="AF279" s="5" t="str">
        <f>IF(AE279&lt;&gt;"",OR(_xlfn.XLOOKUP(AE279,Data!$O$3:$O$25,Data!$U$3:$U$25),AND(CL278,OR(DC278=1,DC278=CK278))),"")</f>
        <v/>
      </c>
      <c r="AG279" s="5" t="e" cm="1">
        <f t="array" ref="AG279">"Exits: " &amp; _xlfn.TEXTJOIN(", ", TRUE, IF(INDEX(Data!$Q$3:$T$25,AE279,0)&gt;0,Data!$Q$2:$T$2,""))&amp;"."</f>
        <v>#VALUE!</v>
      </c>
      <c r="AH279" s="5" t="str" cm="1">
        <f t="array" ref="AH279">_xlfn.TEXTJOIN(", ", TRUE, IF(CO278:DN278=AE279,_xlfn.XLOOKUP($CO$3:$DN$3,Data!$W$3:$W$28,Data!$X$3:$X$28),""))</f>
        <v/>
      </c>
      <c r="AI279" s="5" t="str">
        <f>IF(AF279="","",IF(AF279,_xlfn.XLOOKUP(AE279,Data!$O$3:$O$25,Data!$P$3:$P$25)&amp;" "&amp;AG279&amp;IF(AH279&lt;&gt;""," You see: " &amp;AH279&amp;".",""),Data!$J$10))</f>
        <v/>
      </c>
      <c r="AJ279" s="5" t="str">
        <f t="shared" si="401"/>
        <v/>
      </c>
      <c r="AK279" s="5" t="str">
        <f>IF(AND(K279="Talk",U279=""),_xlfn.XLOOKUP(T279,Data!$W$3:$W$28,Data!$AC$3:$AC$28),"")</f>
        <v/>
      </c>
      <c r="AL279" s="5" t="str">
        <f t="shared" si="402"/>
        <v/>
      </c>
      <c r="AM279" s="5" t="b">
        <f t="shared" si="403"/>
        <v>0</v>
      </c>
      <c r="AN279" s="5" t="str">
        <f>IF(AM279,IF(_xlfn.XLOOKUP(T279,Data!$W$3:$W$28,Data!$AA$3:$AA$28)=FALSE,"You can't take that.",IF(Q279=1,"You already have that.",IF(OR(CK278=CT278,CK278=CY278),"The unholy fiend prevents you!",""))),"")</f>
        <v/>
      </c>
      <c r="AO279" s="5" t="str">
        <f t="shared" si="404"/>
        <v/>
      </c>
      <c r="AP279" s="5" t="str">
        <f t="shared" si="405"/>
        <v/>
      </c>
      <c r="AQ279" s="5" t="b">
        <f t="shared" si="406"/>
        <v>0</v>
      </c>
      <c r="AR279" s="5" t="str">
        <f t="shared" si="407"/>
        <v/>
      </c>
      <c r="AS279" s="5" t="str">
        <f t="shared" si="408"/>
        <v/>
      </c>
      <c r="AT279" s="5" t="str">
        <f t="shared" si="346"/>
        <v/>
      </c>
      <c r="AU279" s="5" t="str">
        <f>IF(AND(K279="Examine",U279=""),_xlfn.XLOOKUP(T279,Data!$W$3:$W$28,Data!$Z$3:$Z$28)&amp;IF(T279=15,IF(CL278,IF(CM278&gt;=14,"burning brightly.",IF(CM278&gt;=9,"burning steadily.",IF(CM278&gt;=4,"burning weakly.","guttering."))),"unlit."),""),"")</f>
        <v/>
      </c>
      <c r="AV279" s="5" t="str" cm="1">
        <f t="array" ref="AV279">_xlfn.TEXTJOIN(", ", TRUE, IF(CO278:DN278=1,CO$1:DN$1,""))</f>
        <v/>
      </c>
      <c r="AW279" s="5" t="str">
        <f t="shared" si="409"/>
        <v/>
      </c>
      <c r="AX279" s="5" t="b">
        <f t="shared" si="410"/>
        <v>0</v>
      </c>
      <c r="AY279" s="5" t="str">
        <f>IF(AX279,IF(NOT(ISBLANK(_xlfn.XLOOKUP(T279,Data!$W$3:$W$28,Data!$AD$3:$AD$28))),IF(CK278=12,"","There's nowhere to pour it away here."),"You can't empty that!"),"")</f>
        <v/>
      </c>
      <c r="AZ279" s="5" t="str">
        <f t="shared" si="411"/>
        <v/>
      </c>
      <c r="BA279" s="5" t="b">
        <f t="shared" si="412"/>
        <v>0</v>
      </c>
      <c r="BB279" s="5" t="e">
        <f>_xlfn.XLOOKUP(T279,Data!$W$3:$W$28,Data!$AD$3:$AD$28)</f>
        <v>#N/A</v>
      </c>
      <c r="BC279" s="5" t="str">
        <f t="shared" si="413"/>
        <v/>
      </c>
      <c r="BD279" s="5" t="str">
        <f t="shared" si="414"/>
        <v/>
      </c>
      <c r="BE279" s="5" t="b">
        <f t="shared" si="415"/>
        <v>0</v>
      </c>
      <c r="BF279" s="5" t="str">
        <f t="shared" si="351"/>
        <v/>
      </c>
      <c r="BG279" s="5" t="str">
        <f t="shared" si="416"/>
        <v/>
      </c>
      <c r="BH279" s="5" t="b">
        <f t="shared" si="417"/>
        <v>0</v>
      </c>
      <c r="BI279" s="5" t="str">
        <f t="shared" si="418"/>
        <v/>
      </c>
      <c r="BJ279" s="5" t="str">
        <f t="shared" si="352"/>
        <v/>
      </c>
      <c r="BK279" s="5" t="str">
        <f>IF(BH279,IF(BI279="","You ring the bell. "&amp;IF(BJ279=0,"Nothing else happens.","The "&amp;_xlfn.XLOOKUP(BJ279,Data!$W$3:$W$28,Data!$X$3:$X$28)&amp;" is transformed!"),BI279),"")</f>
        <v/>
      </c>
      <c r="BL279" s="5" t="b">
        <f t="shared" si="419"/>
        <v>0</v>
      </c>
      <c r="BM279" s="5" t="b">
        <f t="shared" si="420"/>
        <v>0</v>
      </c>
      <c r="BN279" s="5" t="str">
        <f t="shared" si="353"/>
        <v/>
      </c>
      <c r="BO279" s="5" t="str">
        <f t="shared" si="354"/>
        <v/>
      </c>
      <c r="BP279" s="5" t="b">
        <f t="shared" si="421"/>
        <v>0</v>
      </c>
      <c r="BQ279" s="5" t="str">
        <f>IF(BP279,IF(_xlfn.XLOOKUP(T279,Data!$W$3:$W$28,Data!$AB$3:$AB$28),"That's much too precious to give away!",IF(OR(AND(T279=17,CK278=CQ278),AND(T279=21,CK278=CV278)),"","No-one here seems to want that.")),"")</f>
        <v/>
      </c>
      <c r="BR279" s="5" t="str">
        <f>IF(BP279,IF(BQ279&lt;&gt;"",BQ279,IF(T279=21,Data!$B$5,"The priest takes the water and it is transformed by heavenly radiance!")),"")</f>
        <v/>
      </c>
      <c r="BS279" s="5" t="b">
        <f t="shared" si="422"/>
        <v>0</v>
      </c>
      <c r="BT279" s="5" t="str">
        <f t="shared" si="355"/>
        <v/>
      </c>
      <c r="BU279" s="5" t="str">
        <f t="shared" si="423"/>
        <v/>
      </c>
      <c r="BV279" s="5" t="b">
        <f t="shared" si="424"/>
        <v>0</v>
      </c>
      <c r="BW279" s="5" t="str">
        <f t="shared" si="356"/>
        <v/>
      </c>
      <c r="BX279" s="5" t="str">
        <f t="shared" si="425"/>
        <v/>
      </c>
      <c r="BY279" s="5" t="b">
        <f t="shared" si="426"/>
        <v>0</v>
      </c>
      <c r="BZ279" s="5">
        <f t="shared" si="427"/>
        <v>0</v>
      </c>
      <c r="CA279" s="5" t="str">
        <f t="shared" si="357"/>
        <v/>
      </c>
      <c r="CB279" s="5" t="b">
        <f t="shared" si="358"/>
        <v>0</v>
      </c>
      <c r="CC279" s="5" t="str">
        <f t="shared" si="359"/>
        <v/>
      </c>
      <c r="CD279" s="5" t="b">
        <f t="shared" si="360"/>
        <v>0</v>
      </c>
      <c r="CE279" s="5" t="b">
        <f t="shared" si="361"/>
        <v>0</v>
      </c>
      <c r="CF279" s="5" t="b">
        <f t="shared" si="362"/>
        <v>0</v>
      </c>
      <c r="CG279" s="5" t="b">
        <f t="shared" si="363"/>
        <v>0</v>
      </c>
      <c r="CH279" s="5" t="b">
        <f t="shared" si="364"/>
        <v>0</v>
      </c>
      <c r="CI279" s="5">
        <f t="shared" si="365"/>
        <v>0</v>
      </c>
      <c r="CJ279" s="5" t="str">
        <f t="shared" si="366"/>
        <v>I don't know that verb.</v>
      </c>
      <c r="CK279" s="4">
        <f t="shared" si="367"/>
        <v>3</v>
      </c>
      <c r="CL279" s="4" t="b">
        <f t="shared" si="368"/>
        <v>0</v>
      </c>
      <c r="CM279" s="4">
        <f t="shared" si="428"/>
        <v>20</v>
      </c>
      <c r="CN279" s="4" t="b">
        <f t="shared" si="369"/>
        <v>0</v>
      </c>
      <c r="CO279" s="4">
        <f t="shared" si="370"/>
        <v>12</v>
      </c>
      <c r="CP279" s="4">
        <f t="shared" si="371"/>
        <v>10</v>
      </c>
      <c r="CQ279" s="4">
        <f t="shared" si="372"/>
        <v>2</v>
      </c>
      <c r="CR279" s="4">
        <f t="shared" si="373"/>
        <v>20</v>
      </c>
      <c r="CS279" s="4">
        <f t="shared" si="374"/>
        <v>2</v>
      </c>
      <c r="CT279" s="4">
        <f t="shared" si="375"/>
        <v>15</v>
      </c>
      <c r="CU279" s="4">
        <f t="shared" si="376"/>
        <v>16</v>
      </c>
      <c r="CV279" s="4">
        <f t="shared" si="377"/>
        <v>8</v>
      </c>
      <c r="CW279" s="4">
        <f t="shared" si="378"/>
        <v>8</v>
      </c>
      <c r="CX279" s="4">
        <f t="shared" si="379"/>
        <v>14</v>
      </c>
      <c r="CY279" s="4">
        <f t="shared" si="380"/>
        <v>19</v>
      </c>
      <c r="CZ279" s="4">
        <f t="shared" si="381"/>
        <v>9</v>
      </c>
      <c r="DA279" s="4">
        <f t="shared" si="382"/>
        <v>2</v>
      </c>
      <c r="DB279" s="4">
        <f t="shared" si="383"/>
        <v>12</v>
      </c>
      <c r="DC279" s="4">
        <f t="shared" si="429"/>
        <v>2</v>
      </c>
      <c r="DD279" s="4">
        <f t="shared" si="384"/>
        <v>2</v>
      </c>
      <c r="DE279" s="4">
        <f t="shared" si="385"/>
        <v>2</v>
      </c>
      <c r="DF279" s="4">
        <f t="shared" si="386"/>
        <v>10</v>
      </c>
      <c r="DG279" s="4">
        <f t="shared" si="387"/>
        <v>2</v>
      </c>
      <c r="DH279" s="4">
        <f t="shared" si="388"/>
        <v>17</v>
      </c>
      <c r="DI279" s="4">
        <f t="shared" si="389"/>
        <v>6</v>
      </c>
      <c r="DJ279" s="4">
        <f t="shared" si="390"/>
        <v>15</v>
      </c>
      <c r="DK279" s="4">
        <f t="shared" si="391"/>
        <v>19</v>
      </c>
      <c r="DL279" s="4">
        <f t="shared" si="392"/>
        <v>2</v>
      </c>
      <c r="DM279" s="4">
        <f t="shared" si="393"/>
        <v>22</v>
      </c>
      <c r="DN279" s="4">
        <f t="shared" si="394"/>
        <v>23</v>
      </c>
      <c r="DO279" s="3"/>
    </row>
    <row r="280" spans="1:119" x14ac:dyDescent="0.35">
      <c r="A280" s="3" t="str">
        <f t="shared" si="395"/>
        <v/>
      </c>
      <c r="B280" s="6"/>
      <c r="C280" s="3" t="str">
        <f t="shared" si="345"/>
        <v/>
      </c>
      <c r="D280" s="3" t="e" cm="1">
        <f t="array" ref="D280:F280">INDEX(_xlfn.TEXTSPLIT(B280," ",,TRUE),_xlfn.SEQUENCE(1,3))</f>
        <v>#VALUE!</v>
      </c>
      <c r="E280" s="3" t="e">
        <v>#VALUE!</v>
      </c>
      <c r="F280" s="3" t="e">
        <v>#VALUE!</v>
      </c>
      <c r="G280" s="3" t="e" cm="1">
        <f t="array" ref="G280">_xlfn.XLOOKUP(D280,Data!$D$3:$D$36,Data!$E$3:$G$36)</f>
        <v>#VALUE!</v>
      </c>
      <c r="H280" s="3"/>
      <c r="I280" s="3"/>
      <c r="J280" s="3" t="e">
        <f>_xlfn.XMATCH(E280,Data!$L$3:$L$10)</f>
        <v>#VALUE!</v>
      </c>
      <c r="K280" s="3" t="str">
        <f>IF(M280="",IF(I280,Data!$B$4,_xlfn.XLOOKUP(D280,Data!$D$3:$D$36,Data!$E$3:$E$36)),"")</f>
        <v/>
      </c>
      <c r="L280" s="3" t="str">
        <f>IF(M280="",IF(I280,_xlfn.XLOOKUP(G280,Data!$L$3:$L$10,Data!$M$3:$M$10),IF(H280=0,"",IF(H280=1,E280,_xlfn.XLOOKUP(E280,Data!$L$3:$L$10,Data!$M$3:$M$10)))),"")</f>
        <v/>
      </c>
      <c r="M280" s="3" t="str">
        <f>IF(NOT(ISERROR(F280)),Data!$J$3,IF(ISERROR(G280),Data!$J$4,IF(AND(H280=0,NOT(ISERROR(E280))),Data!$J$5,IF(AND(H280=2,ISERROR(J280)),Data!$J$7,IF(AND(H280=1,ISERROR(E280)),Data!$J$6,"")))))</f>
        <v>I don't know that verb.</v>
      </c>
      <c r="N280" s="3" t="e">
        <f>_xlfn.XLOOKUP(K280,Data!$D$3:$D$36,Data!$H$3:$H$36)</f>
        <v>#N/A</v>
      </c>
      <c r="O280" s="3" t="e">
        <f>_xlfn.XLOOKUP(L280,Data!$X$3:$X$29,Data!$W$3:$W$29)</f>
        <v>#N/A</v>
      </c>
      <c r="P280" s="3" t="b">
        <f>OR(_xlfn.XLOOKUP(CK279,Data!$O$3:$O$25,Data!$U$3:$U$25),AND(CL279,OR(DC279=CK279,DC279=1)))</f>
        <v>1</v>
      </c>
      <c r="Q280" s="3" t="e" cm="1">
        <f t="array" ref="Q280">INDEX(CO279:DN279,1,O280)</f>
        <v>#N/A</v>
      </c>
      <c r="R280" s="3" t="e">
        <f t="shared" si="347"/>
        <v>#N/A</v>
      </c>
      <c r="S280" s="3" t="e">
        <f t="shared" si="396"/>
        <v>#N/A</v>
      </c>
      <c r="T280" s="3" t="str">
        <f t="shared" si="397"/>
        <v/>
      </c>
      <c r="U280" s="3" t="str">
        <f>IF(M280&lt;&gt;"",M280,IF(L280="","",IFERROR(IF(T280=0,IF(S280=FALSE,Data!$J$11,Data!$J$8),""),IF(K280=Data!$B$4,"",Data!$J$8))))</f>
        <v>I don't know that verb.</v>
      </c>
      <c r="V280" s="3" t="e" cm="1">
        <f t="array" ref="V280">INDEX(Data!$Q$3:$T$25,CK279,L280)</f>
        <v>#VALUE!</v>
      </c>
      <c r="W280" s="3" t="e">
        <f t="shared" si="348"/>
        <v>#VALUE!</v>
      </c>
      <c r="X280" s="3">
        <f t="shared" si="398"/>
        <v>0</v>
      </c>
      <c r="Y280" s="3" t="str">
        <f>IF(K280&lt;&gt;"Go","",IF(ISNUMBER(V280),IF(V280&gt;0,W280,Data!$J$9),Play!V280))</f>
        <v/>
      </c>
      <c r="Z280" s="3" t="b">
        <f t="shared" si="399"/>
        <v>0</v>
      </c>
      <c r="AA280" s="3" t="str">
        <f t="shared" si="400"/>
        <v/>
      </c>
      <c r="AB280" s="3">
        <f t="shared" si="349"/>
        <v>0</v>
      </c>
      <c r="AE280" s="5" t="str">
        <f t="shared" si="350"/>
        <v/>
      </c>
      <c r="AF280" s="5" t="str">
        <f>IF(AE280&lt;&gt;"",OR(_xlfn.XLOOKUP(AE280,Data!$O$3:$O$25,Data!$U$3:$U$25),AND(CL279,OR(DC279=1,DC279=CK279))),"")</f>
        <v/>
      </c>
      <c r="AG280" s="5" t="e" cm="1">
        <f t="array" ref="AG280">"Exits: " &amp; _xlfn.TEXTJOIN(", ", TRUE, IF(INDEX(Data!$Q$3:$T$25,AE280,0)&gt;0,Data!$Q$2:$T$2,""))&amp;"."</f>
        <v>#VALUE!</v>
      </c>
      <c r="AH280" s="5" t="str" cm="1">
        <f t="array" ref="AH280">_xlfn.TEXTJOIN(", ", TRUE, IF(CO279:DN279=AE280,_xlfn.XLOOKUP($CO$3:$DN$3,Data!$W$3:$W$28,Data!$X$3:$X$28),""))</f>
        <v/>
      </c>
      <c r="AI280" s="5" t="str">
        <f>IF(AF280="","",IF(AF280,_xlfn.XLOOKUP(AE280,Data!$O$3:$O$25,Data!$P$3:$P$25)&amp;" "&amp;AG280&amp;IF(AH280&lt;&gt;""," You see: " &amp;AH280&amp;".",""),Data!$J$10))</f>
        <v/>
      </c>
      <c r="AJ280" s="5" t="str">
        <f t="shared" si="401"/>
        <v/>
      </c>
      <c r="AK280" s="5" t="str">
        <f>IF(AND(K280="Talk",U280=""),_xlfn.XLOOKUP(T280,Data!$W$3:$W$28,Data!$AC$3:$AC$28),"")</f>
        <v/>
      </c>
      <c r="AL280" s="5" t="str">
        <f t="shared" si="402"/>
        <v/>
      </c>
      <c r="AM280" s="5" t="b">
        <f t="shared" si="403"/>
        <v>0</v>
      </c>
      <c r="AN280" s="5" t="str">
        <f>IF(AM280,IF(_xlfn.XLOOKUP(T280,Data!$W$3:$W$28,Data!$AA$3:$AA$28)=FALSE,"You can't take that.",IF(Q280=1,"You already have that.",IF(OR(CK279=CT279,CK279=CY279),"The unholy fiend prevents you!",""))),"")</f>
        <v/>
      </c>
      <c r="AO280" s="5" t="str">
        <f t="shared" si="404"/>
        <v/>
      </c>
      <c r="AP280" s="5" t="str">
        <f t="shared" si="405"/>
        <v/>
      </c>
      <c r="AQ280" s="5" t="b">
        <f t="shared" si="406"/>
        <v>0</v>
      </c>
      <c r="AR280" s="5" t="str">
        <f t="shared" si="407"/>
        <v/>
      </c>
      <c r="AS280" s="5" t="str">
        <f t="shared" si="408"/>
        <v/>
      </c>
      <c r="AT280" s="5" t="str">
        <f t="shared" si="346"/>
        <v/>
      </c>
      <c r="AU280" s="5" t="str">
        <f>IF(AND(K280="Examine",U280=""),_xlfn.XLOOKUP(T280,Data!$W$3:$W$28,Data!$Z$3:$Z$28)&amp;IF(T280=15,IF(CL279,IF(CM279&gt;=14,"burning brightly.",IF(CM279&gt;=9,"burning steadily.",IF(CM279&gt;=4,"burning weakly.","guttering."))),"unlit."),""),"")</f>
        <v/>
      </c>
      <c r="AV280" s="5" t="str" cm="1">
        <f t="array" ref="AV280">_xlfn.TEXTJOIN(", ", TRUE, IF(CO279:DN279=1,CO$1:DN$1,""))</f>
        <v/>
      </c>
      <c r="AW280" s="5" t="str">
        <f t="shared" si="409"/>
        <v/>
      </c>
      <c r="AX280" s="5" t="b">
        <f t="shared" si="410"/>
        <v>0</v>
      </c>
      <c r="AY280" s="5" t="str">
        <f>IF(AX280,IF(NOT(ISBLANK(_xlfn.XLOOKUP(T280,Data!$W$3:$W$28,Data!$AD$3:$AD$28))),IF(CK279=12,"","There's nowhere to pour it away here."),"You can't empty that!"),"")</f>
        <v/>
      </c>
      <c r="AZ280" s="5" t="str">
        <f t="shared" si="411"/>
        <v/>
      </c>
      <c r="BA280" s="5" t="b">
        <f t="shared" si="412"/>
        <v>0</v>
      </c>
      <c r="BB280" s="5" t="e">
        <f>_xlfn.XLOOKUP(T280,Data!$W$3:$W$28,Data!$AD$3:$AD$28)</f>
        <v>#N/A</v>
      </c>
      <c r="BC280" s="5" t="str">
        <f t="shared" si="413"/>
        <v/>
      </c>
      <c r="BD280" s="5" t="str">
        <f t="shared" si="414"/>
        <v/>
      </c>
      <c r="BE280" s="5" t="b">
        <f t="shared" si="415"/>
        <v>0</v>
      </c>
      <c r="BF280" s="5" t="str">
        <f t="shared" si="351"/>
        <v/>
      </c>
      <c r="BG280" s="5" t="str">
        <f t="shared" si="416"/>
        <v/>
      </c>
      <c r="BH280" s="5" t="b">
        <f t="shared" si="417"/>
        <v>0</v>
      </c>
      <c r="BI280" s="5" t="str">
        <f t="shared" si="418"/>
        <v/>
      </c>
      <c r="BJ280" s="5" t="str">
        <f t="shared" si="352"/>
        <v/>
      </c>
      <c r="BK280" s="5" t="str">
        <f>IF(BH280,IF(BI280="","You ring the bell. "&amp;IF(BJ280=0,"Nothing else happens.","The "&amp;_xlfn.XLOOKUP(BJ280,Data!$W$3:$W$28,Data!$X$3:$X$28)&amp;" is transformed!"),BI280),"")</f>
        <v/>
      </c>
      <c r="BL280" s="5" t="b">
        <f t="shared" si="419"/>
        <v>0</v>
      </c>
      <c r="BM280" s="5" t="b">
        <f t="shared" si="420"/>
        <v>0</v>
      </c>
      <c r="BN280" s="5" t="str">
        <f t="shared" si="353"/>
        <v/>
      </c>
      <c r="BO280" s="5" t="str">
        <f t="shared" si="354"/>
        <v/>
      </c>
      <c r="BP280" s="5" t="b">
        <f t="shared" si="421"/>
        <v>0</v>
      </c>
      <c r="BQ280" s="5" t="str">
        <f>IF(BP280,IF(_xlfn.XLOOKUP(T280,Data!$W$3:$W$28,Data!$AB$3:$AB$28),"That's much too precious to give away!",IF(OR(AND(T280=17,CK279=CQ279),AND(T280=21,CK279=CV279)),"","No-one here seems to want that.")),"")</f>
        <v/>
      </c>
      <c r="BR280" s="5" t="str">
        <f>IF(BP280,IF(BQ280&lt;&gt;"",BQ280,IF(T280=21,Data!$B$5,"The priest takes the water and it is transformed by heavenly radiance!")),"")</f>
        <v/>
      </c>
      <c r="BS280" s="5" t="b">
        <f t="shared" si="422"/>
        <v>0</v>
      </c>
      <c r="BT280" s="5" t="str">
        <f t="shared" si="355"/>
        <v/>
      </c>
      <c r="BU280" s="5" t="str">
        <f t="shared" si="423"/>
        <v/>
      </c>
      <c r="BV280" s="5" t="b">
        <f t="shared" si="424"/>
        <v>0</v>
      </c>
      <c r="BW280" s="5" t="str">
        <f t="shared" si="356"/>
        <v/>
      </c>
      <c r="BX280" s="5" t="str">
        <f t="shared" si="425"/>
        <v/>
      </c>
      <c r="BY280" s="5" t="b">
        <f t="shared" si="426"/>
        <v>0</v>
      </c>
      <c r="BZ280" s="5">
        <f t="shared" si="427"/>
        <v>0</v>
      </c>
      <c r="CA280" s="5" t="str">
        <f t="shared" si="357"/>
        <v/>
      </c>
      <c r="CB280" s="5" t="b">
        <f t="shared" si="358"/>
        <v>0</v>
      </c>
      <c r="CC280" s="5" t="str">
        <f t="shared" si="359"/>
        <v/>
      </c>
      <c r="CD280" s="5" t="b">
        <f t="shared" si="360"/>
        <v>0</v>
      </c>
      <c r="CE280" s="5" t="b">
        <f t="shared" si="361"/>
        <v>0</v>
      </c>
      <c r="CF280" s="5" t="b">
        <f t="shared" si="362"/>
        <v>0</v>
      </c>
      <c r="CG280" s="5" t="b">
        <f t="shared" si="363"/>
        <v>0</v>
      </c>
      <c r="CH280" s="5" t="b">
        <f t="shared" si="364"/>
        <v>0</v>
      </c>
      <c r="CI280" s="5">
        <f t="shared" si="365"/>
        <v>0</v>
      </c>
      <c r="CJ280" s="5" t="str">
        <f t="shared" si="366"/>
        <v>I don't know that verb.</v>
      </c>
      <c r="CK280" s="4">
        <f t="shared" si="367"/>
        <v>3</v>
      </c>
      <c r="CL280" s="4" t="b">
        <f t="shared" si="368"/>
        <v>0</v>
      </c>
      <c r="CM280" s="4">
        <f t="shared" si="428"/>
        <v>20</v>
      </c>
      <c r="CN280" s="4" t="b">
        <f t="shared" si="369"/>
        <v>0</v>
      </c>
      <c r="CO280" s="4">
        <f t="shared" si="370"/>
        <v>12</v>
      </c>
      <c r="CP280" s="4">
        <f t="shared" si="371"/>
        <v>10</v>
      </c>
      <c r="CQ280" s="4">
        <f t="shared" si="372"/>
        <v>2</v>
      </c>
      <c r="CR280" s="4">
        <f t="shared" si="373"/>
        <v>20</v>
      </c>
      <c r="CS280" s="4">
        <f t="shared" si="374"/>
        <v>2</v>
      </c>
      <c r="CT280" s="4">
        <f t="shared" si="375"/>
        <v>15</v>
      </c>
      <c r="CU280" s="4">
        <f t="shared" si="376"/>
        <v>16</v>
      </c>
      <c r="CV280" s="4">
        <f t="shared" si="377"/>
        <v>8</v>
      </c>
      <c r="CW280" s="4">
        <f t="shared" si="378"/>
        <v>8</v>
      </c>
      <c r="CX280" s="4">
        <f t="shared" si="379"/>
        <v>14</v>
      </c>
      <c r="CY280" s="4">
        <f t="shared" si="380"/>
        <v>19</v>
      </c>
      <c r="CZ280" s="4">
        <f t="shared" si="381"/>
        <v>9</v>
      </c>
      <c r="DA280" s="4">
        <f t="shared" si="382"/>
        <v>2</v>
      </c>
      <c r="DB280" s="4">
        <f t="shared" si="383"/>
        <v>12</v>
      </c>
      <c r="DC280" s="4">
        <f t="shared" si="429"/>
        <v>2</v>
      </c>
      <c r="DD280" s="4">
        <f t="shared" si="384"/>
        <v>2</v>
      </c>
      <c r="DE280" s="4">
        <f t="shared" si="385"/>
        <v>2</v>
      </c>
      <c r="DF280" s="4">
        <f t="shared" si="386"/>
        <v>10</v>
      </c>
      <c r="DG280" s="4">
        <f t="shared" si="387"/>
        <v>2</v>
      </c>
      <c r="DH280" s="4">
        <f t="shared" si="388"/>
        <v>17</v>
      </c>
      <c r="DI280" s="4">
        <f t="shared" si="389"/>
        <v>6</v>
      </c>
      <c r="DJ280" s="4">
        <f t="shared" si="390"/>
        <v>15</v>
      </c>
      <c r="DK280" s="4">
        <f t="shared" si="391"/>
        <v>19</v>
      </c>
      <c r="DL280" s="4">
        <f t="shared" si="392"/>
        <v>2</v>
      </c>
      <c r="DM280" s="4">
        <f t="shared" si="393"/>
        <v>22</v>
      </c>
      <c r="DN280" s="4">
        <f t="shared" si="394"/>
        <v>23</v>
      </c>
      <c r="DO280" s="3"/>
    </row>
    <row r="281" spans="1:119" x14ac:dyDescent="0.35">
      <c r="A281" s="3" t="str">
        <f t="shared" si="395"/>
        <v/>
      </c>
      <c r="B281" s="6"/>
      <c r="C281" s="3" t="str">
        <f t="shared" si="345"/>
        <v/>
      </c>
      <c r="D281" s="3" t="e" cm="1">
        <f t="array" ref="D281:F281">INDEX(_xlfn.TEXTSPLIT(B281," ",,TRUE),_xlfn.SEQUENCE(1,3))</f>
        <v>#VALUE!</v>
      </c>
      <c r="E281" s="3" t="e">
        <v>#VALUE!</v>
      </c>
      <c r="F281" s="3" t="e">
        <v>#VALUE!</v>
      </c>
      <c r="G281" s="3" t="e" cm="1">
        <f t="array" ref="G281">_xlfn.XLOOKUP(D281,Data!$D$3:$D$36,Data!$E$3:$G$36)</f>
        <v>#VALUE!</v>
      </c>
      <c r="H281" s="3"/>
      <c r="I281" s="3"/>
      <c r="J281" s="3" t="e">
        <f>_xlfn.XMATCH(E281,Data!$L$3:$L$10)</f>
        <v>#VALUE!</v>
      </c>
      <c r="K281" s="3" t="str">
        <f>IF(M281="",IF(I281,Data!$B$4,_xlfn.XLOOKUP(D281,Data!$D$3:$D$36,Data!$E$3:$E$36)),"")</f>
        <v/>
      </c>
      <c r="L281" s="3" t="str">
        <f>IF(M281="",IF(I281,_xlfn.XLOOKUP(G281,Data!$L$3:$L$10,Data!$M$3:$M$10),IF(H281=0,"",IF(H281=1,E281,_xlfn.XLOOKUP(E281,Data!$L$3:$L$10,Data!$M$3:$M$10)))),"")</f>
        <v/>
      </c>
      <c r="M281" s="3" t="str">
        <f>IF(NOT(ISERROR(F281)),Data!$J$3,IF(ISERROR(G281),Data!$J$4,IF(AND(H281=0,NOT(ISERROR(E281))),Data!$J$5,IF(AND(H281=2,ISERROR(J281)),Data!$J$7,IF(AND(H281=1,ISERROR(E281)),Data!$J$6,"")))))</f>
        <v>I don't know that verb.</v>
      </c>
      <c r="N281" s="3" t="e">
        <f>_xlfn.XLOOKUP(K281,Data!$D$3:$D$36,Data!$H$3:$H$36)</f>
        <v>#N/A</v>
      </c>
      <c r="O281" s="3" t="e">
        <f>_xlfn.XLOOKUP(L281,Data!$X$3:$X$29,Data!$W$3:$W$29)</f>
        <v>#N/A</v>
      </c>
      <c r="P281" s="3" t="b">
        <f>OR(_xlfn.XLOOKUP(CK280,Data!$O$3:$O$25,Data!$U$3:$U$25),AND(CL280,OR(DC280=CK280,DC280=1)))</f>
        <v>1</v>
      </c>
      <c r="Q281" s="3" t="e" cm="1">
        <f t="array" ref="Q281">INDEX(CO280:DN280,1,O281)</f>
        <v>#N/A</v>
      </c>
      <c r="R281" s="3" t="e">
        <f t="shared" si="347"/>
        <v>#N/A</v>
      </c>
      <c r="S281" s="3" t="e">
        <f t="shared" si="396"/>
        <v>#N/A</v>
      </c>
      <c r="T281" s="3" t="str">
        <f t="shared" si="397"/>
        <v/>
      </c>
      <c r="U281" s="3" t="str">
        <f>IF(M281&lt;&gt;"",M281,IF(L281="","",IFERROR(IF(T281=0,IF(S281=FALSE,Data!$J$11,Data!$J$8),""),IF(K281=Data!$B$4,"",Data!$J$8))))</f>
        <v>I don't know that verb.</v>
      </c>
      <c r="V281" s="3" t="e" cm="1">
        <f t="array" ref="V281">INDEX(Data!$Q$3:$T$25,CK280,L281)</f>
        <v>#VALUE!</v>
      </c>
      <c r="W281" s="3" t="e">
        <f t="shared" si="348"/>
        <v>#VALUE!</v>
      </c>
      <c r="X281" s="3">
        <f t="shared" si="398"/>
        <v>0</v>
      </c>
      <c r="Y281" s="3" t="str">
        <f>IF(K281&lt;&gt;"Go","",IF(ISNUMBER(V281),IF(V281&gt;0,W281,Data!$J$9),Play!V281))</f>
        <v/>
      </c>
      <c r="Z281" s="3" t="b">
        <f t="shared" si="399"/>
        <v>0</v>
      </c>
      <c r="AA281" s="3" t="str">
        <f t="shared" si="400"/>
        <v/>
      </c>
      <c r="AB281" s="3">
        <f t="shared" si="349"/>
        <v>0</v>
      </c>
      <c r="AE281" s="5" t="str">
        <f t="shared" si="350"/>
        <v/>
      </c>
      <c r="AF281" s="5" t="str">
        <f>IF(AE281&lt;&gt;"",OR(_xlfn.XLOOKUP(AE281,Data!$O$3:$O$25,Data!$U$3:$U$25),AND(CL280,OR(DC280=1,DC280=CK280))),"")</f>
        <v/>
      </c>
      <c r="AG281" s="5" t="e" cm="1">
        <f t="array" ref="AG281">"Exits: " &amp; _xlfn.TEXTJOIN(", ", TRUE, IF(INDEX(Data!$Q$3:$T$25,AE281,0)&gt;0,Data!$Q$2:$T$2,""))&amp;"."</f>
        <v>#VALUE!</v>
      </c>
      <c r="AH281" s="5" t="str" cm="1">
        <f t="array" ref="AH281">_xlfn.TEXTJOIN(", ", TRUE, IF(CO280:DN280=AE281,_xlfn.XLOOKUP($CO$3:$DN$3,Data!$W$3:$W$28,Data!$X$3:$X$28),""))</f>
        <v/>
      </c>
      <c r="AI281" s="5" t="str">
        <f>IF(AF281="","",IF(AF281,_xlfn.XLOOKUP(AE281,Data!$O$3:$O$25,Data!$P$3:$P$25)&amp;" "&amp;AG281&amp;IF(AH281&lt;&gt;""," You see: " &amp;AH281&amp;".",""),Data!$J$10))</f>
        <v/>
      </c>
      <c r="AJ281" s="5" t="str">
        <f t="shared" si="401"/>
        <v/>
      </c>
      <c r="AK281" s="5" t="str">
        <f>IF(AND(K281="Talk",U281=""),_xlfn.XLOOKUP(T281,Data!$W$3:$W$28,Data!$AC$3:$AC$28),"")</f>
        <v/>
      </c>
      <c r="AL281" s="5" t="str">
        <f t="shared" si="402"/>
        <v/>
      </c>
      <c r="AM281" s="5" t="b">
        <f t="shared" si="403"/>
        <v>0</v>
      </c>
      <c r="AN281" s="5" t="str">
        <f>IF(AM281,IF(_xlfn.XLOOKUP(T281,Data!$W$3:$W$28,Data!$AA$3:$AA$28)=FALSE,"You can't take that.",IF(Q281=1,"You already have that.",IF(OR(CK280=CT280,CK280=CY280),"The unholy fiend prevents you!",""))),"")</f>
        <v/>
      </c>
      <c r="AO281" s="5" t="str">
        <f t="shared" si="404"/>
        <v/>
      </c>
      <c r="AP281" s="5" t="str">
        <f t="shared" si="405"/>
        <v/>
      </c>
      <c r="AQ281" s="5" t="b">
        <f t="shared" si="406"/>
        <v>0</v>
      </c>
      <c r="AR281" s="5" t="str">
        <f t="shared" si="407"/>
        <v/>
      </c>
      <c r="AS281" s="5" t="str">
        <f t="shared" si="408"/>
        <v/>
      </c>
      <c r="AT281" s="5" t="str">
        <f t="shared" si="346"/>
        <v/>
      </c>
      <c r="AU281" s="5" t="str">
        <f>IF(AND(K281="Examine",U281=""),_xlfn.XLOOKUP(T281,Data!$W$3:$W$28,Data!$Z$3:$Z$28)&amp;IF(T281=15,IF(CL280,IF(CM280&gt;=14,"burning brightly.",IF(CM280&gt;=9,"burning steadily.",IF(CM280&gt;=4,"burning weakly.","guttering."))),"unlit."),""),"")</f>
        <v/>
      </c>
      <c r="AV281" s="5" t="str" cm="1">
        <f t="array" ref="AV281">_xlfn.TEXTJOIN(", ", TRUE, IF(CO280:DN280=1,CO$1:DN$1,""))</f>
        <v/>
      </c>
      <c r="AW281" s="5" t="str">
        <f t="shared" si="409"/>
        <v/>
      </c>
      <c r="AX281" s="5" t="b">
        <f t="shared" si="410"/>
        <v>0</v>
      </c>
      <c r="AY281" s="5" t="str">
        <f>IF(AX281,IF(NOT(ISBLANK(_xlfn.XLOOKUP(T281,Data!$W$3:$W$28,Data!$AD$3:$AD$28))),IF(CK280=12,"","There's nowhere to pour it away here."),"You can't empty that!"),"")</f>
        <v/>
      </c>
      <c r="AZ281" s="5" t="str">
        <f t="shared" si="411"/>
        <v/>
      </c>
      <c r="BA281" s="5" t="b">
        <f t="shared" si="412"/>
        <v>0</v>
      </c>
      <c r="BB281" s="5" t="e">
        <f>_xlfn.XLOOKUP(T281,Data!$W$3:$W$28,Data!$AD$3:$AD$28)</f>
        <v>#N/A</v>
      </c>
      <c r="BC281" s="5" t="str">
        <f t="shared" si="413"/>
        <v/>
      </c>
      <c r="BD281" s="5" t="str">
        <f t="shared" si="414"/>
        <v/>
      </c>
      <c r="BE281" s="5" t="b">
        <f t="shared" si="415"/>
        <v>0</v>
      </c>
      <c r="BF281" s="5" t="str">
        <f t="shared" si="351"/>
        <v/>
      </c>
      <c r="BG281" s="5" t="str">
        <f t="shared" si="416"/>
        <v/>
      </c>
      <c r="BH281" s="5" t="b">
        <f t="shared" si="417"/>
        <v>0</v>
      </c>
      <c r="BI281" s="5" t="str">
        <f t="shared" si="418"/>
        <v/>
      </c>
      <c r="BJ281" s="5" t="str">
        <f t="shared" si="352"/>
        <v/>
      </c>
      <c r="BK281" s="5" t="str">
        <f>IF(BH281,IF(BI281="","You ring the bell. "&amp;IF(BJ281=0,"Nothing else happens.","The "&amp;_xlfn.XLOOKUP(BJ281,Data!$W$3:$W$28,Data!$X$3:$X$28)&amp;" is transformed!"),BI281),"")</f>
        <v/>
      </c>
      <c r="BL281" s="5" t="b">
        <f t="shared" si="419"/>
        <v>0</v>
      </c>
      <c r="BM281" s="5" t="b">
        <f t="shared" si="420"/>
        <v>0</v>
      </c>
      <c r="BN281" s="5" t="str">
        <f t="shared" si="353"/>
        <v/>
      </c>
      <c r="BO281" s="5" t="str">
        <f t="shared" si="354"/>
        <v/>
      </c>
      <c r="BP281" s="5" t="b">
        <f t="shared" si="421"/>
        <v>0</v>
      </c>
      <c r="BQ281" s="5" t="str">
        <f>IF(BP281,IF(_xlfn.XLOOKUP(T281,Data!$W$3:$W$28,Data!$AB$3:$AB$28),"That's much too precious to give away!",IF(OR(AND(T281=17,CK280=CQ280),AND(T281=21,CK280=CV280)),"","No-one here seems to want that.")),"")</f>
        <v/>
      </c>
      <c r="BR281" s="5" t="str">
        <f>IF(BP281,IF(BQ281&lt;&gt;"",BQ281,IF(T281=21,Data!$B$5,"The priest takes the water and it is transformed by heavenly radiance!")),"")</f>
        <v/>
      </c>
      <c r="BS281" s="5" t="b">
        <f t="shared" si="422"/>
        <v>0</v>
      </c>
      <c r="BT281" s="5" t="str">
        <f t="shared" si="355"/>
        <v/>
      </c>
      <c r="BU281" s="5" t="str">
        <f t="shared" si="423"/>
        <v/>
      </c>
      <c r="BV281" s="5" t="b">
        <f t="shared" si="424"/>
        <v>0</v>
      </c>
      <c r="BW281" s="5" t="str">
        <f t="shared" si="356"/>
        <v/>
      </c>
      <c r="BX281" s="5" t="str">
        <f t="shared" si="425"/>
        <v/>
      </c>
      <c r="BY281" s="5" t="b">
        <f t="shared" si="426"/>
        <v>0</v>
      </c>
      <c r="BZ281" s="5">
        <f t="shared" si="427"/>
        <v>0</v>
      </c>
      <c r="CA281" s="5" t="str">
        <f t="shared" si="357"/>
        <v/>
      </c>
      <c r="CB281" s="5" t="b">
        <f t="shared" si="358"/>
        <v>0</v>
      </c>
      <c r="CC281" s="5" t="str">
        <f t="shared" si="359"/>
        <v/>
      </c>
      <c r="CD281" s="5" t="b">
        <f t="shared" si="360"/>
        <v>0</v>
      </c>
      <c r="CE281" s="5" t="b">
        <f t="shared" si="361"/>
        <v>0</v>
      </c>
      <c r="CF281" s="5" t="b">
        <f t="shared" si="362"/>
        <v>0</v>
      </c>
      <c r="CG281" s="5" t="b">
        <f t="shared" si="363"/>
        <v>0</v>
      </c>
      <c r="CH281" s="5" t="b">
        <f t="shared" si="364"/>
        <v>0</v>
      </c>
      <c r="CI281" s="5">
        <f t="shared" si="365"/>
        <v>0</v>
      </c>
      <c r="CJ281" s="5" t="str">
        <f t="shared" si="366"/>
        <v>I don't know that verb.</v>
      </c>
      <c r="CK281" s="4">
        <f t="shared" si="367"/>
        <v>3</v>
      </c>
      <c r="CL281" s="4" t="b">
        <f t="shared" si="368"/>
        <v>0</v>
      </c>
      <c r="CM281" s="4">
        <f t="shared" si="428"/>
        <v>20</v>
      </c>
      <c r="CN281" s="4" t="b">
        <f t="shared" si="369"/>
        <v>0</v>
      </c>
      <c r="CO281" s="4">
        <f t="shared" si="370"/>
        <v>12</v>
      </c>
      <c r="CP281" s="4">
        <f t="shared" si="371"/>
        <v>10</v>
      </c>
      <c r="CQ281" s="4">
        <f t="shared" si="372"/>
        <v>2</v>
      </c>
      <c r="CR281" s="4">
        <f t="shared" si="373"/>
        <v>20</v>
      </c>
      <c r="CS281" s="4">
        <f t="shared" si="374"/>
        <v>2</v>
      </c>
      <c r="CT281" s="4">
        <f t="shared" si="375"/>
        <v>15</v>
      </c>
      <c r="CU281" s="4">
        <f t="shared" si="376"/>
        <v>16</v>
      </c>
      <c r="CV281" s="4">
        <f t="shared" si="377"/>
        <v>8</v>
      </c>
      <c r="CW281" s="4">
        <f t="shared" si="378"/>
        <v>8</v>
      </c>
      <c r="CX281" s="4">
        <f t="shared" si="379"/>
        <v>14</v>
      </c>
      <c r="CY281" s="4">
        <f t="shared" si="380"/>
        <v>19</v>
      </c>
      <c r="CZ281" s="4">
        <f t="shared" si="381"/>
        <v>9</v>
      </c>
      <c r="DA281" s="4">
        <f t="shared" si="382"/>
        <v>2</v>
      </c>
      <c r="DB281" s="4">
        <f t="shared" si="383"/>
        <v>12</v>
      </c>
      <c r="DC281" s="4">
        <f t="shared" si="429"/>
        <v>2</v>
      </c>
      <c r="DD281" s="4">
        <f t="shared" si="384"/>
        <v>2</v>
      </c>
      <c r="DE281" s="4">
        <f t="shared" si="385"/>
        <v>2</v>
      </c>
      <c r="DF281" s="4">
        <f t="shared" si="386"/>
        <v>10</v>
      </c>
      <c r="DG281" s="4">
        <f t="shared" si="387"/>
        <v>2</v>
      </c>
      <c r="DH281" s="4">
        <f t="shared" si="388"/>
        <v>17</v>
      </c>
      <c r="DI281" s="4">
        <f t="shared" si="389"/>
        <v>6</v>
      </c>
      <c r="DJ281" s="4">
        <f t="shared" si="390"/>
        <v>15</v>
      </c>
      <c r="DK281" s="4">
        <f t="shared" si="391"/>
        <v>19</v>
      </c>
      <c r="DL281" s="4">
        <f t="shared" si="392"/>
        <v>2</v>
      </c>
      <c r="DM281" s="4">
        <f t="shared" si="393"/>
        <v>22</v>
      </c>
      <c r="DN281" s="4">
        <f t="shared" si="394"/>
        <v>23</v>
      </c>
      <c r="DO281" s="3"/>
    </row>
    <row r="282" spans="1:119" x14ac:dyDescent="0.35">
      <c r="A282" s="3" t="str">
        <f t="shared" si="395"/>
        <v/>
      </c>
      <c r="B282" s="6"/>
      <c r="C282" s="3" t="str">
        <f t="shared" si="345"/>
        <v/>
      </c>
      <c r="D282" s="3" t="e" cm="1">
        <f t="array" ref="D282:F282">INDEX(_xlfn.TEXTSPLIT(B282," ",,TRUE),_xlfn.SEQUENCE(1,3))</f>
        <v>#VALUE!</v>
      </c>
      <c r="E282" s="3" t="e">
        <v>#VALUE!</v>
      </c>
      <c r="F282" s="3" t="e">
        <v>#VALUE!</v>
      </c>
      <c r="G282" s="3" t="e" cm="1">
        <f t="array" ref="G282">_xlfn.XLOOKUP(D282,Data!$D$3:$D$36,Data!$E$3:$G$36)</f>
        <v>#VALUE!</v>
      </c>
      <c r="H282" s="3"/>
      <c r="I282" s="3"/>
      <c r="J282" s="3" t="e">
        <f>_xlfn.XMATCH(E282,Data!$L$3:$L$10)</f>
        <v>#VALUE!</v>
      </c>
      <c r="K282" s="3" t="str">
        <f>IF(M282="",IF(I282,Data!$B$4,_xlfn.XLOOKUP(D282,Data!$D$3:$D$36,Data!$E$3:$E$36)),"")</f>
        <v/>
      </c>
      <c r="L282" s="3" t="str">
        <f>IF(M282="",IF(I282,_xlfn.XLOOKUP(G282,Data!$L$3:$L$10,Data!$M$3:$M$10),IF(H282=0,"",IF(H282=1,E282,_xlfn.XLOOKUP(E282,Data!$L$3:$L$10,Data!$M$3:$M$10)))),"")</f>
        <v/>
      </c>
      <c r="M282" s="3" t="str">
        <f>IF(NOT(ISERROR(F282)),Data!$J$3,IF(ISERROR(G282),Data!$J$4,IF(AND(H282=0,NOT(ISERROR(E282))),Data!$J$5,IF(AND(H282=2,ISERROR(J282)),Data!$J$7,IF(AND(H282=1,ISERROR(E282)),Data!$J$6,"")))))</f>
        <v>I don't know that verb.</v>
      </c>
      <c r="N282" s="3" t="e">
        <f>_xlfn.XLOOKUP(K282,Data!$D$3:$D$36,Data!$H$3:$H$36)</f>
        <v>#N/A</v>
      </c>
      <c r="O282" s="3" t="e">
        <f>_xlfn.XLOOKUP(L282,Data!$X$3:$X$29,Data!$W$3:$W$29)</f>
        <v>#N/A</v>
      </c>
      <c r="P282" s="3" t="b">
        <f>OR(_xlfn.XLOOKUP(CK281,Data!$O$3:$O$25,Data!$U$3:$U$25),AND(CL281,OR(DC281=CK281,DC281=1)))</f>
        <v>1</v>
      </c>
      <c r="Q282" s="3" t="e" cm="1">
        <f t="array" ref="Q282">INDEX(CO281:DN281,1,O282)</f>
        <v>#N/A</v>
      </c>
      <c r="R282" s="3" t="e">
        <f t="shared" si="347"/>
        <v>#N/A</v>
      </c>
      <c r="S282" s="3" t="e">
        <f t="shared" si="396"/>
        <v>#N/A</v>
      </c>
      <c r="T282" s="3" t="str">
        <f t="shared" si="397"/>
        <v/>
      </c>
      <c r="U282" s="3" t="str">
        <f>IF(M282&lt;&gt;"",M282,IF(L282="","",IFERROR(IF(T282=0,IF(S282=FALSE,Data!$J$11,Data!$J$8),""),IF(K282=Data!$B$4,"",Data!$J$8))))</f>
        <v>I don't know that verb.</v>
      </c>
      <c r="V282" s="3" t="e" cm="1">
        <f t="array" ref="V282">INDEX(Data!$Q$3:$T$25,CK281,L282)</f>
        <v>#VALUE!</v>
      </c>
      <c r="W282" s="3" t="e">
        <f t="shared" si="348"/>
        <v>#VALUE!</v>
      </c>
      <c r="X282" s="3">
        <f t="shared" si="398"/>
        <v>0</v>
      </c>
      <c r="Y282" s="3" t="str">
        <f>IF(K282&lt;&gt;"Go","",IF(ISNUMBER(V282),IF(V282&gt;0,W282,Data!$J$9),Play!V282))</f>
        <v/>
      </c>
      <c r="Z282" s="3" t="b">
        <f t="shared" si="399"/>
        <v>0</v>
      </c>
      <c r="AA282" s="3" t="str">
        <f t="shared" si="400"/>
        <v/>
      </c>
      <c r="AB282" s="3">
        <f t="shared" si="349"/>
        <v>0</v>
      </c>
      <c r="AE282" s="5" t="str">
        <f t="shared" si="350"/>
        <v/>
      </c>
      <c r="AF282" s="5" t="str">
        <f>IF(AE282&lt;&gt;"",OR(_xlfn.XLOOKUP(AE282,Data!$O$3:$O$25,Data!$U$3:$U$25),AND(CL281,OR(DC281=1,DC281=CK281))),"")</f>
        <v/>
      </c>
      <c r="AG282" s="5" t="e" cm="1">
        <f t="array" ref="AG282">"Exits: " &amp; _xlfn.TEXTJOIN(", ", TRUE, IF(INDEX(Data!$Q$3:$T$25,AE282,0)&gt;0,Data!$Q$2:$T$2,""))&amp;"."</f>
        <v>#VALUE!</v>
      </c>
      <c r="AH282" s="5" t="str" cm="1">
        <f t="array" ref="AH282">_xlfn.TEXTJOIN(", ", TRUE, IF(CO281:DN281=AE282,_xlfn.XLOOKUP($CO$3:$DN$3,Data!$W$3:$W$28,Data!$X$3:$X$28),""))</f>
        <v/>
      </c>
      <c r="AI282" s="5" t="str">
        <f>IF(AF282="","",IF(AF282,_xlfn.XLOOKUP(AE282,Data!$O$3:$O$25,Data!$P$3:$P$25)&amp;" "&amp;AG282&amp;IF(AH282&lt;&gt;""," You see: " &amp;AH282&amp;".",""),Data!$J$10))</f>
        <v/>
      </c>
      <c r="AJ282" s="5" t="str">
        <f t="shared" si="401"/>
        <v/>
      </c>
      <c r="AK282" s="5" t="str">
        <f>IF(AND(K282="Talk",U282=""),_xlfn.XLOOKUP(T282,Data!$W$3:$W$28,Data!$AC$3:$AC$28),"")</f>
        <v/>
      </c>
      <c r="AL282" s="5" t="str">
        <f t="shared" si="402"/>
        <v/>
      </c>
      <c r="AM282" s="5" t="b">
        <f t="shared" si="403"/>
        <v>0</v>
      </c>
      <c r="AN282" s="5" t="str">
        <f>IF(AM282,IF(_xlfn.XLOOKUP(T282,Data!$W$3:$W$28,Data!$AA$3:$AA$28)=FALSE,"You can't take that.",IF(Q282=1,"You already have that.",IF(OR(CK281=CT281,CK281=CY281),"The unholy fiend prevents you!",""))),"")</f>
        <v/>
      </c>
      <c r="AO282" s="5" t="str">
        <f t="shared" si="404"/>
        <v/>
      </c>
      <c r="AP282" s="5" t="str">
        <f t="shared" si="405"/>
        <v/>
      </c>
      <c r="AQ282" s="5" t="b">
        <f t="shared" si="406"/>
        <v>0</v>
      </c>
      <c r="AR282" s="5" t="str">
        <f t="shared" si="407"/>
        <v/>
      </c>
      <c r="AS282" s="5" t="str">
        <f t="shared" si="408"/>
        <v/>
      </c>
      <c r="AT282" s="5" t="str">
        <f t="shared" si="346"/>
        <v/>
      </c>
      <c r="AU282" s="5" t="str">
        <f>IF(AND(K282="Examine",U282=""),_xlfn.XLOOKUP(T282,Data!$W$3:$W$28,Data!$Z$3:$Z$28)&amp;IF(T282=15,IF(CL281,IF(CM281&gt;=14,"burning brightly.",IF(CM281&gt;=9,"burning steadily.",IF(CM281&gt;=4,"burning weakly.","guttering."))),"unlit."),""),"")</f>
        <v/>
      </c>
      <c r="AV282" s="5" t="str" cm="1">
        <f t="array" ref="AV282">_xlfn.TEXTJOIN(", ", TRUE, IF(CO281:DN281=1,CO$1:DN$1,""))</f>
        <v/>
      </c>
      <c r="AW282" s="5" t="str">
        <f t="shared" si="409"/>
        <v/>
      </c>
      <c r="AX282" s="5" t="b">
        <f t="shared" si="410"/>
        <v>0</v>
      </c>
      <c r="AY282" s="5" t="str">
        <f>IF(AX282,IF(NOT(ISBLANK(_xlfn.XLOOKUP(T282,Data!$W$3:$W$28,Data!$AD$3:$AD$28))),IF(CK281=12,"","There's nowhere to pour it away here."),"You can't empty that!"),"")</f>
        <v/>
      </c>
      <c r="AZ282" s="5" t="str">
        <f t="shared" si="411"/>
        <v/>
      </c>
      <c r="BA282" s="5" t="b">
        <f t="shared" si="412"/>
        <v>0</v>
      </c>
      <c r="BB282" s="5" t="e">
        <f>_xlfn.XLOOKUP(T282,Data!$W$3:$W$28,Data!$AD$3:$AD$28)</f>
        <v>#N/A</v>
      </c>
      <c r="BC282" s="5" t="str">
        <f t="shared" si="413"/>
        <v/>
      </c>
      <c r="BD282" s="5" t="str">
        <f t="shared" si="414"/>
        <v/>
      </c>
      <c r="BE282" s="5" t="b">
        <f t="shared" si="415"/>
        <v>0</v>
      </c>
      <c r="BF282" s="5" t="str">
        <f t="shared" si="351"/>
        <v/>
      </c>
      <c r="BG282" s="5" t="str">
        <f t="shared" si="416"/>
        <v/>
      </c>
      <c r="BH282" s="5" t="b">
        <f t="shared" si="417"/>
        <v>0</v>
      </c>
      <c r="BI282" s="5" t="str">
        <f t="shared" si="418"/>
        <v/>
      </c>
      <c r="BJ282" s="5" t="str">
        <f t="shared" si="352"/>
        <v/>
      </c>
      <c r="BK282" s="5" t="str">
        <f>IF(BH282,IF(BI282="","You ring the bell. "&amp;IF(BJ282=0,"Nothing else happens.","The "&amp;_xlfn.XLOOKUP(BJ282,Data!$W$3:$W$28,Data!$X$3:$X$28)&amp;" is transformed!"),BI282),"")</f>
        <v/>
      </c>
      <c r="BL282" s="5" t="b">
        <f t="shared" si="419"/>
        <v>0</v>
      </c>
      <c r="BM282" s="5" t="b">
        <f t="shared" si="420"/>
        <v>0</v>
      </c>
      <c r="BN282" s="5" t="str">
        <f t="shared" si="353"/>
        <v/>
      </c>
      <c r="BO282" s="5" t="str">
        <f t="shared" si="354"/>
        <v/>
      </c>
      <c r="BP282" s="5" t="b">
        <f t="shared" si="421"/>
        <v>0</v>
      </c>
      <c r="BQ282" s="5" t="str">
        <f>IF(BP282,IF(_xlfn.XLOOKUP(T282,Data!$W$3:$W$28,Data!$AB$3:$AB$28),"That's much too precious to give away!",IF(OR(AND(T282=17,CK281=CQ281),AND(T282=21,CK281=CV281)),"","No-one here seems to want that.")),"")</f>
        <v/>
      </c>
      <c r="BR282" s="5" t="str">
        <f>IF(BP282,IF(BQ282&lt;&gt;"",BQ282,IF(T282=21,Data!$B$5,"The priest takes the water and it is transformed by heavenly radiance!")),"")</f>
        <v/>
      </c>
      <c r="BS282" s="5" t="b">
        <f t="shared" si="422"/>
        <v>0</v>
      </c>
      <c r="BT282" s="5" t="str">
        <f t="shared" si="355"/>
        <v/>
      </c>
      <c r="BU282" s="5" t="str">
        <f t="shared" si="423"/>
        <v/>
      </c>
      <c r="BV282" s="5" t="b">
        <f t="shared" si="424"/>
        <v>0</v>
      </c>
      <c r="BW282" s="5" t="str">
        <f t="shared" si="356"/>
        <v/>
      </c>
      <c r="BX282" s="5" t="str">
        <f t="shared" si="425"/>
        <v/>
      </c>
      <c r="BY282" s="5" t="b">
        <f t="shared" si="426"/>
        <v>0</v>
      </c>
      <c r="BZ282" s="5">
        <f t="shared" si="427"/>
        <v>0</v>
      </c>
      <c r="CA282" s="5" t="str">
        <f t="shared" si="357"/>
        <v/>
      </c>
      <c r="CB282" s="5" t="b">
        <f t="shared" si="358"/>
        <v>0</v>
      </c>
      <c r="CC282" s="5" t="str">
        <f t="shared" si="359"/>
        <v/>
      </c>
      <c r="CD282" s="5" t="b">
        <f t="shared" si="360"/>
        <v>0</v>
      </c>
      <c r="CE282" s="5" t="b">
        <f t="shared" si="361"/>
        <v>0</v>
      </c>
      <c r="CF282" s="5" t="b">
        <f t="shared" si="362"/>
        <v>0</v>
      </c>
      <c r="CG282" s="5" t="b">
        <f t="shared" si="363"/>
        <v>0</v>
      </c>
      <c r="CH282" s="5" t="b">
        <f t="shared" si="364"/>
        <v>0</v>
      </c>
      <c r="CI282" s="5">
        <f t="shared" si="365"/>
        <v>0</v>
      </c>
      <c r="CJ282" s="5" t="str">
        <f t="shared" si="366"/>
        <v>I don't know that verb.</v>
      </c>
      <c r="CK282" s="4">
        <f t="shared" si="367"/>
        <v>3</v>
      </c>
      <c r="CL282" s="4" t="b">
        <f t="shared" si="368"/>
        <v>0</v>
      </c>
      <c r="CM282" s="4">
        <f t="shared" si="428"/>
        <v>20</v>
      </c>
      <c r="CN282" s="4" t="b">
        <f t="shared" si="369"/>
        <v>0</v>
      </c>
      <c r="CO282" s="4">
        <f t="shared" si="370"/>
        <v>12</v>
      </c>
      <c r="CP282" s="4">
        <f t="shared" si="371"/>
        <v>10</v>
      </c>
      <c r="CQ282" s="4">
        <f t="shared" si="372"/>
        <v>2</v>
      </c>
      <c r="CR282" s="4">
        <f t="shared" si="373"/>
        <v>20</v>
      </c>
      <c r="CS282" s="4">
        <f t="shared" si="374"/>
        <v>2</v>
      </c>
      <c r="CT282" s="4">
        <f t="shared" si="375"/>
        <v>15</v>
      </c>
      <c r="CU282" s="4">
        <f t="shared" si="376"/>
        <v>16</v>
      </c>
      <c r="CV282" s="4">
        <f t="shared" si="377"/>
        <v>8</v>
      </c>
      <c r="CW282" s="4">
        <f t="shared" si="378"/>
        <v>8</v>
      </c>
      <c r="CX282" s="4">
        <f t="shared" si="379"/>
        <v>14</v>
      </c>
      <c r="CY282" s="4">
        <f t="shared" si="380"/>
        <v>19</v>
      </c>
      <c r="CZ282" s="4">
        <f t="shared" si="381"/>
        <v>9</v>
      </c>
      <c r="DA282" s="4">
        <f t="shared" si="382"/>
        <v>2</v>
      </c>
      <c r="DB282" s="4">
        <f t="shared" si="383"/>
        <v>12</v>
      </c>
      <c r="DC282" s="4">
        <f t="shared" si="429"/>
        <v>2</v>
      </c>
      <c r="DD282" s="4">
        <f t="shared" si="384"/>
        <v>2</v>
      </c>
      <c r="DE282" s="4">
        <f t="shared" si="385"/>
        <v>2</v>
      </c>
      <c r="DF282" s="4">
        <f t="shared" si="386"/>
        <v>10</v>
      </c>
      <c r="DG282" s="4">
        <f t="shared" si="387"/>
        <v>2</v>
      </c>
      <c r="DH282" s="4">
        <f t="shared" si="388"/>
        <v>17</v>
      </c>
      <c r="DI282" s="4">
        <f t="shared" si="389"/>
        <v>6</v>
      </c>
      <c r="DJ282" s="4">
        <f t="shared" si="390"/>
        <v>15</v>
      </c>
      <c r="DK282" s="4">
        <f t="shared" si="391"/>
        <v>19</v>
      </c>
      <c r="DL282" s="4">
        <f t="shared" si="392"/>
        <v>2</v>
      </c>
      <c r="DM282" s="4">
        <f t="shared" si="393"/>
        <v>22</v>
      </c>
      <c r="DN282" s="4">
        <f t="shared" si="394"/>
        <v>23</v>
      </c>
      <c r="DO282" s="3"/>
    </row>
    <row r="283" spans="1:119" x14ac:dyDescent="0.35">
      <c r="A283" s="3" t="str">
        <f t="shared" si="395"/>
        <v/>
      </c>
      <c r="B283" s="6"/>
      <c r="C283" s="3" t="str">
        <f t="shared" si="345"/>
        <v/>
      </c>
      <c r="D283" s="3" t="e" cm="1">
        <f t="array" ref="D283:F283">INDEX(_xlfn.TEXTSPLIT(B283," ",,TRUE),_xlfn.SEQUENCE(1,3))</f>
        <v>#VALUE!</v>
      </c>
      <c r="E283" s="3" t="e">
        <v>#VALUE!</v>
      </c>
      <c r="F283" s="3" t="e">
        <v>#VALUE!</v>
      </c>
      <c r="G283" s="3" t="e" cm="1">
        <f t="array" ref="G283">_xlfn.XLOOKUP(D283,Data!$D$3:$D$36,Data!$E$3:$G$36)</f>
        <v>#VALUE!</v>
      </c>
      <c r="H283" s="3"/>
      <c r="I283" s="3"/>
      <c r="J283" s="3" t="e">
        <f>_xlfn.XMATCH(E283,Data!$L$3:$L$10)</f>
        <v>#VALUE!</v>
      </c>
      <c r="K283" s="3" t="str">
        <f>IF(M283="",IF(I283,Data!$B$4,_xlfn.XLOOKUP(D283,Data!$D$3:$D$36,Data!$E$3:$E$36)),"")</f>
        <v/>
      </c>
      <c r="L283" s="3" t="str">
        <f>IF(M283="",IF(I283,_xlfn.XLOOKUP(G283,Data!$L$3:$L$10,Data!$M$3:$M$10),IF(H283=0,"",IF(H283=1,E283,_xlfn.XLOOKUP(E283,Data!$L$3:$L$10,Data!$M$3:$M$10)))),"")</f>
        <v/>
      </c>
      <c r="M283" s="3" t="str">
        <f>IF(NOT(ISERROR(F283)),Data!$J$3,IF(ISERROR(G283),Data!$J$4,IF(AND(H283=0,NOT(ISERROR(E283))),Data!$J$5,IF(AND(H283=2,ISERROR(J283)),Data!$J$7,IF(AND(H283=1,ISERROR(E283)),Data!$J$6,"")))))</f>
        <v>I don't know that verb.</v>
      </c>
      <c r="N283" s="3" t="e">
        <f>_xlfn.XLOOKUP(K283,Data!$D$3:$D$36,Data!$H$3:$H$36)</f>
        <v>#N/A</v>
      </c>
      <c r="O283" s="3" t="e">
        <f>_xlfn.XLOOKUP(L283,Data!$X$3:$X$29,Data!$W$3:$W$29)</f>
        <v>#N/A</v>
      </c>
      <c r="P283" s="3" t="b">
        <f>OR(_xlfn.XLOOKUP(CK282,Data!$O$3:$O$25,Data!$U$3:$U$25),AND(CL282,OR(DC282=CK282,DC282=1)))</f>
        <v>1</v>
      </c>
      <c r="Q283" s="3" t="e" cm="1">
        <f t="array" ref="Q283">INDEX(CO282:DN282,1,O283)</f>
        <v>#N/A</v>
      </c>
      <c r="R283" s="3" t="e">
        <f t="shared" si="347"/>
        <v>#N/A</v>
      </c>
      <c r="S283" s="3" t="e">
        <f t="shared" si="396"/>
        <v>#N/A</v>
      </c>
      <c r="T283" s="3" t="str">
        <f t="shared" si="397"/>
        <v/>
      </c>
      <c r="U283" s="3" t="str">
        <f>IF(M283&lt;&gt;"",M283,IF(L283="","",IFERROR(IF(T283=0,IF(S283=FALSE,Data!$J$11,Data!$J$8),""),IF(K283=Data!$B$4,"",Data!$J$8))))</f>
        <v>I don't know that verb.</v>
      </c>
      <c r="V283" s="3" t="e" cm="1">
        <f t="array" ref="V283">INDEX(Data!$Q$3:$T$25,CK282,L283)</f>
        <v>#VALUE!</v>
      </c>
      <c r="W283" s="3" t="e">
        <f t="shared" si="348"/>
        <v>#VALUE!</v>
      </c>
      <c r="X283" s="3">
        <f t="shared" si="398"/>
        <v>0</v>
      </c>
      <c r="Y283" s="3" t="str">
        <f>IF(K283&lt;&gt;"Go","",IF(ISNUMBER(V283),IF(V283&gt;0,W283,Data!$J$9),Play!V283))</f>
        <v/>
      </c>
      <c r="Z283" s="3" t="b">
        <f t="shared" si="399"/>
        <v>0</v>
      </c>
      <c r="AA283" s="3" t="str">
        <f t="shared" si="400"/>
        <v/>
      </c>
      <c r="AB283" s="3">
        <f t="shared" si="349"/>
        <v>0</v>
      </c>
      <c r="AE283" s="5" t="str">
        <f t="shared" si="350"/>
        <v/>
      </c>
      <c r="AF283" s="5" t="str">
        <f>IF(AE283&lt;&gt;"",OR(_xlfn.XLOOKUP(AE283,Data!$O$3:$O$25,Data!$U$3:$U$25),AND(CL282,OR(DC282=1,DC282=CK282))),"")</f>
        <v/>
      </c>
      <c r="AG283" s="5" t="e" cm="1">
        <f t="array" ref="AG283">"Exits: " &amp; _xlfn.TEXTJOIN(", ", TRUE, IF(INDEX(Data!$Q$3:$T$25,AE283,0)&gt;0,Data!$Q$2:$T$2,""))&amp;"."</f>
        <v>#VALUE!</v>
      </c>
      <c r="AH283" s="5" t="str" cm="1">
        <f t="array" ref="AH283">_xlfn.TEXTJOIN(", ", TRUE, IF(CO282:DN282=AE283,_xlfn.XLOOKUP($CO$3:$DN$3,Data!$W$3:$W$28,Data!$X$3:$X$28),""))</f>
        <v/>
      </c>
      <c r="AI283" s="5" t="str">
        <f>IF(AF283="","",IF(AF283,_xlfn.XLOOKUP(AE283,Data!$O$3:$O$25,Data!$P$3:$P$25)&amp;" "&amp;AG283&amp;IF(AH283&lt;&gt;""," You see: " &amp;AH283&amp;".",""),Data!$J$10))</f>
        <v/>
      </c>
      <c r="AJ283" s="5" t="str">
        <f t="shared" si="401"/>
        <v/>
      </c>
      <c r="AK283" s="5" t="str">
        <f>IF(AND(K283="Talk",U283=""),_xlfn.XLOOKUP(T283,Data!$W$3:$W$28,Data!$AC$3:$AC$28),"")</f>
        <v/>
      </c>
      <c r="AL283" s="5" t="str">
        <f t="shared" si="402"/>
        <v/>
      </c>
      <c r="AM283" s="5" t="b">
        <f t="shared" si="403"/>
        <v>0</v>
      </c>
      <c r="AN283" s="5" t="str">
        <f>IF(AM283,IF(_xlfn.XLOOKUP(T283,Data!$W$3:$W$28,Data!$AA$3:$AA$28)=FALSE,"You can't take that.",IF(Q283=1,"You already have that.",IF(OR(CK282=CT282,CK282=CY282),"The unholy fiend prevents you!",""))),"")</f>
        <v/>
      </c>
      <c r="AO283" s="5" t="str">
        <f t="shared" si="404"/>
        <v/>
      </c>
      <c r="AP283" s="5" t="str">
        <f t="shared" si="405"/>
        <v/>
      </c>
      <c r="AQ283" s="5" t="b">
        <f t="shared" si="406"/>
        <v>0</v>
      </c>
      <c r="AR283" s="5" t="str">
        <f t="shared" si="407"/>
        <v/>
      </c>
      <c r="AS283" s="5" t="str">
        <f t="shared" si="408"/>
        <v/>
      </c>
      <c r="AT283" s="5" t="str">
        <f t="shared" si="346"/>
        <v/>
      </c>
      <c r="AU283" s="5" t="str">
        <f>IF(AND(K283="Examine",U283=""),_xlfn.XLOOKUP(T283,Data!$W$3:$W$28,Data!$Z$3:$Z$28)&amp;IF(T283=15,IF(CL282,IF(CM282&gt;=14,"burning brightly.",IF(CM282&gt;=9,"burning steadily.",IF(CM282&gt;=4,"burning weakly.","guttering."))),"unlit."),""),"")</f>
        <v/>
      </c>
      <c r="AV283" s="5" t="str" cm="1">
        <f t="array" ref="AV283">_xlfn.TEXTJOIN(", ", TRUE, IF(CO282:DN282=1,CO$1:DN$1,""))</f>
        <v/>
      </c>
      <c r="AW283" s="5" t="str">
        <f t="shared" si="409"/>
        <v/>
      </c>
      <c r="AX283" s="5" t="b">
        <f t="shared" si="410"/>
        <v>0</v>
      </c>
      <c r="AY283" s="5" t="str">
        <f>IF(AX283,IF(NOT(ISBLANK(_xlfn.XLOOKUP(T283,Data!$W$3:$W$28,Data!$AD$3:$AD$28))),IF(CK282=12,"","There's nowhere to pour it away here."),"You can't empty that!"),"")</f>
        <v/>
      </c>
      <c r="AZ283" s="5" t="str">
        <f t="shared" si="411"/>
        <v/>
      </c>
      <c r="BA283" s="5" t="b">
        <f t="shared" si="412"/>
        <v>0</v>
      </c>
      <c r="BB283" s="5" t="e">
        <f>_xlfn.XLOOKUP(T283,Data!$W$3:$W$28,Data!$AD$3:$AD$28)</f>
        <v>#N/A</v>
      </c>
      <c r="BC283" s="5" t="str">
        <f t="shared" si="413"/>
        <v/>
      </c>
      <c r="BD283" s="5" t="str">
        <f t="shared" si="414"/>
        <v/>
      </c>
      <c r="BE283" s="5" t="b">
        <f t="shared" si="415"/>
        <v>0</v>
      </c>
      <c r="BF283" s="5" t="str">
        <f t="shared" si="351"/>
        <v/>
      </c>
      <c r="BG283" s="5" t="str">
        <f t="shared" si="416"/>
        <v/>
      </c>
      <c r="BH283" s="5" t="b">
        <f t="shared" si="417"/>
        <v>0</v>
      </c>
      <c r="BI283" s="5" t="str">
        <f t="shared" si="418"/>
        <v/>
      </c>
      <c r="BJ283" s="5" t="str">
        <f t="shared" si="352"/>
        <v/>
      </c>
      <c r="BK283" s="5" t="str">
        <f>IF(BH283,IF(BI283="","You ring the bell. "&amp;IF(BJ283=0,"Nothing else happens.","The "&amp;_xlfn.XLOOKUP(BJ283,Data!$W$3:$W$28,Data!$X$3:$X$28)&amp;" is transformed!"),BI283),"")</f>
        <v/>
      </c>
      <c r="BL283" s="5" t="b">
        <f t="shared" si="419"/>
        <v>0</v>
      </c>
      <c r="BM283" s="5" t="b">
        <f t="shared" si="420"/>
        <v>0</v>
      </c>
      <c r="BN283" s="5" t="str">
        <f t="shared" si="353"/>
        <v/>
      </c>
      <c r="BO283" s="5" t="str">
        <f t="shared" si="354"/>
        <v/>
      </c>
      <c r="BP283" s="5" t="b">
        <f t="shared" si="421"/>
        <v>0</v>
      </c>
      <c r="BQ283" s="5" t="str">
        <f>IF(BP283,IF(_xlfn.XLOOKUP(T283,Data!$W$3:$W$28,Data!$AB$3:$AB$28),"That's much too precious to give away!",IF(OR(AND(T283=17,CK282=CQ282),AND(T283=21,CK282=CV282)),"","No-one here seems to want that.")),"")</f>
        <v/>
      </c>
      <c r="BR283" s="5" t="str">
        <f>IF(BP283,IF(BQ283&lt;&gt;"",BQ283,IF(T283=21,Data!$B$5,"The priest takes the water and it is transformed by heavenly radiance!")),"")</f>
        <v/>
      </c>
      <c r="BS283" s="5" t="b">
        <f t="shared" si="422"/>
        <v>0</v>
      </c>
      <c r="BT283" s="5" t="str">
        <f t="shared" si="355"/>
        <v/>
      </c>
      <c r="BU283" s="5" t="str">
        <f t="shared" si="423"/>
        <v/>
      </c>
      <c r="BV283" s="5" t="b">
        <f t="shared" si="424"/>
        <v>0</v>
      </c>
      <c r="BW283" s="5" t="str">
        <f t="shared" si="356"/>
        <v/>
      </c>
      <c r="BX283" s="5" t="str">
        <f t="shared" si="425"/>
        <v/>
      </c>
      <c r="BY283" s="5" t="b">
        <f t="shared" si="426"/>
        <v>0</v>
      </c>
      <c r="BZ283" s="5">
        <f t="shared" si="427"/>
        <v>0</v>
      </c>
      <c r="CA283" s="5" t="str">
        <f t="shared" si="357"/>
        <v/>
      </c>
      <c r="CB283" s="5" t="b">
        <f t="shared" si="358"/>
        <v>0</v>
      </c>
      <c r="CC283" s="5" t="str">
        <f t="shared" si="359"/>
        <v/>
      </c>
      <c r="CD283" s="5" t="b">
        <f t="shared" si="360"/>
        <v>0</v>
      </c>
      <c r="CE283" s="5" t="b">
        <f t="shared" si="361"/>
        <v>0</v>
      </c>
      <c r="CF283" s="5" t="b">
        <f t="shared" si="362"/>
        <v>0</v>
      </c>
      <c r="CG283" s="5" t="b">
        <f t="shared" si="363"/>
        <v>0</v>
      </c>
      <c r="CH283" s="5" t="b">
        <f t="shared" si="364"/>
        <v>0</v>
      </c>
      <c r="CI283" s="5">
        <f t="shared" si="365"/>
        <v>0</v>
      </c>
      <c r="CJ283" s="5" t="str">
        <f t="shared" si="366"/>
        <v>I don't know that verb.</v>
      </c>
      <c r="CK283" s="4">
        <f t="shared" si="367"/>
        <v>3</v>
      </c>
      <c r="CL283" s="4" t="b">
        <f t="shared" si="368"/>
        <v>0</v>
      </c>
      <c r="CM283" s="4">
        <f t="shared" si="428"/>
        <v>20</v>
      </c>
      <c r="CN283" s="4" t="b">
        <f t="shared" si="369"/>
        <v>0</v>
      </c>
      <c r="CO283" s="4">
        <f t="shared" si="370"/>
        <v>12</v>
      </c>
      <c r="CP283" s="4">
        <f t="shared" si="371"/>
        <v>10</v>
      </c>
      <c r="CQ283" s="4">
        <f t="shared" si="372"/>
        <v>2</v>
      </c>
      <c r="CR283" s="4">
        <f t="shared" si="373"/>
        <v>20</v>
      </c>
      <c r="CS283" s="4">
        <f t="shared" si="374"/>
        <v>2</v>
      </c>
      <c r="CT283" s="4">
        <f t="shared" si="375"/>
        <v>15</v>
      </c>
      <c r="CU283" s="4">
        <f t="shared" si="376"/>
        <v>16</v>
      </c>
      <c r="CV283" s="4">
        <f t="shared" si="377"/>
        <v>8</v>
      </c>
      <c r="CW283" s="4">
        <f t="shared" si="378"/>
        <v>8</v>
      </c>
      <c r="CX283" s="4">
        <f t="shared" si="379"/>
        <v>14</v>
      </c>
      <c r="CY283" s="4">
        <f t="shared" si="380"/>
        <v>19</v>
      </c>
      <c r="CZ283" s="4">
        <f t="shared" si="381"/>
        <v>9</v>
      </c>
      <c r="DA283" s="4">
        <f t="shared" si="382"/>
        <v>2</v>
      </c>
      <c r="DB283" s="4">
        <f t="shared" si="383"/>
        <v>12</v>
      </c>
      <c r="DC283" s="4">
        <f t="shared" si="429"/>
        <v>2</v>
      </c>
      <c r="DD283" s="4">
        <f t="shared" si="384"/>
        <v>2</v>
      </c>
      <c r="DE283" s="4">
        <f t="shared" si="385"/>
        <v>2</v>
      </c>
      <c r="DF283" s="4">
        <f t="shared" si="386"/>
        <v>10</v>
      </c>
      <c r="DG283" s="4">
        <f t="shared" si="387"/>
        <v>2</v>
      </c>
      <c r="DH283" s="4">
        <f t="shared" si="388"/>
        <v>17</v>
      </c>
      <c r="DI283" s="4">
        <f t="shared" si="389"/>
        <v>6</v>
      </c>
      <c r="DJ283" s="4">
        <f t="shared" si="390"/>
        <v>15</v>
      </c>
      <c r="DK283" s="4">
        <f t="shared" si="391"/>
        <v>19</v>
      </c>
      <c r="DL283" s="4">
        <f t="shared" si="392"/>
        <v>2</v>
      </c>
      <c r="DM283" s="4">
        <f t="shared" si="393"/>
        <v>22</v>
      </c>
      <c r="DN283" s="4">
        <f t="shared" si="394"/>
        <v>23</v>
      </c>
      <c r="DO283" s="3"/>
    </row>
    <row r="284" spans="1:119" x14ac:dyDescent="0.35">
      <c r="A284" s="3" t="str">
        <f t="shared" si="395"/>
        <v/>
      </c>
      <c r="B284" s="6"/>
      <c r="C284" s="3" t="str">
        <f t="shared" si="345"/>
        <v/>
      </c>
      <c r="D284" s="3" t="e" cm="1">
        <f t="array" ref="D284:F284">INDEX(_xlfn.TEXTSPLIT(B284," ",,TRUE),_xlfn.SEQUENCE(1,3))</f>
        <v>#VALUE!</v>
      </c>
      <c r="E284" s="3" t="e">
        <v>#VALUE!</v>
      </c>
      <c r="F284" s="3" t="e">
        <v>#VALUE!</v>
      </c>
      <c r="G284" s="3" t="e" cm="1">
        <f t="array" ref="G284">_xlfn.XLOOKUP(D284,Data!$D$3:$D$36,Data!$E$3:$G$36)</f>
        <v>#VALUE!</v>
      </c>
      <c r="H284" s="3"/>
      <c r="I284" s="3"/>
      <c r="J284" s="3" t="e">
        <f>_xlfn.XMATCH(E284,Data!$L$3:$L$10)</f>
        <v>#VALUE!</v>
      </c>
      <c r="K284" s="3" t="str">
        <f>IF(M284="",IF(I284,Data!$B$4,_xlfn.XLOOKUP(D284,Data!$D$3:$D$36,Data!$E$3:$E$36)),"")</f>
        <v/>
      </c>
      <c r="L284" s="3" t="str">
        <f>IF(M284="",IF(I284,_xlfn.XLOOKUP(G284,Data!$L$3:$L$10,Data!$M$3:$M$10),IF(H284=0,"",IF(H284=1,E284,_xlfn.XLOOKUP(E284,Data!$L$3:$L$10,Data!$M$3:$M$10)))),"")</f>
        <v/>
      </c>
      <c r="M284" s="3" t="str">
        <f>IF(NOT(ISERROR(F284)),Data!$J$3,IF(ISERROR(G284),Data!$J$4,IF(AND(H284=0,NOT(ISERROR(E284))),Data!$J$5,IF(AND(H284=2,ISERROR(J284)),Data!$J$7,IF(AND(H284=1,ISERROR(E284)),Data!$J$6,"")))))</f>
        <v>I don't know that verb.</v>
      </c>
      <c r="N284" s="3" t="e">
        <f>_xlfn.XLOOKUP(K284,Data!$D$3:$D$36,Data!$H$3:$H$36)</f>
        <v>#N/A</v>
      </c>
      <c r="O284" s="3" t="e">
        <f>_xlfn.XLOOKUP(L284,Data!$X$3:$X$29,Data!$W$3:$W$29)</f>
        <v>#N/A</v>
      </c>
      <c r="P284" s="3" t="b">
        <f>OR(_xlfn.XLOOKUP(CK283,Data!$O$3:$O$25,Data!$U$3:$U$25),AND(CL283,OR(DC283=CK283,DC283=1)))</f>
        <v>1</v>
      </c>
      <c r="Q284" s="3" t="e" cm="1">
        <f t="array" ref="Q284">INDEX(CO283:DN283,1,O284)</f>
        <v>#N/A</v>
      </c>
      <c r="R284" s="3" t="e">
        <f t="shared" si="347"/>
        <v>#N/A</v>
      </c>
      <c r="S284" s="3" t="e">
        <f t="shared" si="396"/>
        <v>#N/A</v>
      </c>
      <c r="T284" s="3" t="str">
        <f t="shared" si="397"/>
        <v/>
      </c>
      <c r="U284" s="3" t="str">
        <f>IF(M284&lt;&gt;"",M284,IF(L284="","",IFERROR(IF(T284=0,IF(S284=FALSE,Data!$J$11,Data!$J$8),""),IF(K284=Data!$B$4,"",Data!$J$8))))</f>
        <v>I don't know that verb.</v>
      </c>
      <c r="V284" s="3" t="e" cm="1">
        <f t="array" ref="V284">INDEX(Data!$Q$3:$T$25,CK283,L284)</f>
        <v>#VALUE!</v>
      </c>
      <c r="W284" s="3" t="e">
        <f t="shared" si="348"/>
        <v>#VALUE!</v>
      </c>
      <c r="X284" s="3">
        <f t="shared" si="398"/>
        <v>0</v>
      </c>
      <c r="Y284" s="3" t="str">
        <f>IF(K284&lt;&gt;"Go","",IF(ISNUMBER(V284),IF(V284&gt;0,W284,Data!$J$9),Play!V284))</f>
        <v/>
      </c>
      <c r="Z284" s="3" t="b">
        <f t="shared" si="399"/>
        <v>0</v>
      </c>
      <c r="AA284" s="3" t="str">
        <f t="shared" si="400"/>
        <v/>
      </c>
      <c r="AB284" s="3">
        <f t="shared" si="349"/>
        <v>0</v>
      </c>
      <c r="AE284" s="5" t="str">
        <f t="shared" si="350"/>
        <v/>
      </c>
      <c r="AF284" s="5" t="str">
        <f>IF(AE284&lt;&gt;"",OR(_xlfn.XLOOKUP(AE284,Data!$O$3:$O$25,Data!$U$3:$U$25),AND(CL283,OR(DC283=1,DC283=CK283))),"")</f>
        <v/>
      </c>
      <c r="AG284" s="5" t="e" cm="1">
        <f t="array" ref="AG284">"Exits: " &amp; _xlfn.TEXTJOIN(", ", TRUE, IF(INDEX(Data!$Q$3:$T$25,AE284,0)&gt;0,Data!$Q$2:$T$2,""))&amp;"."</f>
        <v>#VALUE!</v>
      </c>
      <c r="AH284" s="5" t="str" cm="1">
        <f t="array" ref="AH284">_xlfn.TEXTJOIN(", ", TRUE, IF(CO283:DN283=AE284,_xlfn.XLOOKUP($CO$3:$DN$3,Data!$W$3:$W$28,Data!$X$3:$X$28),""))</f>
        <v/>
      </c>
      <c r="AI284" s="5" t="str">
        <f>IF(AF284="","",IF(AF284,_xlfn.XLOOKUP(AE284,Data!$O$3:$O$25,Data!$P$3:$P$25)&amp;" "&amp;AG284&amp;IF(AH284&lt;&gt;""," You see: " &amp;AH284&amp;".",""),Data!$J$10))</f>
        <v/>
      </c>
      <c r="AJ284" s="5" t="str">
        <f t="shared" si="401"/>
        <v/>
      </c>
      <c r="AK284" s="5" t="str">
        <f>IF(AND(K284="Talk",U284=""),_xlfn.XLOOKUP(T284,Data!$W$3:$W$28,Data!$AC$3:$AC$28),"")</f>
        <v/>
      </c>
      <c r="AL284" s="5" t="str">
        <f t="shared" si="402"/>
        <v/>
      </c>
      <c r="AM284" s="5" t="b">
        <f t="shared" si="403"/>
        <v>0</v>
      </c>
      <c r="AN284" s="5" t="str">
        <f>IF(AM284,IF(_xlfn.XLOOKUP(T284,Data!$W$3:$W$28,Data!$AA$3:$AA$28)=FALSE,"You can't take that.",IF(Q284=1,"You already have that.",IF(OR(CK283=CT283,CK283=CY283),"The unholy fiend prevents you!",""))),"")</f>
        <v/>
      </c>
      <c r="AO284" s="5" t="str">
        <f t="shared" si="404"/>
        <v/>
      </c>
      <c r="AP284" s="5" t="str">
        <f t="shared" si="405"/>
        <v/>
      </c>
      <c r="AQ284" s="5" t="b">
        <f t="shared" si="406"/>
        <v>0</v>
      </c>
      <c r="AR284" s="5" t="str">
        <f t="shared" si="407"/>
        <v/>
      </c>
      <c r="AS284" s="5" t="str">
        <f t="shared" si="408"/>
        <v/>
      </c>
      <c r="AT284" s="5" t="str">
        <f t="shared" si="346"/>
        <v/>
      </c>
      <c r="AU284" s="5" t="str">
        <f>IF(AND(K284="Examine",U284=""),_xlfn.XLOOKUP(T284,Data!$W$3:$W$28,Data!$Z$3:$Z$28)&amp;IF(T284=15,IF(CL283,IF(CM283&gt;=14,"burning brightly.",IF(CM283&gt;=9,"burning steadily.",IF(CM283&gt;=4,"burning weakly.","guttering."))),"unlit."),""),"")</f>
        <v/>
      </c>
      <c r="AV284" s="5" t="str" cm="1">
        <f t="array" ref="AV284">_xlfn.TEXTJOIN(", ", TRUE, IF(CO283:DN283=1,CO$1:DN$1,""))</f>
        <v/>
      </c>
      <c r="AW284" s="5" t="str">
        <f t="shared" si="409"/>
        <v/>
      </c>
      <c r="AX284" s="5" t="b">
        <f t="shared" si="410"/>
        <v>0</v>
      </c>
      <c r="AY284" s="5" t="str">
        <f>IF(AX284,IF(NOT(ISBLANK(_xlfn.XLOOKUP(T284,Data!$W$3:$W$28,Data!$AD$3:$AD$28))),IF(CK283=12,"","There's nowhere to pour it away here."),"You can't empty that!"),"")</f>
        <v/>
      </c>
      <c r="AZ284" s="5" t="str">
        <f t="shared" si="411"/>
        <v/>
      </c>
      <c r="BA284" s="5" t="b">
        <f t="shared" si="412"/>
        <v>0</v>
      </c>
      <c r="BB284" s="5" t="e">
        <f>_xlfn.XLOOKUP(T284,Data!$W$3:$W$28,Data!$AD$3:$AD$28)</f>
        <v>#N/A</v>
      </c>
      <c r="BC284" s="5" t="str">
        <f t="shared" si="413"/>
        <v/>
      </c>
      <c r="BD284" s="5" t="str">
        <f t="shared" si="414"/>
        <v/>
      </c>
      <c r="BE284" s="5" t="b">
        <f t="shared" si="415"/>
        <v>0</v>
      </c>
      <c r="BF284" s="5" t="str">
        <f t="shared" si="351"/>
        <v/>
      </c>
      <c r="BG284" s="5" t="str">
        <f t="shared" si="416"/>
        <v/>
      </c>
      <c r="BH284" s="5" t="b">
        <f t="shared" si="417"/>
        <v>0</v>
      </c>
      <c r="BI284" s="5" t="str">
        <f t="shared" si="418"/>
        <v/>
      </c>
      <c r="BJ284" s="5" t="str">
        <f t="shared" si="352"/>
        <v/>
      </c>
      <c r="BK284" s="5" t="str">
        <f>IF(BH284,IF(BI284="","You ring the bell. "&amp;IF(BJ284=0,"Nothing else happens.","The "&amp;_xlfn.XLOOKUP(BJ284,Data!$W$3:$W$28,Data!$X$3:$X$28)&amp;" is transformed!"),BI284),"")</f>
        <v/>
      </c>
      <c r="BL284" s="5" t="b">
        <f t="shared" si="419"/>
        <v>0</v>
      </c>
      <c r="BM284" s="5" t="b">
        <f t="shared" si="420"/>
        <v>0</v>
      </c>
      <c r="BN284" s="5" t="str">
        <f t="shared" si="353"/>
        <v/>
      </c>
      <c r="BO284" s="5" t="str">
        <f t="shared" si="354"/>
        <v/>
      </c>
      <c r="BP284" s="5" t="b">
        <f t="shared" si="421"/>
        <v>0</v>
      </c>
      <c r="BQ284" s="5" t="str">
        <f>IF(BP284,IF(_xlfn.XLOOKUP(T284,Data!$W$3:$W$28,Data!$AB$3:$AB$28),"That's much too precious to give away!",IF(OR(AND(T284=17,CK283=CQ283),AND(T284=21,CK283=CV283)),"","No-one here seems to want that.")),"")</f>
        <v/>
      </c>
      <c r="BR284" s="5" t="str">
        <f>IF(BP284,IF(BQ284&lt;&gt;"",BQ284,IF(T284=21,Data!$B$5,"The priest takes the water and it is transformed by heavenly radiance!")),"")</f>
        <v/>
      </c>
      <c r="BS284" s="5" t="b">
        <f t="shared" si="422"/>
        <v>0</v>
      </c>
      <c r="BT284" s="5" t="str">
        <f t="shared" si="355"/>
        <v/>
      </c>
      <c r="BU284" s="5" t="str">
        <f t="shared" si="423"/>
        <v/>
      </c>
      <c r="BV284" s="5" t="b">
        <f t="shared" si="424"/>
        <v>0</v>
      </c>
      <c r="BW284" s="5" t="str">
        <f t="shared" si="356"/>
        <v/>
      </c>
      <c r="BX284" s="5" t="str">
        <f t="shared" si="425"/>
        <v/>
      </c>
      <c r="BY284" s="5" t="b">
        <f t="shared" si="426"/>
        <v>0</v>
      </c>
      <c r="BZ284" s="5">
        <f t="shared" si="427"/>
        <v>0</v>
      </c>
      <c r="CA284" s="5" t="str">
        <f t="shared" si="357"/>
        <v/>
      </c>
      <c r="CB284" s="5" t="b">
        <f t="shared" si="358"/>
        <v>0</v>
      </c>
      <c r="CC284" s="5" t="str">
        <f t="shared" si="359"/>
        <v/>
      </c>
      <c r="CD284" s="5" t="b">
        <f t="shared" si="360"/>
        <v>0</v>
      </c>
      <c r="CE284" s="5" t="b">
        <f t="shared" si="361"/>
        <v>0</v>
      </c>
      <c r="CF284" s="5" t="b">
        <f t="shared" si="362"/>
        <v>0</v>
      </c>
      <c r="CG284" s="5" t="b">
        <f t="shared" si="363"/>
        <v>0</v>
      </c>
      <c r="CH284" s="5" t="b">
        <f t="shared" si="364"/>
        <v>0</v>
      </c>
      <c r="CI284" s="5">
        <f t="shared" si="365"/>
        <v>0</v>
      </c>
      <c r="CJ284" s="5" t="str">
        <f t="shared" si="366"/>
        <v>I don't know that verb.</v>
      </c>
      <c r="CK284" s="4">
        <f t="shared" si="367"/>
        <v>3</v>
      </c>
      <c r="CL284" s="4" t="b">
        <f t="shared" si="368"/>
        <v>0</v>
      </c>
      <c r="CM284" s="4">
        <f t="shared" si="428"/>
        <v>20</v>
      </c>
      <c r="CN284" s="4" t="b">
        <f t="shared" si="369"/>
        <v>0</v>
      </c>
      <c r="CO284" s="4">
        <f t="shared" si="370"/>
        <v>12</v>
      </c>
      <c r="CP284" s="4">
        <f t="shared" si="371"/>
        <v>10</v>
      </c>
      <c r="CQ284" s="4">
        <f t="shared" si="372"/>
        <v>2</v>
      </c>
      <c r="CR284" s="4">
        <f t="shared" si="373"/>
        <v>20</v>
      </c>
      <c r="CS284" s="4">
        <f t="shared" si="374"/>
        <v>2</v>
      </c>
      <c r="CT284" s="4">
        <f t="shared" si="375"/>
        <v>15</v>
      </c>
      <c r="CU284" s="4">
        <f t="shared" si="376"/>
        <v>16</v>
      </c>
      <c r="CV284" s="4">
        <f t="shared" si="377"/>
        <v>8</v>
      </c>
      <c r="CW284" s="4">
        <f t="shared" si="378"/>
        <v>8</v>
      </c>
      <c r="CX284" s="4">
        <f t="shared" si="379"/>
        <v>14</v>
      </c>
      <c r="CY284" s="4">
        <f t="shared" si="380"/>
        <v>19</v>
      </c>
      <c r="CZ284" s="4">
        <f t="shared" si="381"/>
        <v>9</v>
      </c>
      <c r="DA284" s="4">
        <f t="shared" si="382"/>
        <v>2</v>
      </c>
      <c r="DB284" s="4">
        <f t="shared" si="383"/>
        <v>12</v>
      </c>
      <c r="DC284" s="4">
        <f t="shared" si="429"/>
        <v>2</v>
      </c>
      <c r="DD284" s="4">
        <f t="shared" si="384"/>
        <v>2</v>
      </c>
      <c r="DE284" s="4">
        <f t="shared" si="385"/>
        <v>2</v>
      </c>
      <c r="DF284" s="4">
        <f t="shared" si="386"/>
        <v>10</v>
      </c>
      <c r="DG284" s="4">
        <f t="shared" si="387"/>
        <v>2</v>
      </c>
      <c r="DH284" s="4">
        <f t="shared" si="388"/>
        <v>17</v>
      </c>
      <c r="DI284" s="4">
        <f t="shared" si="389"/>
        <v>6</v>
      </c>
      <c r="DJ284" s="4">
        <f t="shared" si="390"/>
        <v>15</v>
      </c>
      <c r="DK284" s="4">
        <f t="shared" si="391"/>
        <v>19</v>
      </c>
      <c r="DL284" s="4">
        <f t="shared" si="392"/>
        <v>2</v>
      </c>
      <c r="DM284" s="4">
        <f t="shared" si="393"/>
        <v>22</v>
      </c>
      <c r="DN284" s="4">
        <f t="shared" si="394"/>
        <v>23</v>
      </c>
      <c r="DO284" s="3"/>
    </row>
    <row r="285" spans="1:119" x14ac:dyDescent="0.35">
      <c r="A285" s="3" t="str">
        <f t="shared" si="395"/>
        <v/>
      </c>
      <c r="B285" s="6"/>
      <c r="C285" s="3" t="str">
        <f t="shared" si="345"/>
        <v/>
      </c>
      <c r="D285" s="3" t="e" cm="1">
        <f t="array" ref="D285:F285">INDEX(_xlfn.TEXTSPLIT(B285," ",,TRUE),_xlfn.SEQUENCE(1,3))</f>
        <v>#VALUE!</v>
      </c>
      <c r="E285" s="3" t="e">
        <v>#VALUE!</v>
      </c>
      <c r="F285" s="3" t="e">
        <v>#VALUE!</v>
      </c>
      <c r="G285" s="3" t="e" cm="1">
        <f t="array" ref="G285">_xlfn.XLOOKUP(D285,Data!$D$3:$D$36,Data!$E$3:$G$36)</f>
        <v>#VALUE!</v>
      </c>
      <c r="H285" s="3"/>
      <c r="I285" s="3"/>
      <c r="J285" s="3" t="e">
        <f>_xlfn.XMATCH(E285,Data!$L$3:$L$10)</f>
        <v>#VALUE!</v>
      </c>
      <c r="K285" s="3" t="str">
        <f>IF(M285="",IF(I285,Data!$B$4,_xlfn.XLOOKUP(D285,Data!$D$3:$D$36,Data!$E$3:$E$36)),"")</f>
        <v/>
      </c>
      <c r="L285" s="3" t="str">
        <f>IF(M285="",IF(I285,_xlfn.XLOOKUP(G285,Data!$L$3:$L$10,Data!$M$3:$M$10),IF(H285=0,"",IF(H285=1,E285,_xlfn.XLOOKUP(E285,Data!$L$3:$L$10,Data!$M$3:$M$10)))),"")</f>
        <v/>
      </c>
      <c r="M285" s="3" t="str">
        <f>IF(NOT(ISERROR(F285)),Data!$J$3,IF(ISERROR(G285),Data!$J$4,IF(AND(H285=0,NOT(ISERROR(E285))),Data!$J$5,IF(AND(H285=2,ISERROR(J285)),Data!$J$7,IF(AND(H285=1,ISERROR(E285)),Data!$J$6,"")))))</f>
        <v>I don't know that verb.</v>
      </c>
      <c r="N285" s="3" t="e">
        <f>_xlfn.XLOOKUP(K285,Data!$D$3:$D$36,Data!$H$3:$H$36)</f>
        <v>#N/A</v>
      </c>
      <c r="O285" s="3" t="e">
        <f>_xlfn.XLOOKUP(L285,Data!$X$3:$X$29,Data!$W$3:$W$29)</f>
        <v>#N/A</v>
      </c>
      <c r="P285" s="3" t="b">
        <f>OR(_xlfn.XLOOKUP(CK284,Data!$O$3:$O$25,Data!$U$3:$U$25),AND(CL284,OR(DC284=CK284,DC284=1)))</f>
        <v>1</v>
      </c>
      <c r="Q285" s="3" t="e" cm="1">
        <f t="array" ref="Q285">INDEX(CO284:DN284,1,O285)</f>
        <v>#N/A</v>
      </c>
      <c r="R285" s="3" t="e">
        <f t="shared" si="347"/>
        <v>#N/A</v>
      </c>
      <c r="S285" s="3" t="e">
        <f t="shared" si="396"/>
        <v>#N/A</v>
      </c>
      <c r="T285" s="3" t="str">
        <f t="shared" si="397"/>
        <v/>
      </c>
      <c r="U285" s="3" t="str">
        <f>IF(M285&lt;&gt;"",M285,IF(L285="","",IFERROR(IF(T285=0,IF(S285=FALSE,Data!$J$11,Data!$J$8),""),IF(K285=Data!$B$4,"",Data!$J$8))))</f>
        <v>I don't know that verb.</v>
      </c>
      <c r="V285" s="3" t="e" cm="1">
        <f t="array" ref="V285">INDEX(Data!$Q$3:$T$25,CK284,L285)</f>
        <v>#VALUE!</v>
      </c>
      <c r="W285" s="3" t="e">
        <f t="shared" si="348"/>
        <v>#VALUE!</v>
      </c>
      <c r="X285" s="3">
        <f t="shared" si="398"/>
        <v>0</v>
      </c>
      <c r="Y285" s="3" t="str">
        <f>IF(K285&lt;&gt;"Go","",IF(ISNUMBER(V285),IF(V285&gt;0,W285,Data!$J$9),Play!V285))</f>
        <v/>
      </c>
      <c r="Z285" s="3" t="b">
        <f t="shared" si="399"/>
        <v>0</v>
      </c>
      <c r="AA285" s="3" t="str">
        <f t="shared" si="400"/>
        <v/>
      </c>
      <c r="AB285" s="3">
        <f t="shared" si="349"/>
        <v>0</v>
      </c>
      <c r="AE285" s="5" t="str">
        <f t="shared" si="350"/>
        <v/>
      </c>
      <c r="AF285" s="5" t="str">
        <f>IF(AE285&lt;&gt;"",OR(_xlfn.XLOOKUP(AE285,Data!$O$3:$O$25,Data!$U$3:$U$25),AND(CL284,OR(DC284=1,DC284=CK284))),"")</f>
        <v/>
      </c>
      <c r="AG285" s="5" t="e" cm="1">
        <f t="array" ref="AG285">"Exits: " &amp; _xlfn.TEXTJOIN(", ", TRUE, IF(INDEX(Data!$Q$3:$T$25,AE285,0)&gt;0,Data!$Q$2:$T$2,""))&amp;"."</f>
        <v>#VALUE!</v>
      </c>
      <c r="AH285" s="5" t="str" cm="1">
        <f t="array" ref="AH285">_xlfn.TEXTJOIN(", ", TRUE, IF(CO284:DN284=AE285,_xlfn.XLOOKUP($CO$3:$DN$3,Data!$W$3:$W$28,Data!$X$3:$X$28),""))</f>
        <v/>
      </c>
      <c r="AI285" s="5" t="str">
        <f>IF(AF285="","",IF(AF285,_xlfn.XLOOKUP(AE285,Data!$O$3:$O$25,Data!$P$3:$P$25)&amp;" "&amp;AG285&amp;IF(AH285&lt;&gt;""," You see: " &amp;AH285&amp;".",""),Data!$J$10))</f>
        <v/>
      </c>
      <c r="AJ285" s="5" t="str">
        <f t="shared" si="401"/>
        <v/>
      </c>
      <c r="AK285" s="5" t="str">
        <f>IF(AND(K285="Talk",U285=""),_xlfn.XLOOKUP(T285,Data!$W$3:$W$28,Data!$AC$3:$AC$28),"")</f>
        <v/>
      </c>
      <c r="AL285" s="5" t="str">
        <f t="shared" si="402"/>
        <v/>
      </c>
      <c r="AM285" s="5" t="b">
        <f t="shared" si="403"/>
        <v>0</v>
      </c>
      <c r="AN285" s="5" t="str">
        <f>IF(AM285,IF(_xlfn.XLOOKUP(T285,Data!$W$3:$W$28,Data!$AA$3:$AA$28)=FALSE,"You can't take that.",IF(Q285=1,"You already have that.",IF(OR(CK284=CT284,CK284=CY284),"The unholy fiend prevents you!",""))),"")</f>
        <v/>
      </c>
      <c r="AO285" s="5" t="str">
        <f t="shared" si="404"/>
        <v/>
      </c>
      <c r="AP285" s="5" t="str">
        <f t="shared" si="405"/>
        <v/>
      </c>
      <c r="AQ285" s="5" t="b">
        <f t="shared" si="406"/>
        <v>0</v>
      </c>
      <c r="AR285" s="5" t="str">
        <f t="shared" si="407"/>
        <v/>
      </c>
      <c r="AS285" s="5" t="str">
        <f t="shared" si="408"/>
        <v/>
      </c>
      <c r="AT285" s="5" t="str">
        <f t="shared" si="346"/>
        <v/>
      </c>
      <c r="AU285" s="5" t="str">
        <f>IF(AND(K285="Examine",U285=""),_xlfn.XLOOKUP(T285,Data!$W$3:$W$28,Data!$Z$3:$Z$28)&amp;IF(T285=15,IF(CL284,IF(CM284&gt;=14,"burning brightly.",IF(CM284&gt;=9,"burning steadily.",IF(CM284&gt;=4,"burning weakly.","guttering."))),"unlit."),""),"")</f>
        <v/>
      </c>
      <c r="AV285" s="5" t="str" cm="1">
        <f t="array" ref="AV285">_xlfn.TEXTJOIN(", ", TRUE, IF(CO284:DN284=1,CO$1:DN$1,""))</f>
        <v/>
      </c>
      <c r="AW285" s="5" t="str">
        <f t="shared" si="409"/>
        <v/>
      </c>
      <c r="AX285" s="5" t="b">
        <f t="shared" si="410"/>
        <v>0</v>
      </c>
      <c r="AY285" s="5" t="str">
        <f>IF(AX285,IF(NOT(ISBLANK(_xlfn.XLOOKUP(T285,Data!$W$3:$W$28,Data!$AD$3:$AD$28))),IF(CK284=12,"","There's nowhere to pour it away here."),"You can't empty that!"),"")</f>
        <v/>
      </c>
      <c r="AZ285" s="5" t="str">
        <f t="shared" si="411"/>
        <v/>
      </c>
      <c r="BA285" s="5" t="b">
        <f t="shared" si="412"/>
        <v>0</v>
      </c>
      <c r="BB285" s="5" t="e">
        <f>_xlfn.XLOOKUP(T285,Data!$W$3:$W$28,Data!$AD$3:$AD$28)</f>
        <v>#N/A</v>
      </c>
      <c r="BC285" s="5" t="str">
        <f t="shared" si="413"/>
        <v/>
      </c>
      <c r="BD285" s="5" t="str">
        <f t="shared" si="414"/>
        <v/>
      </c>
      <c r="BE285" s="5" t="b">
        <f t="shared" si="415"/>
        <v>0</v>
      </c>
      <c r="BF285" s="5" t="str">
        <f t="shared" si="351"/>
        <v/>
      </c>
      <c r="BG285" s="5" t="str">
        <f t="shared" si="416"/>
        <v/>
      </c>
      <c r="BH285" s="5" t="b">
        <f t="shared" si="417"/>
        <v>0</v>
      </c>
      <c r="BI285" s="5" t="str">
        <f t="shared" si="418"/>
        <v/>
      </c>
      <c r="BJ285" s="5" t="str">
        <f t="shared" si="352"/>
        <v/>
      </c>
      <c r="BK285" s="5" t="str">
        <f>IF(BH285,IF(BI285="","You ring the bell. "&amp;IF(BJ285=0,"Nothing else happens.","The "&amp;_xlfn.XLOOKUP(BJ285,Data!$W$3:$W$28,Data!$X$3:$X$28)&amp;" is transformed!"),BI285),"")</f>
        <v/>
      </c>
      <c r="BL285" s="5" t="b">
        <f t="shared" si="419"/>
        <v>0</v>
      </c>
      <c r="BM285" s="5" t="b">
        <f t="shared" si="420"/>
        <v>0</v>
      </c>
      <c r="BN285" s="5" t="str">
        <f t="shared" si="353"/>
        <v/>
      </c>
      <c r="BO285" s="5" t="str">
        <f t="shared" si="354"/>
        <v/>
      </c>
      <c r="BP285" s="5" t="b">
        <f t="shared" si="421"/>
        <v>0</v>
      </c>
      <c r="BQ285" s="5" t="str">
        <f>IF(BP285,IF(_xlfn.XLOOKUP(T285,Data!$W$3:$W$28,Data!$AB$3:$AB$28),"That's much too precious to give away!",IF(OR(AND(T285=17,CK284=CQ284),AND(T285=21,CK284=CV284)),"","No-one here seems to want that.")),"")</f>
        <v/>
      </c>
      <c r="BR285" s="5" t="str">
        <f>IF(BP285,IF(BQ285&lt;&gt;"",BQ285,IF(T285=21,Data!$B$5,"The priest takes the water and it is transformed by heavenly radiance!")),"")</f>
        <v/>
      </c>
      <c r="BS285" s="5" t="b">
        <f t="shared" si="422"/>
        <v>0</v>
      </c>
      <c r="BT285" s="5" t="str">
        <f t="shared" si="355"/>
        <v/>
      </c>
      <c r="BU285" s="5" t="str">
        <f t="shared" si="423"/>
        <v/>
      </c>
      <c r="BV285" s="5" t="b">
        <f t="shared" si="424"/>
        <v>0</v>
      </c>
      <c r="BW285" s="5" t="str">
        <f t="shared" si="356"/>
        <v/>
      </c>
      <c r="BX285" s="5" t="str">
        <f t="shared" si="425"/>
        <v/>
      </c>
      <c r="BY285" s="5" t="b">
        <f t="shared" si="426"/>
        <v>0</v>
      </c>
      <c r="BZ285" s="5">
        <f t="shared" si="427"/>
        <v>0</v>
      </c>
      <c r="CA285" s="5" t="str">
        <f t="shared" si="357"/>
        <v/>
      </c>
      <c r="CB285" s="5" t="b">
        <f t="shared" si="358"/>
        <v>0</v>
      </c>
      <c r="CC285" s="5" t="str">
        <f t="shared" si="359"/>
        <v/>
      </c>
      <c r="CD285" s="5" t="b">
        <f t="shared" si="360"/>
        <v>0</v>
      </c>
      <c r="CE285" s="5" t="b">
        <f t="shared" si="361"/>
        <v>0</v>
      </c>
      <c r="CF285" s="5" t="b">
        <f t="shared" si="362"/>
        <v>0</v>
      </c>
      <c r="CG285" s="5" t="b">
        <f t="shared" si="363"/>
        <v>0</v>
      </c>
      <c r="CH285" s="5" t="b">
        <f t="shared" si="364"/>
        <v>0</v>
      </c>
      <c r="CI285" s="5">
        <f t="shared" si="365"/>
        <v>0</v>
      </c>
      <c r="CJ285" s="5" t="str">
        <f t="shared" si="366"/>
        <v>I don't know that verb.</v>
      </c>
      <c r="CK285" s="4">
        <f t="shared" si="367"/>
        <v>3</v>
      </c>
      <c r="CL285" s="4" t="b">
        <f t="shared" si="368"/>
        <v>0</v>
      </c>
      <c r="CM285" s="4">
        <f t="shared" si="428"/>
        <v>20</v>
      </c>
      <c r="CN285" s="4" t="b">
        <f t="shared" si="369"/>
        <v>0</v>
      </c>
      <c r="CO285" s="4">
        <f t="shared" si="370"/>
        <v>12</v>
      </c>
      <c r="CP285" s="4">
        <f t="shared" si="371"/>
        <v>10</v>
      </c>
      <c r="CQ285" s="4">
        <f t="shared" si="372"/>
        <v>2</v>
      </c>
      <c r="CR285" s="4">
        <f t="shared" si="373"/>
        <v>20</v>
      </c>
      <c r="CS285" s="4">
        <f t="shared" si="374"/>
        <v>2</v>
      </c>
      <c r="CT285" s="4">
        <f t="shared" si="375"/>
        <v>15</v>
      </c>
      <c r="CU285" s="4">
        <f t="shared" si="376"/>
        <v>16</v>
      </c>
      <c r="CV285" s="4">
        <f t="shared" si="377"/>
        <v>8</v>
      </c>
      <c r="CW285" s="4">
        <f t="shared" si="378"/>
        <v>8</v>
      </c>
      <c r="CX285" s="4">
        <f t="shared" si="379"/>
        <v>14</v>
      </c>
      <c r="CY285" s="4">
        <f t="shared" si="380"/>
        <v>19</v>
      </c>
      <c r="CZ285" s="4">
        <f t="shared" si="381"/>
        <v>9</v>
      </c>
      <c r="DA285" s="4">
        <f t="shared" si="382"/>
        <v>2</v>
      </c>
      <c r="DB285" s="4">
        <f t="shared" si="383"/>
        <v>12</v>
      </c>
      <c r="DC285" s="4">
        <f t="shared" si="429"/>
        <v>2</v>
      </c>
      <c r="DD285" s="4">
        <f t="shared" si="384"/>
        <v>2</v>
      </c>
      <c r="DE285" s="4">
        <f t="shared" si="385"/>
        <v>2</v>
      </c>
      <c r="DF285" s="4">
        <f t="shared" si="386"/>
        <v>10</v>
      </c>
      <c r="DG285" s="4">
        <f t="shared" si="387"/>
        <v>2</v>
      </c>
      <c r="DH285" s="4">
        <f t="shared" si="388"/>
        <v>17</v>
      </c>
      <c r="DI285" s="4">
        <f t="shared" si="389"/>
        <v>6</v>
      </c>
      <c r="DJ285" s="4">
        <f t="shared" si="390"/>
        <v>15</v>
      </c>
      <c r="DK285" s="4">
        <f t="shared" si="391"/>
        <v>19</v>
      </c>
      <c r="DL285" s="4">
        <f t="shared" si="392"/>
        <v>2</v>
      </c>
      <c r="DM285" s="4">
        <f t="shared" si="393"/>
        <v>22</v>
      </c>
      <c r="DN285" s="4">
        <f t="shared" si="394"/>
        <v>23</v>
      </c>
      <c r="DO285" s="3"/>
    </row>
    <row r="286" spans="1:119" x14ac:dyDescent="0.35">
      <c r="A286" s="3" t="str">
        <f t="shared" si="395"/>
        <v/>
      </c>
      <c r="B286" s="6"/>
      <c r="C286" s="3" t="str">
        <f t="shared" si="345"/>
        <v/>
      </c>
      <c r="D286" s="3" t="e" cm="1">
        <f t="array" ref="D286:F286">INDEX(_xlfn.TEXTSPLIT(B286," ",,TRUE),_xlfn.SEQUENCE(1,3))</f>
        <v>#VALUE!</v>
      </c>
      <c r="E286" s="3" t="e">
        <v>#VALUE!</v>
      </c>
      <c r="F286" s="3" t="e">
        <v>#VALUE!</v>
      </c>
      <c r="G286" s="3" t="e" cm="1">
        <f t="array" ref="G286">_xlfn.XLOOKUP(D286,Data!$D$3:$D$36,Data!$E$3:$G$36)</f>
        <v>#VALUE!</v>
      </c>
      <c r="H286" s="3"/>
      <c r="I286" s="3"/>
      <c r="J286" s="3" t="e">
        <f>_xlfn.XMATCH(E286,Data!$L$3:$L$10)</f>
        <v>#VALUE!</v>
      </c>
      <c r="K286" s="3" t="str">
        <f>IF(M286="",IF(I286,Data!$B$4,_xlfn.XLOOKUP(D286,Data!$D$3:$D$36,Data!$E$3:$E$36)),"")</f>
        <v/>
      </c>
      <c r="L286" s="3" t="str">
        <f>IF(M286="",IF(I286,_xlfn.XLOOKUP(G286,Data!$L$3:$L$10,Data!$M$3:$M$10),IF(H286=0,"",IF(H286=1,E286,_xlfn.XLOOKUP(E286,Data!$L$3:$L$10,Data!$M$3:$M$10)))),"")</f>
        <v/>
      </c>
      <c r="M286" s="3" t="str">
        <f>IF(NOT(ISERROR(F286)),Data!$J$3,IF(ISERROR(G286),Data!$J$4,IF(AND(H286=0,NOT(ISERROR(E286))),Data!$J$5,IF(AND(H286=2,ISERROR(J286)),Data!$J$7,IF(AND(H286=1,ISERROR(E286)),Data!$J$6,"")))))</f>
        <v>I don't know that verb.</v>
      </c>
      <c r="N286" s="3" t="e">
        <f>_xlfn.XLOOKUP(K286,Data!$D$3:$D$36,Data!$H$3:$H$36)</f>
        <v>#N/A</v>
      </c>
      <c r="O286" s="3" t="e">
        <f>_xlfn.XLOOKUP(L286,Data!$X$3:$X$29,Data!$W$3:$W$29)</f>
        <v>#N/A</v>
      </c>
      <c r="P286" s="3" t="b">
        <f>OR(_xlfn.XLOOKUP(CK285,Data!$O$3:$O$25,Data!$U$3:$U$25),AND(CL285,OR(DC285=CK285,DC285=1)))</f>
        <v>1</v>
      </c>
      <c r="Q286" s="3" t="e" cm="1">
        <f t="array" ref="Q286">INDEX(CO285:DN285,1,O286)</f>
        <v>#N/A</v>
      </c>
      <c r="R286" s="3" t="e">
        <f t="shared" si="347"/>
        <v>#N/A</v>
      </c>
      <c r="S286" s="3" t="e">
        <f t="shared" si="396"/>
        <v>#N/A</v>
      </c>
      <c r="T286" s="3" t="str">
        <f t="shared" si="397"/>
        <v/>
      </c>
      <c r="U286" s="3" t="str">
        <f>IF(M286&lt;&gt;"",M286,IF(L286="","",IFERROR(IF(T286=0,IF(S286=FALSE,Data!$J$11,Data!$J$8),""),IF(K286=Data!$B$4,"",Data!$J$8))))</f>
        <v>I don't know that verb.</v>
      </c>
      <c r="V286" s="3" t="e" cm="1">
        <f t="array" ref="V286">INDEX(Data!$Q$3:$T$25,CK285,L286)</f>
        <v>#VALUE!</v>
      </c>
      <c r="W286" s="3" t="e">
        <f t="shared" si="348"/>
        <v>#VALUE!</v>
      </c>
      <c r="X286" s="3">
        <f t="shared" si="398"/>
        <v>0</v>
      </c>
      <c r="Y286" s="3" t="str">
        <f>IF(K286&lt;&gt;"Go","",IF(ISNUMBER(V286),IF(V286&gt;0,W286,Data!$J$9),Play!V286))</f>
        <v/>
      </c>
      <c r="Z286" s="3" t="b">
        <f t="shared" si="399"/>
        <v>0</v>
      </c>
      <c r="AA286" s="3" t="str">
        <f t="shared" si="400"/>
        <v/>
      </c>
      <c r="AB286" s="3">
        <f t="shared" si="349"/>
        <v>0</v>
      </c>
      <c r="AE286" s="5" t="str">
        <f t="shared" si="350"/>
        <v/>
      </c>
      <c r="AF286" s="5" t="str">
        <f>IF(AE286&lt;&gt;"",OR(_xlfn.XLOOKUP(AE286,Data!$O$3:$O$25,Data!$U$3:$U$25),AND(CL285,OR(DC285=1,DC285=CK285))),"")</f>
        <v/>
      </c>
      <c r="AG286" s="5" t="e" cm="1">
        <f t="array" ref="AG286">"Exits: " &amp; _xlfn.TEXTJOIN(", ", TRUE, IF(INDEX(Data!$Q$3:$T$25,AE286,0)&gt;0,Data!$Q$2:$T$2,""))&amp;"."</f>
        <v>#VALUE!</v>
      </c>
      <c r="AH286" s="5" t="str" cm="1">
        <f t="array" ref="AH286">_xlfn.TEXTJOIN(", ", TRUE, IF(CO285:DN285=AE286,_xlfn.XLOOKUP($CO$3:$DN$3,Data!$W$3:$W$28,Data!$X$3:$X$28),""))</f>
        <v/>
      </c>
      <c r="AI286" s="5" t="str">
        <f>IF(AF286="","",IF(AF286,_xlfn.XLOOKUP(AE286,Data!$O$3:$O$25,Data!$P$3:$P$25)&amp;" "&amp;AG286&amp;IF(AH286&lt;&gt;""," You see: " &amp;AH286&amp;".",""),Data!$J$10))</f>
        <v/>
      </c>
      <c r="AJ286" s="5" t="str">
        <f t="shared" si="401"/>
        <v/>
      </c>
      <c r="AK286" s="5" t="str">
        <f>IF(AND(K286="Talk",U286=""),_xlfn.XLOOKUP(T286,Data!$W$3:$W$28,Data!$AC$3:$AC$28),"")</f>
        <v/>
      </c>
      <c r="AL286" s="5" t="str">
        <f t="shared" si="402"/>
        <v/>
      </c>
      <c r="AM286" s="5" t="b">
        <f t="shared" si="403"/>
        <v>0</v>
      </c>
      <c r="AN286" s="5" t="str">
        <f>IF(AM286,IF(_xlfn.XLOOKUP(T286,Data!$W$3:$W$28,Data!$AA$3:$AA$28)=FALSE,"You can't take that.",IF(Q286=1,"You already have that.",IF(OR(CK285=CT285,CK285=CY285),"The unholy fiend prevents you!",""))),"")</f>
        <v/>
      </c>
      <c r="AO286" s="5" t="str">
        <f t="shared" si="404"/>
        <v/>
      </c>
      <c r="AP286" s="5" t="str">
        <f t="shared" si="405"/>
        <v/>
      </c>
      <c r="AQ286" s="5" t="b">
        <f t="shared" si="406"/>
        <v>0</v>
      </c>
      <c r="AR286" s="5" t="str">
        <f t="shared" si="407"/>
        <v/>
      </c>
      <c r="AS286" s="5" t="str">
        <f t="shared" si="408"/>
        <v/>
      </c>
      <c r="AT286" s="5" t="str">
        <f t="shared" si="346"/>
        <v/>
      </c>
      <c r="AU286" s="5" t="str">
        <f>IF(AND(K286="Examine",U286=""),_xlfn.XLOOKUP(T286,Data!$W$3:$W$28,Data!$Z$3:$Z$28)&amp;IF(T286=15,IF(CL285,IF(CM285&gt;=14,"burning brightly.",IF(CM285&gt;=9,"burning steadily.",IF(CM285&gt;=4,"burning weakly.","guttering."))),"unlit."),""),"")</f>
        <v/>
      </c>
      <c r="AV286" s="5" t="str" cm="1">
        <f t="array" ref="AV286">_xlfn.TEXTJOIN(", ", TRUE, IF(CO285:DN285=1,CO$1:DN$1,""))</f>
        <v/>
      </c>
      <c r="AW286" s="5" t="str">
        <f t="shared" si="409"/>
        <v/>
      </c>
      <c r="AX286" s="5" t="b">
        <f t="shared" si="410"/>
        <v>0</v>
      </c>
      <c r="AY286" s="5" t="str">
        <f>IF(AX286,IF(NOT(ISBLANK(_xlfn.XLOOKUP(T286,Data!$W$3:$W$28,Data!$AD$3:$AD$28))),IF(CK285=12,"","There's nowhere to pour it away here."),"You can't empty that!"),"")</f>
        <v/>
      </c>
      <c r="AZ286" s="5" t="str">
        <f t="shared" si="411"/>
        <v/>
      </c>
      <c r="BA286" s="5" t="b">
        <f t="shared" si="412"/>
        <v>0</v>
      </c>
      <c r="BB286" s="5" t="e">
        <f>_xlfn.XLOOKUP(T286,Data!$W$3:$W$28,Data!$AD$3:$AD$28)</f>
        <v>#N/A</v>
      </c>
      <c r="BC286" s="5" t="str">
        <f t="shared" si="413"/>
        <v/>
      </c>
      <c r="BD286" s="5" t="str">
        <f t="shared" si="414"/>
        <v/>
      </c>
      <c r="BE286" s="5" t="b">
        <f t="shared" si="415"/>
        <v>0</v>
      </c>
      <c r="BF286" s="5" t="str">
        <f t="shared" si="351"/>
        <v/>
      </c>
      <c r="BG286" s="5" t="str">
        <f t="shared" si="416"/>
        <v/>
      </c>
      <c r="BH286" s="5" t="b">
        <f t="shared" si="417"/>
        <v>0</v>
      </c>
      <c r="BI286" s="5" t="str">
        <f t="shared" si="418"/>
        <v/>
      </c>
      <c r="BJ286" s="5" t="str">
        <f t="shared" si="352"/>
        <v/>
      </c>
      <c r="BK286" s="5" t="str">
        <f>IF(BH286,IF(BI286="","You ring the bell. "&amp;IF(BJ286=0,"Nothing else happens.","The "&amp;_xlfn.XLOOKUP(BJ286,Data!$W$3:$W$28,Data!$X$3:$X$28)&amp;" is transformed!"),BI286),"")</f>
        <v/>
      </c>
      <c r="BL286" s="5" t="b">
        <f t="shared" si="419"/>
        <v>0</v>
      </c>
      <c r="BM286" s="5" t="b">
        <f t="shared" si="420"/>
        <v>0</v>
      </c>
      <c r="BN286" s="5" t="str">
        <f t="shared" si="353"/>
        <v/>
      </c>
      <c r="BO286" s="5" t="str">
        <f t="shared" si="354"/>
        <v/>
      </c>
      <c r="BP286" s="5" t="b">
        <f t="shared" si="421"/>
        <v>0</v>
      </c>
      <c r="BQ286" s="5" t="str">
        <f>IF(BP286,IF(_xlfn.XLOOKUP(T286,Data!$W$3:$W$28,Data!$AB$3:$AB$28),"That's much too precious to give away!",IF(OR(AND(T286=17,CK285=CQ285),AND(T286=21,CK285=CV285)),"","No-one here seems to want that.")),"")</f>
        <v/>
      </c>
      <c r="BR286" s="5" t="str">
        <f>IF(BP286,IF(BQ286&lt;&gt;"",BQ286,IF(T286=21,Data!$B$5,"The priest takes the water and it is transformed by heavenly radiance!")),"")</f>
        <v/>
      </c>
      <c r="BS286" s="5" t="b">
        <f t="shared" si="422"/>
        <v>0</v>
      </c>
      <c r="BT286" s="5" t="str">
        <f t="shared" si="355"/>
        <v/>
      </c>
      <c r="BU286" s="5" t="str">
        <f t="shared" si="423"/>
        <v/>
      </c>
      <c r="BV286" s="5" t="b">
        <f t="shared" si="424"/>
        <v>0</v>
      </c>
      <c r="BW286" s="5" t="str">
        <f t="shared" si="356"/>
        <v/>
      </c>
      <c r="BX286" s="5" t="str">
        <f t="shared" si="425"/>
        <v/>
      </c>
      <c r="BY286" s="5" t="b">
        <f t="shared" si="426"/>
        <v>0</v>
      </c>
      <c r="BZ286" s="5">
        <f t="shared" si="427"/>
        <v>0</v>
      </c>
      <c r="CA286" s="5" t="str">
        <f t="shared" si="357"/>
        <v/>
      </c>
      <c r="CB286" s="5" t="b">
        <f t="shared" si="358"/>
        <v>0</v>
      </c>
      <c r="CC286" s="5" t="str">
        <f t="shared" si="359"/>
        <v/>
      </c>
      <c r="CD286" s="5" t="b">
        <f t="shared" si="360"/>
        <v>0</v>
      </c>
      <c r="CE286" s="5" t="b">
        <f t="shared" si="361"/>
        <v>0</v>
      </c>
      <c r="CF286" s="5" t="b">
        <f t="shared" si="362"/>
        <v>0</v>
      </c>
      <c r="CG286" s="5" t="b">
        <f t="shared" si="363"/>
        <v>0</v>
      </c>
      <c r="CH286" s="5" t="b">
        <f t="shared" si="364"/>
        <v>0</v>
      </c>
      <c r="CI286" s="5">
        <f t="shared" si="365"/>
        <v>0</v>
      </c>
      <c r="CJ286" s="5" t="str">
        <f t="shared" si="366"/>
        <v>I don't know that verb.</v>
      </c>
      <c r="CK286" s="4">
        <f t="shared" si="367"/>
        <v>3</v>
      </c>
      <c r="CL286" s="4" t="b">
        <f t="shared" si="368"/>
        <v>0</v>
      </c>
      <c r="CM286" s="4">
        <f t="shared" si="428"/>
        <v>20</v>
      </c>
      <c r="CN286" s="4" t="b">
        <f t="shared" si="369"/>
        <v>0</v>
      </c>
      <c r="CO286" s="4">
        <f t="shared" si="370"/>
        <v>12</v>
      </c>
      <c r="CP286" s="4">
        <f t="shared" si="371"/>
        <v>10</v>
      </c>
      <c r="CQ286" s="4">
        <f t="shared" si="372"/>
        <v>2</v>
      </c>
      <c r="CR286" s="4">
        <f t="shared" si="373"/>
        <v>20</v>
      </c>
      <c r="CS286" s="4">
        <f t="shared" si="374"/>
        <v>2</v>
      </c>
      <c r="CT286" s="4">
        <f t="shared" si="375"/>
        <v>15</v>
      </c>
      <c r="CU286" s="4">
        <f t="shared" si="376"/>
        <v>16</v>
      </c>
      <c r="CV286" s="4">
        <f t="shared" si="377"/>
        <v>8</v>
      </c>
      <c r="CW286" s="4">
        <f t="shared" si="378"/>
        <v>8</v>
      </c>
      <c r="CX286" s="4">
        <f t="shared" si="379"/>
        <v>14</v>
      </c>
      <c r="CY286" s="4">
        <f t="shared" si="380"/>
        <v>19</v>
      </c>
      <c r="CZ286" s="4">
        <f t="shared" si="381"/>
        <v>9</v>
      </c>
      <c r="DA286" s="4">
        <f t="shared" si="382"/>
        <v>2</v>
      </c>
      <c r="DB286" s="4">
        <f t="shared" si="383"/>
        <v>12</v>
      </c>
      <c r="DC286" s="4">
        <f t="shared" si="429"/>
        <v>2</v>
      </c>
      <c r="DD286" s="4">
        <f t="shared" si="384"/>
        <v>2</v>
      </c>
      <c r="DE286" s="4">
        <f t="shared" si="385"/>
        <v>2</v>
      </c>
      <c r="DF286" s="4">
        <f t="shared" si="386"/>
        <v>10</v>
      </c>
      <c r="DG286" s="4">
        <f t="shared" si="387"/>
        <v>2</v>
      </c>
      <c r="DH286" s="4">
        <f t="shared" si="388"/>
        <v>17</v>
      </c>
      <c r="DI286" s="4">
        <f t="shared" si="389"/>
        <v>6</v>
      </c>
      <c r="DJ286" s="4">
        <f t="shared" si="390"/>
        <v>15</v>
      </c>
      <c r="DK286" s="4">
        <f t="shared" si="391"/>
        <v>19</v>
      </c>
      <c r="DL286" s="4">
        <f t="shared" si="392"/>
        <v>2</v>
      </c>
      <c r="DM286" s="4">
        <f t="shared" si="393"/>
        <v>22</v>
      </c>
      <c r="DN286" s="4">
        <f t="shared" si="394"/>
        <v>23</v>
      </c>
      <c r="DO286" s="3"/>
    </row>
    <row r="287" spans="1:119" x14ac:dyDescent="0.35">
      <c r="A287" s="3" t="str">
        <f t="shared" si="395"/>
        <v/>
      </c>
      <c r="B287" s="6"/>
      <c r="C287" s="3" t="str">
        <f t="shared" si="345"/>
        <v/>
      </c>
      <c r="D287" s="3" t="e" cm="1">
        <f t="array" ref="D287:F287">INDEX(_xlfn.TEXTSPLIT(B287," ",,TRUE),_xlfn.SEQUENCE(1,3))</f>
        <v>#VALUE!</v>
      </c>
      <c r="E287" s="3" t="e">
        <v>#VALUE!</v>
      </c>
      <c r="F287" s="3" t="e">
        <v>#VALUE!</v>
      </c>
      <c r="G287" s="3" t="e" cm="1">
        <f t="array" ref="G287">_xlfn.XLOOKUP(D287,Data!$D$3:$D$36,Data!$E$3:$G$36)</f>
        <v>#VALUE!</v>
      </c>
      <c r="H287" s="3"/>
      <c r="I287" s="3"/>
      <c r="J287" s="3" t="e">
        <f>_xlfn.XMATCH(E287,Data!$L$3:$L$10)</f>
        <v>#VALUE!</v>
      </c>
      <c r="K287" s="3" t="str">
        <f>IF(M287="",IF(I287,Data!$B$4,_xlfn.XLOOKUP(D287,Data!$D$3:$D$36,Data!$E$3:$E$36)),"")</f>
        <v/>
      </c>
      <c r="L287" s="3" t="str">
        <f>IF(M287="",IF(I287,_xlfn.XLOOKUP(G287,Data!$L$3:$L$10,Data!$M$3:$M$10),IF(H287=0,"",IF(H287=1,E287,_xlfn.XLOOKUP(E287,Data!$L$3:$L$10,Data!$M$3:$M$10)))),"")</f>
        <v/>
      </c>
      <c r="M287" s="3" t="str">
        <f>IF(NOT(ISERROR(F287)),Data!$J$3,IF(ISERROR(G287),Data!$J$4,IF(AND(H287=0,NOT(ISERROR(E287))),Data!$J$5,IF(AND(H287=2,ISERROR(J287)),Data!$J$7,IF(AND(H287=1,ISERROR(E287)),Data!$J$6,"")))))</f>
        <v>I don't know that verb.</v>
      </c>
      <c r="N287" s="3" t="e">
        <f>_xlfn.XLOOKUP(K287,Data!$D$3:$D$36,Data!$H$3:$H$36)</f>
        <v>#N/A</v>
      </c>
      <c r="O287" s="3" t="e">
        <f>_xlfn.XLOOKUP(L287,Data!$X$3:$X$29,Data!$W$3:$W$29)</f>
        <v>#N/A</v>
      </c>
      <c r="P287" s="3" t="b">
        <f>OR(_xlfn.XLOOKUP(CK286,Data!$O$3:$O$25,Data!$U$3:$U$25),AND(CL286,OR(DC286=CK286,DC286=1)))</f>
        <v>1</v>
      </c>
      <c r="Q287" s="3" t="e" cm="1">
        <f t="array" ref="Q287">INDEX(CO286:DN286,1,O287)</f>
        <v>#N/A</v>
      </c>
      <c r="R287" s="3" t="e">
        <f t="shared" si="347"/>
        <v>#N/A</v>
      </c>
      <c r="S287" s="3" t="e">
        <f t="shared" si="396"/>
        <v>#N/A</v>
      </c>
      <c r="T287" s="3" t="str">
        <f t="shared" si="397"/>
        <v/>
      </c>
      <c r="U287" s="3" t="str">
        <f>IF(M287&lt;&gt;"",M287,IF(L287="","",IFERROR(IF(T287=0,IF(S287=FALSE,Data!$J$11,Data!$J$8),""),IF(K287=Data!$B$4,"",Data!$J$8))))</f>
        <v>I don't know that verb.</v>
      </c>
      <c r="V287" s="3" t="e" cm="1">
        <f t="array" ref="V287">INDEX(Data!$Q$3:$T$25,CK286,L287)</f>
        <v>#VALUE!</v>
      </c>
      <c r="W287" s="3" t="e">
        <f t="shared" si="348"/>
        <v>#VALUE!</v>
      </c>
      <c r="X287" s="3">
        <f t="shared" si="398"/>
        <v>0</v>
      </c>
      <c r="Y287" s="3" t="str">
        <f>IF(K287&lt;&gt;"Go","",IF(ISNUMBER(V287),IF(V287&gt;0,W287,Data!$J$9),Play!V287))</f>
        <v/>
      </c>
      <c r="Z287" s="3" t="b">
        <f t="shared" si="399"/>
        <v>0</v>
      </c>
      <c r="AA287" s="3" t="str">
        <f t="shared" si="400"/>
        <v/>
      </c>
      <c r="AB287" s="3">
        <f t="shared" si="349"/>
        <v>0</v>
      </c>
      <c r="AE287" s="5" t="str">
        <f t="shared" si="350"/>
        <v/>
      </c>
      <c r="AF287" s="5" t="str">
        <f>IF(AE287&lt;&gt;"",OR(_xlfn.XLOOKUP(AE287,Data!$O$3:$O$25,Data!$U$3:$U$25),AND(CL286,OR(DC286=1,DC286=CK286))),"")</f>
        <v/>
      </c>
      <c r="AG287" s="5" t="e" cm="1">
        <f t="array" ref="AG287">"Exits: " &amp; _xlfn.TEXTJOIN(", ", TRUE, IF(INDEX(Data!$Q$3:$T$25,AE287,0)&gt;0,Data!$Q$2:$T$2,""))&amp;"."</f>
        <v>#VALUE!</v>
      </c>
      <c r="AH287" s="5" t="str" cm="1">
        <f t="array" ref="AH287">_xlfn.TEXTJOIN(", ", TRUE, IF(CO286:DN286=AE287,_xlfn.XLOOKUP($CO$3:$DN$3,Data!$W$3:$W$28,Data!$X$3:$X$28),""))</f>
        <v/>
      </c>
      <c r="AI287" s="5" t="str">
        <f>IF(AF287="","",IF(AF287,_xlfn.XLOOKUP(AE287,Data!$O$3:$O$25,Data!$P$3:$P$25)&amp;" "&amp;AG287&amp;IF(AH287&lt;&gt;""," You see: " &amp;AH287&amp;".",""),Data!$J$10))</f>
        <v/>
      </c>
      <c r="AJ287" s="5" t="str">
        <f t="shared" si="401"/>
        <v/>
      </c>
      <c r="AK287" s="5" t="str">
        <f>IF(AND(K287="Talk",U287=""),_xlfn.XLOOKUP(T287,Data!$W$3:$W$28,Data!$AC$3:$AC$28),"")</f>
        <v/>
      </c>
      <c r="AL287" s="5" t="str">
        <f t="shared" si="402"/>
        <v/>
      </c>
      <c r="AM287" s="5" t="b">
        <f t="shared" si="403"/>
        <v>0</v>
      </c>
      <c r="AN287" s="5" t="str">
        <f>IF(AM287,IF(_xlfn.XLOOKUP(T287,Data!$W$3:$W$28,Data!$AA$3:$AA$28)=FALSE,"You can't take that.",IF(Q287=1,"You already have that.",IF(OR(CK286=CT286,CK286=CY286),"The unholy fiend prevents you!",""))),"")</f>
        <v/>
      </c>
      <c r="AO287" s="5" t="str">
        <f t="shared" si="404"/>
        <v/>
      </c>
      <c r="AP287" s="5" t="str">
        <f t="shared" si="405"/>
        <v/>
      </c>
      <c r="AQ287" s="5" t="b">
        <f t="shared" si="406"/>
        <v>0</v>
      </c>
      <c r="AR287" s="5" t="str">
        <f t="shared" si="407"/>
        <v/>
      </c>
      <c r="AS287" s="5" t="str">
        <f t="shared" si="408"/>
        <v/>
      </c>
      <c r="AT287" s="5" t="str">
        <f t="shared" si="346"/>
        <v/>
      </c>
      <c r="AU287" s="5" t="str">
        <f>IF(AND(K287="Examine",U287=""),_xlfn.XLOOKUP(T287,Data!$W$3:$W$28,Data!$Z$3:$Z$28)&amp;IF(T287=15,IF(CL286,IF(CM286&gt;=14,"burning brightly.",IF(CM286&gt;=9,"burning steadily.",IF(CM286&gt;=4,"burning weakly.","guttering."))),"unlit."),""),"")</f>
        <v/>
      </c>
      <c r="AV287" s="5" t="str" cm="1">
        <f t="array" ref="AV287">_xlfn.TEXTJOIN(", ", TRUE, IF(CO286:DN286=1,CO$1:DN$1,""))</f>
        <v/>
      </c>
      <c r="AW287" s="5" t="str">
        <f t="shared" si="409"/>
        <v/>
      </c>
      <c r="AX287" s="5" t="b">
        <f t="shared" si="410"/>
        <v>0</v>
      </c>
      <c r="AY287" s="5" t="str">
        <f>IF(AX287,IF(NOT(ISBLANK(_xlfn.XLOOKUP(T287,Data!$W$3:$W$28,Data!$AD$3:$AD$28))),IF(CK286=12,"","There's nowhere to pour it away here."),"You can't empty that!"),"")</f>
        <v/>
      </c>
      <c r="AZ287" s="5" t="str">
        <f t="shared" si="411"/>
        <v/>
      </c>
      <c r="BA287" s="5" t="b">
        <f t="shared" si="412"/>
        <v>0</v>
      </c>
      <c r="BB287" s="5" t="e">
        <f>_xlfn.XLOOKUP(T287,Data!$W$3:$W$28,Data!$AD$3:$AD$28)</f>
        <v>#N/A</v>
      </c>
      <c r="BC287" s="5" t="str">
        <f t="shared" si="413"/>
        <v/>
      </c>
      <c r="BD287" s="5" t="str">
        <f t="shared" si="414"/>
        <v/>
      </c>
      <c r="BE287" s="5" t="b">
        <f t="shared" si="415"/>
        <v>0</v>
      </c>
      <c r="BF287" s="5" t="str">
        <f t="shared" si="351"/>
        <v/>
      </c>
      <c r="BG287" s="5" t="str">
        <f t="shared" si="416"/>
        <v/>
      </c>
      <c r="BH287" s="5" t="b">
        <f t="shared" si="417"/>
        <v>0</v>
      </c>
      <c r="BI287" s="5" t="str">
        <f t="shared" si="418"/>
        <v/>
      </c>
      <c r="BJ287" s="5" t="str">
        <f t="shared" si="352"/>
        <v/>
      </c>
      <c r="BK287" s="5" t="str">
        <f>IF(BH287,IF(BI287="","You ring the bell. "&amp;IF(BJ287=0,"Nothing else happens.","The "&amp;_xlfn.XLOOKUP(BJ287,Data!$W$3:$W$28,Data!$X$3:$X$28)&amp;" is transformed!"),BI287),"")</f>
        <v/>
      </c>
      <c r="BL287" s="5" t="b">
        <f t="shared" si="419"/>
        <v>0</v>
      </c>
      <c r="BM287" s="5" t="b">
        <f t="shared" si="420"/>
        <v>0</v>
      </c>
      <c r="BN287" s="5" t="str">
        <f t="shared" si="353"/>
        <v/>
      </c>
      <c r="BO287" s="5" t="str">
        <f t="shared" si="354"/>
        <v/>
      </c>
      <c r="BP287" s="5" t="b">
        <f t="shared" si="421"/>
        <v>0</v>
      </c>
      <c r="BQ287" s="5" t="str">
        <f>IF(BP287,IF(_xlfn.XLOOKUP(T287,Data!$W$3:$W$28,Data!$AB$3:$AB$28),"That's much too precious to give away!",IF(OR(AND(T287=17,CK286=CQ286),AND(T287=21,CK286=CV286)),"","No-one here seems to want that.")),"")</f>
        <v/>
      </c>
      <c r="BR287" s="5" t="str">
        <f>IF(BP287,IF(BQ287&lt;&gt;"",BQ287,IF(T287=21,Data!$B$5,"The priest takes the water and it is transformed by heavenly radiance!")),"")</f>
        <v/>
      </c>
      <c r="BS287" s="5" t="b">
        <f t="shared" si="422"/>
        <v>0</v>
      </c>
      <c r="BT287" s="5" t="str">
        <f t="shared" si="355"/>
        <v/>
      </c>
      <c r="BU287" s="5" t="str">
        <f t="shared" si="423"/>
        <v/>
      </c>
      <c r="BV287" s="5" t="b">
        <f t="shared" si="424"/>
        <v>0</v>
      </c>
      <c r="BW287" s="5" t="str">
        <f t="shared" si="356"/>
        <v/>
      </c>
      <c r="BX287" s="5" t="str">
        <f t="shared" si="425"/>
        <v/>
      </c>
      <c r="BY287" s="5" t="b">
        <f t="shared" si="426"/>
        <v>0</v>
      </c>
      <c r="BZ287" s="5">
        <f t="shared" si="427"/>
        <v>0</v>
      </c>
      <c r="CA287" s="5" t="str">
        <f t="shared" si="357"/>
        <v/>
      </c>
      <c r="CB287" s="5" t="b">
        <f t="shared" si="358"/>
        <v>0</v>
      </c>
      <c r="CC287" s="5" t="str">
        <f t="shared" si="359"/>
        <v/>
      </c>
      <c r="CD287" s="5" t="b">
        <f t="shared" si="360"/>
        <v>0</v>
      </c>
      <c r="CE287" s="5" t="b">
        <f t="shared" si="361"/>
        <v>0</v>
      </c>
      <c r="CF287" s="5" t="b">
        <f t="shared" si="362"/>
        <v>0</v>
      </c>
      <c r="CG287" s="5" t="b">
        <f t="shared" si="363"/>
        <v>0</v>
      </c>
      <c r="CH287" s="5" t="b">
        <f t="shared" si="364"/>
        <v>0</v>
      </c>
      <c r="CI287" s="5">
        <f t="shared" si="365"/>
        <v>0</v>
      </c>
      <c r="CJ287" s="5" t="str">
        <f t="shared" si="366"/>
        <v>I don't know that verb.</v>
      </c>
      <c r="CK287" s="4">
        <f t="shared" si="367"/>
        <v>3</v>
      </c>
      <c r="CL287" s="4" t="b">
        <f t="shared" si="368"/>
        <v>0</v>
      </c>
      <c r="CM287" s="4">
        <f t="shared" si="428"/>
        <v>20</v>
      </c>
      <c r="CN287" s="4" t="b">
        <f t="shared" si="369"/>
        <v>0</v>
      </c>
      <c r="CO287" s="4">
        <f t="shared" si="370"/>
        <v>12</v>
      </c>
      <c r="CP287" s="4">
        <f t="shared" si="371"/>
        <v>10</v>
      </c>
      <c r="CQ287" s="4">
        <f t="shared" si="372"/>
        <v>2</v>
      </c>
      <c r="CR287" s="4">
        <f t="shared" si="373"/>
        <v>20</v>
      </c>
      <c r="CS287" s="4">
        <f t="shared" si="374"/>
        <v>2</v>
      </c>
      <c r="CT287" s="4">
        <f t="shared" si="375"/>
        <v>15</v>
      </c>
      <c r="CU287" s="4">
        <f t="shared" si="376"/>
        <v>16</v>
      </c>
      <c r="CV287" s="4">
        <f t="shared" si="377"/>
        <v>8</v>
      </c>
      <c r="CW287" s="4">
        <f t="shared" si="378"/>
        <v>8</v>
      </c>
      <c r="CX287" s="4">
        <f t="shared" si="379"/>
        <v>14</v>
      </c>
      <c r="CY287" s="4">
        <f t="shared" si="380"/>
        <v>19</v>
      </c>
      <c r="CZ287" s="4">
        <f t="shared" si="381"/>
        <v>9</v>
      </c>
      <c r="DA287" s="4">
        <f t="shared" si="382"/>
        <v>2</v>
      </c>
      <c r="DB287" s="4">
        <f t="shared" si="383"/>
        <v>12</v>
      </c>
      <c r="DC287" s="4">
        <f t="shared" si="429"/>
        <v>2</v>
      </c>
      <c r="DD287" s="4">
        <f t="shared" si="384"/>
        <v>2</v>
      </c>
      <c r="DE287" s="4">
        <f t="shared" si="385"/>
        <v>2</v>
      </c>
      <c r="DF287" s="4">
        <f t="shared" si="386"/>
        <v>10</v>
      </c>
      <c r="DG287" s="4">
        <f t="shared" si="387"/>
        <v>2</v>
      </c>
      <c r="DH287" s="4">
        <f t="shared" si="388"/>
        <v>17</v>
      </c>
      <c r="DI287" s="4">
        <f t="shared" si="389"/>
        <v>6</v>
      </c>
      <c r="DJ287" s="4">
        <f t="shared" si="390"/>
        <v>15</v>
      </c>
      <c r="DK287" s="4">
        <f t="shared" si="391"/>
        <v>19</v>
      </c>
      <c r="DL287" s="4">
        <f t="shared" si="392"/>
        <v>2</v>
      </c>
      <c r="DM287" s="4">
        <f t="shared" si="393"/>
        <v>22</v>
      </c>
      <c r="DN287" s="4">
        <f t="shared" si="394"/>
        <v>23</v>
      </c>
      <c r="DO287" s="3"/>
    </row>
    <row r="288" spans="1:119" x14ac:dyDescent="0.35">
      <c r="A288" s="3" t="str">
        <f t="shared" si="395"/>
        <v/>
      </c>
      <c r="B288" s="6"/>
      <c r="C288" s="3" t="str">
        <f t="shared" si="345"/>
        <v/>
      </c>
      <c r="D288" s="3" t="e" cm="1">
        <f t="array" ref="D288:F288">INDEX(_xlfn.TEXTSPLIT(B288," ",,TRUE),_xlfn.SEQUENCE(1,3))</f>
        <v>#VALUE!</v>
      </c>
      <c r="E288" s="3" t="e">
        <v>#VALUE!</v>
      </c>
      <c r="F288" s="3" t="e">
        <v>#VALUE!</v>
      </c>
      <c r="G288" s="3" t="e" cm="1">
        <f t="array" ref="G288">_xlfn.XLOOKUP(D288,Data!$D$3:$D$36,Data!$E$3:$G$36)</f>
        <v>#VALUE!</v>
      </c>
      <c r="H288" s="3"/>
      <c r="I288" s="3"/>
      <c r="J288" s="3" t="e">
        <f>_xlfn.XMATCH(E288,Data!$L$3:$L$10)</f>
        <v>#VALUE!</v>
      </c>
      <c r="K288" s="3" t="str">
        <f>IF(M288="",IF(I288,Data!$B$4,_xlfn.XLOOKUP(D288,Data!$D$3:$D$36,Data!$E$3:$E$36)),"")</f>
        <v/>
      </c>
      <c r="L288" s="3" t="str">
        <f>IF(M288="",IF(I288,_xlfn.XLOOKUP(G288,Data!$L$3:$L$10,Data!$M$3:$M$10),IF(H288=0,"",IF(H288=1,E288,_xlfn.XLOOKUP(E288,Data!$L$3:$L$10,Data!$M$3:$M$10)))),"")</f>
        <v/>
      </c>
      <c r="M288" s="3" t="str">
        <f>IF(NOT(ISERROR(F288)),Data!$J$3,IF(ISERROR(G288),Data!$J$4,IF(AND(H288=0,NOT(ISERROR(E288))),Data!$J$5,IF(AND(H288=2,ISERROR(J288)),Data!$J$7,IF(AND(H288=1,ISERROR(E288)),Data!$J$6,"")))))</f>
        <v>I don't know that verb.</v>
      </c>
      <c r="N288" s="3" t="e">
        <f>_xlfn.XLOOKUP(K288,Data!$D$3:$D$36,Data!$H$3:$H$36)</f>
        <v>#N/A</v>
      </c>
      <c r="O288" s="3" t="e">
        <f>_xlfn.XLOOKUP(L288,Data!$X$3:$X$29,Data!$W$3:$W$29)</f>
        <v>#N/A</v>
      </c>
      <c r="P288" s="3" t="b">
        <f>OR(_xlfn.XLOOKUP(CK287,Data!$O$3:$O$25,Data!$U$3:$U$25),AND(CL287,OR(DC287=CK287,DC287=1)))</f>
        <v>1</v>
      </c>
      <c r="Q288" s="3" t="e" cm="1">
        <f t="array" ref="Q288">INDEX(CO287:DN287,1,O288)</f>
        <v>#N/A</v>
      </c>
      <c r="R288" s="3" t="e">
        <f t="shared" si="347"/>
        <v>#N/A</v>
      </c>
      <c r="S288" s="3" t="e">
        <f t="shared" si="396"/>
        <v>#N/A</v>
      </c>
      <c r="T288" s="3" t="str">
        <f t="shared" si="397"/>
        <v/>
      </c>
      <c r="U288" s="3" t="str">
        <f>IF(M288&lt;&gt;"",M288,IF(L288="","",IFERROR(IF(T288=0,IF(S288=FALSE,Data!$J$11,Data!$J$8),""),IF(K288=Data!$B$4,"",Data!$J$8))))</f>
        <v>I don't know that verb.</v>
      </c>
      <c r="V288" s="3" t="e" cm="1">
        <f t="array" ref="V288">INDEX(Data!$Q$3:$T$25,CK287,L288)</f>
        <v>#VALUE!</v>
      </c>
      <c r="W288" s="3" t="e">
        <f t="shared" si="348"/>
        <v>#VALUE!</v>
      </c>
      <c r="X288" s="3">
        <f t="shared" si="398"/>
        <v>0</v>
      </c>
      <c r="Y288" s="3" t="str">
        <f>IF(K288&lt;&gt;"Go","",IF(ISNUMBER(V288),IF(V288&gt;0,W288,Data!$J$9),Play!V288))</f>
        <v/>
      </c>
      <c r="Z288" s="3" t="b">
        <f t="shared" si="399"/>
        <v>0</v>
      </c>
      <c r="AA288" s="3" t="str">
        <f t="shared" si="400"/>
        <v/>
      </c>
      <c r="AB288" s="3">
        <f t="shared" si="349"/>
        <v>0</v>
      </c>
      <c r="AE288" s="5" t="str">
        <f t="shared" si="350"/>
        <v/>
      </c>
      <c r="AF288" s="5" t="str">
        <f>IF(AE288&lt;&gt;"",OR(_xlfn.XLOOKUP(AE288,Data!$O$3:$O$25,Data!$U$3:$U$25),AND(CL287,OR(DC287=1,DC287=CK287))),"")</f>
        <v/>
      </c>
      <c r="AG288" s="5" t="e" cm="1">
        <f t="array" ref="AG288">"Exits: " &amp; _xlfn.TEXTJOIN(", ", TRUE, IF(INDEX(Data!$Q$3:$T$25,AE288,0)&gt;0,Data!$Q$2:$T$2,""))&amp;"."</f>
        <v>#VALUE!</v>
      </c>
      <c r="AH288" s="5" t="str" cm="1">
        <f t="array" ref="AH288">_xlfn.TEXTJOIN(", ", TRUE, IF(CO287:DN287=AE288,_xlfn.XLOOKUP($CO$3:$DN$3,Data!$W$3:$W$28,Data!$X$3:$X$28),""))</f>
        <v/>
      </c>
      <c r="AI288" s="5" t="str">
        <f>IF(AF288="","",IF(AF288,_xlfn.XLOOKUP(AE288,Data!$O$3:$O$25,Data!$P$3:$P$25)&amp;" "&amp;AG288&amp;IF(AH288&lt;&gt;""," You see: " &amp;AH288&amp;".",""),Data!$J$10))</f>
        <v/>
      </c>
      <c r="AJ288" s="5" t="str">
        <f t="shared" si="401"/>
        <v/>
      </c>
      <c r="AK288" s="5" t="str">
        <f>IF(AND(K288="Talk",U288=""),_xlfn.XLOOKUP(T288,Data!$W$3:$W$28,Data!$AC$3:$AC$28),"")</f>
        <v/>
      </c>
      <c r="AL288" s="5" t="str">
        <f t="shared" si="402"/>
        <v/>
      </c>
      <c r="AM288" s="5" t="b">
        <f t="shared" si="403"/>
        <v>0</v>
      </c>
      <c r="AN288" s="5" t="str">
        <f>IF(AM288,IF(_xlfn.XLOOKUP(T288,Data!$W$3:$W$28,Data!$AA$3:$AA$28)=FALSE,"You can't take that.",IF(Q288=1,"You already have that.",IF(OR(CK287=CT287,CK287=CY287),"The unholy fiend prevents you!",""))),"")</f>
        <v/>
      </c>
      <c r="AO288" s="5" t="str">
        <f t="shared" si="404"/>
        <v/>
      </c>
      <c r="AP288" s="5" t="str">
        <f t="shared" si="405"/>
        <v/>
      </c>
      <c r="AQ288" s="5" t="b">
        <f t="shared" si="406"/>
        <v>0</v>
      </c>
      <c r="AR288" s="5" t="str">
        <f t="shared" si="407"/>
        <v/>
      </c>
      <c r="AS288" s="5" t="str">
        <f t="shared" si="408"/>
        <v/>
      </c>
      <c r="AT288" s="5" t="str">
        <f t="shared" si="346"/>
        <v/>
      </c>
      <c r="AU288" s="5" t="str">
        <f>IF(AND(K288="Examine",U288=""),_xlfn.XLOOKUP(T288,Data!$W$3:$W$28,Data!$Z$3:$Z$28)&amp;IF(T288=15,IF(CL287,IF(CM287&gt;=14,"burning brightly.",IF(CM287&gt;=9,"burning steadily.",IF(CM287&gt;=4,"burning weakly.","guttering."))),"unlit."),""),"")</f>
        <v/>
      </c>
      <c r="AV288" s="5" t="str" cm="1">
        <f t="array" ref="AV288">_xlfn.TEXTJOIN(", ", TRUE, IF(CO287:DN287=1,CO$1:DN$1,""))</f>
        <v/>
      </c>
      <c r="AW288" s="5" t="str">
        <f t="shared" si="409"/>
        <v/>
      </c>
      <c r="AX288" s="5" t="b">
        <f t="shared" si="410"/>
        <v>0</v>
      </c>
      <c r="AY288" s="5" t="str">
        <f>IF(AX288,IF(NOT(ISBLANK(_xlfn.XLOOKUP(T288,Data!$W$3:$W$28,Data!$AD$3:$AD$28))),IF(CK287=12,"","There's nowhere to pour it away here."),"You can't empty that!"),"")</f>
        <v/>
      </c>
      <c r="AZ288" s="5" t="str">
        <f t="shared" si="411"/>
        <v/>
      </c>
      <c r="BA288" s="5" t="b">
        <f t="shared" si="412"/>
        <v>0</v>
      </c>
      <c r="BB288" s="5" t="e">
        <f>_xlfn.XLOOKUP(T288,Data!$W$3:$W$28,Data!$AD$3:$AD$28)</f>
        <v>#N/A</v>
      </c>
      <c r="BC288" s="5" t="str">
        <f t="shared" si="413"/>
        <v/>
      </c>
      <c r="BD288" s="5" t="str">
        <f t="shared" si="414"/>
        <v/>
      </c>
      <c r="BE288" s="5" t="b">
        <f t="shared" si="415"/>
        <v>0</v>
      </c>
      <c r="BF288" s="5" t="str">
        <f t="shared" si="351"/>
        <v/>
      </c>
      <c r="BG288" s="5" t="str">
        <f t="shared" si="416"/>
        <v/>
      </c>
      <c r="BH288" s="5" t="b">
        <f t="shared" si="417"/>
        <v>0</v>
      </c>
      <c r="BI288" s="5" t="str">
        <f t="shared" si="418"/>
        <v/>
      </c>
      <c r="BJ288" s="5" t="str">
        <f t="shared" si="352"/>
        <v/>
      </c>
      <c r="BK288" s="5" t="str">
        <f>IF(BH288,IF(BI288="","You ring the bell. "&amp;IF(BJ288=0,"Nothing else happens.","The "&amp;_xlfn.XLOOKUP(BJ288,Data!$W$3:$W$28,Data!$X$3:$X$28)&amp;" is transformed!"),BI288),"")</f>
        <v/>
      </c>
      <c r="BL288" s="5" t="b">
        <f t="shared" si="419"/>
        <v>0</v>
      </c>
      <c r="BM288" s="5" t="b">
        <f t="shared" si="420"/>
        <v>0</v>
      </c>
      <c r="BN288" s="5" t="str">
        <f t="shared" si="353"/>
        <v/>
      </c>
      <c r="BO288" s="5" t="str">
        <f t="shared" si="354"/>
        <v/>
      </c>
      <c r="BP288" s="5" t="b">
        <f t="shared" si="421"/>
        <v>0</v>
      </c>
      <c r="BQ288" s="5" t="str">
        <f>IF(BP288,IF(_xlfn.XLOOKUP(T288,Data!$W$3:$W$28,Data!$AB$3:$AB$28),"That's much too precious to give away!",IF(OR(AND(T288=17,CK287=CQ287),AND(T288=21,CK287=CV287)),"","No-one here seems to want that.")),"")</f>
        <v/>
      </c>
      <c r="BR288" s="5" t="str">
        <f>IF(BP288,IF(BQ288&lt;&gt;"",BQ288,IF(T288=21,Data!$B$5,"The priest takes the water and it is transformed by heavenly radiance!")),"")</f>
        <v/>
      </c>
      <c r="BS288" s="5" t="b">
        <f t="shared" si="422"/>
        <v>0</v>
      </c>
      <c r="BT288" s="5" t="str">
        <f t="shared" si="355"/>
        <v/>
      </c>
      <c r="BU288" s="5" t="str">
        <f t="shared" si="423"/>
        <v/>
      </c>
      <c r="BV288" s="5" t="b">
        <f t="shared" si="424"/>
        <v>0</v>
      </c>
      <c r="BW288" s="5" t="str">
        <f t="shared" si="356"/>
        <v/>
      </c>
      <c r="BX288" s="5" t="str">
        <f t="shared" si="425"/>
        <v/>
      </c>
      <c r="BY288" s="5" t="b">
        <f t="shared" si="426"/>
        <v>0</v>
      </c>
      <c r="BZ288" s="5">
        <f t="shared" si="427"/>
        <v>0</v>
      </c>
      <c r="CA288" s="5" t="str">
        <f t="shared" si="357"/>
        <v/>
      </c>
      <c r="CB288" s="5" t="b">
        <f t="shared" si="358"/>
        <v>0</v>
      </c>
      <c r="CC288" s="5" t="str">
        <f t="shared" si="359"/>
        <v/>
      </c>
      <c r="CD288" s="5" t="b">
        <f t="shared" si="360"/>
        <v>0</v>
      </c>
      <c r="CE288" s="5" t="b">
        <f t="shared" si="361"/>
        <v>0</v>
      </c>
      <c r="CF288" s="5" t="b">
        <f t="shared" si="362"/>
        <v>0</v>
      </c>
      <c r="CG288" s="5" t="b">
        <f t="shared" si="363"/>
        <v>0</v>
      </c>
      <c r="CH288" s="5" t="b">
        <f t="shared" si="364"/>
        <v>0</v>
      </c>
      <c r="CI288" s="5">
        <f t="shared" si="365"/>
        <v>0</v>
      </c>
      <c r="CJ288" s="5" t="str">
        <f t="shared" si="366"/>
        <v>I don't know that verb.</v>
      </c>
      <c r="CK288" s="4">
        <f t="shared" si="367"/>
        <v>3</v>
      </c>
      <c r="CL288" s="4" t="b">
        <f t="shared" si="368"/>
        <v>0</v>
      </c>
      <c r="CM288" s="4">
        <f t="shared" si="428"/>
        <v>20</v>
      </c>
      <c r="CN288" s="4" t="b">
        <f t="shared" si="369"/>
        <v>0</v>
      </c>
      <c r="CO288" s="4">
        <f t="shared" si="370"/>
        <v>12</v>
      </c>
      <c r="CP288" s="4">
        <f t="shared" si="371"/>
        <v>10</v>
      </c>
      <c r="CQ288" s="4">
        <f t="shared" si="372"/>
        <v>2</v>
      </c>
      <c r="CR288" s="4">
        <f t="shared" si="373"/>
        <v>20</v>
      </c>
      <c r="CS288" s="4">
        <f t="shared" si="374"/>
        <v>2</v>
      </c>
      <c r="CT288" s="4">
        <f t="shared" si="375"/>
        <v>15</v>
      </c>
      <c r="CU288" s="4">
        <f t="shared" si="376"/>
        <v>16</v>
      </c>
      <c r="CV288" s="4">
        <f t="shared" si="377"/>
        <v>8</v>
      </c>
      <c r="CW288" s="4">
        <f t="shared" si="378"/>
        <v>8</v>
      </c>
      <c r="CX288" s="4">
        <f t="shared" si="379"/>
        <v>14</v>
      </c>
      <c r="CY288" s="4">
        <f t="shared" si="380"/>
        <v>19</v>
      </c>
      <c r="CZ288" s="4">
        <f t="shared" si="381"/>
        <v>9</v>
      </c>
      <c r="DA288" s="4">
        <f t="shared" si="382"/>
        <v>2</v>
      </c>
      <c r="DB288" s="4">
        <f t="shared" si="383"/>
        <v>12</v>
      </c>
      <c r="DC288" s="4">
        <f t="shared" si="429"/>
        <v>2</v>
      </c>
      <c r="DD288" s="4">
        <f t="shared" si="384"/>
        <v>2</v>
      </c>
      <c r="DE288" s="4">
        <f t="shared" si="385"/>
        <v>2</v>
      </c>
      <c r="DF288" s="4">
        <f t="shared" si="386"/>
        <v>10</v>
      </c>
      <c r="DG288" s="4">
        <f t="shared" si="387"/>
        <v>2</v>
      </c>
      <c r="DH288" s="4">
        <f t="shared" si="388"/>
        <v>17</v>
      </c>
      <c r="DI288" s="4">
        <f t="shared" si="389"/>
        <v>6</v>
      </c>
      <c r="DJ288" s="4">
        <f t="shared" si="390"/>
        <v>15</v>
      </c>
      <c r="DK288" s="4">
        <f t="shared" si="391"/>
        <v>19</v>
      </c>
      <c r="DL288" s="4">
        <f t="shared" si="392"/>
        <v>2</v>
      </c>
      <c r="DM288" s="4">
        <f t="shared" si="393"/>
        <v>22</v>
      </c>
      <c r="DN288" s="4">
        <f t="shared" si="394"/>
        <v>23</v>
      </c>
      <c r="DO288" s="3"/>
    </row>
    <row r="289" spans="1:119" x14ac:dyDescent="0.35">
      <c r="A289" s="3" t="str">
        <f t="shared" si="395"/>
        <v/>
      </c>
      <c r="B289" s="6"/>
      <c r="C289" s="3" t="str">
        <f t="shared" si="345"/>
        <v/>
      </c>
      <c r="D289" s="3" t="e" cm="1">
        <f t="array" ref="D289:F289">INDEX(_xlfn.TEXTSPLIT(B289," ",,TRUE),_xlfn.SEQUENCE(1,3))</f>
        <v>#VALUE!</v>
      </c>
      <c r="E289" s="3" t="e">
        <v>#VALUE!</v>
      </c>
      <c r="F289" s="3" t="e">
        <v>#VALUE!</v>
      </c>
      <c r="G289" s="3" t="e" cm="1">
        <f t="array" ref="G289">_xlfn.XLOOKUP(D289,Data!$D$3:$D$36,Data!$E$3:$G$36)</f>
        <v>#VALUE!</v>
      </c>
      <c r="H289" s="3"/>
      <c r="I289" s="3"/>
      <c r="J289" s="3" t="e">
        <f>_xlfn.XMATCH(E289,Data!$L$3:$L$10)</f>
        <v>#VALUE!</v>
      </c>
      <c r="K289" s="3" t="str">
        <f>IF(M289="",IF(I289,Data!$B$4,_xlfn.XLOOKUP(D289,Data!$D$3:$D$36,Data!$E$3:$E$36)),"")</f>
        <v/>
      </c>
      <c r="L289" s="3" t="str">
        <f>IF(M289="",IF(I289,_xlfn.XLOOKUP(G289,Data!$L$3:$L$10,Data!$M$3:$M$10),IF(H289=0,"",IF(H289=1,E289,_xlfn.XLOOKUP(E289,Data!$L$3:$L$10,Data!$M$3:$M$10)))),"")</f>
        <v/>
      </c>
      <c r="M289" s="3" t="str">
        <f>IF(NOT(ISERROR(F289)),Data!$J$3,IF(ISERROR(G289),Data!$J$4,IF(AND(H289=0,NOT(ISERROR(E289))),Data!$J$5,IF(AND(H289=2,ISERROR(J289)),Data!$J$7,IF(AND(H289=1,ISERROR(E289)),Data!$J$6,"")))))</f>
        <v>I don't know that verb.</v>
      </c>
      <c r="N289" s="3" t="e">
        <f>_xlfn.XLOOKUP(K289,Data!$D$3:$D$36,Data!$H$3:$H$36)</f>
        <v>#N/A</v>
      </c>
      <c r="O289" s="3" t="e">
        <f>_xlfn.XLOOKUP(L289,Data!$X$3:$X$29,Data!$W$3:$W$29)</f>
        <v>#N/A</v>
      </c>
      <c r="P289" s="3" t="b">
        <f>OR(_xlfn.XLOOKUP(CK288,Data!$O$3:$O$25,Data!$U$3:$U$25),AND(CL288,OR(DC288=CK288,DC288=1)))</f>
        <v>1</v>
      </c>
      <c r="Q289" s="3" t="e" cm="1">
        <f t="array" ref="Q289">INDEX(CO288:DN288,1,O289)</f>
        <v>#N/A</v>
      </c>
      <c r="R289" s="3" t="e">
        <f t="shared" si="347"/>
        <v>#N/A</v>
      </c>
      <c r="S289" s="3" t="e">
        <f t="shared" si="396"/>
        <v>#N/A</v>
      </c>
      <c r="T289" s="3" t="str">
        <f t="shared" si="397"/>
        <v/>
      </c>
      <c r="U289" s="3" t="str">
        <f>IF(M289&lt;&gt;"",M289,IF(L289="","",IFERROR(IF(T289=0,IF(S289=FALSE,Data!$J$11,Data!$J$8),""),IF(K289=Data!$B$4,"",Data!$J$8))))</f>
        <v>I don't know that verb.</v>
      </c>
      <c r="V289" s="3" t="e" cm="1">
        <f t="array" ref="V289">INDEX(Data!$Q$3:$T$25,CK288,L289)</f>
        <v>#VALUE!</v>
      </c>
      <c r="W289" s="3" t="e">
        <f t="shared" si="348"/>
        <v>#VALUE!</v>
      </c>
      <c r="X289" s="3">
        <f t="shared" si="398"/>
        <v>0</v>
      </c>
      <c r="Y289" s="3" t="str">
        <f>IF(K289&lt;&gt;"Go","",IF(ISNUMBER(V289),IF(V289&gt;0,W289,Data!$J$9),Play!V289))</f>
        <v/>
      </c>
      <c r="Z289" s="3" t="b">
        <f t="shared" si="399"/>
        <v>0</v>
      </c>
      <c r="AA289" s="3" t="str">
        <f t="shared" si="400"/>
        <v/>
      </c>
      <c r="AB289" s="3">
        <f t="shared" si="349"/>
        <v>0</v>
      </c>
      <c r="AE289" s="5" t="str">
        <f t="shared" si="350"/>
        <v/>
      </c>
      <c r="AF289" s="5" t="str">
        <f>IF(AE289&lt;&gt;"",OR(_xlfn.XLOOKUP(AE289,Data!$O$3:$O$25,Data!$U$3:$U$25),AND(CL288,OR(DC288=1,DC288=CK288))),"")</f>
        <v/>
      </c>
      <c r="AG289" s="5" t="e" cm="1">
        <f t="array" ref="AG289">"Exits: " &amp; _xlfn.TEXTJOIN(", ", TRUE, IF(INDEX(Data!$Q$3:$T$25,AE289,0)&gt;0,Data!$Q$2:$T$2,""))&amp;"."</f>
        <v>#VALUE!</v>
      </c>
      <c r="AH289" s="5" t="str" cm="1">
        <f t="array" ref="AH289">_xlfn.TEXTJOIN(", ", TRUE, IF(CO288:DN288=AE289,_xlfn.XLOOKUP($CO$3:$DN$3,Data!$W$3:$W$28,Data!$X$3:$X$28),""))</f>
        <v/>
      </c>
      <c r="AI289" s="5" t="str">
        <f>IF(AF289="","",IF(AF289,_xlfn.XLOOKUP(AE289,Data!$O$3:$O$25,Data!$P$3:$P$25)&amp;" "&amp;AG289&amp;IF(AH289&lt;&gt;""," You see: " &amp;AH289&amp;".",""),Data!$J$10))</f>
        <v/>
      </c>
      <c r="AJ289" s="5" t="str">
        <f t="shared" si="401"/>
        <v/>
      </c>
      <c r="AK289" s="5" t="str">
        <f>IF(AND(K289="Talk",U289=""),_xlfn.XLOOKUP(T289,Data!$W$3:$W$28,Data!$AC$3:$AC$28),"")</f>
        <v/>
      </c>
      <c r="AL289" s="5" t="str">
        <f t="shared" si="402"/>
        <v/>
      </c>
      <c r="AM289" s="5" t="b">
        <f t="shared" si="403"/>
        <v>0</v>
      </c>
      <c r="AN289" s="5" t="str">
        <f>IF(AM289,IF(_xlfn.XLOOKUP(T289,Data!$W$3:$W$28,Data!$AA$3:$AA$28)=FALSE,"You can't take that.",IF(Q289=1,"You already have that.",IF(OR(CK288=CT288,CK288=CY288),"The unholy fiend prevents you!",""))),"")</f>
        <v/>
      </c>
      <c r="AO289" s="5" t="str">
        <f t="shared" si="404"/>
        <v/>
      </c>
      <c r="AP289" s="5" t="str">
        <f t="shared" si="405"/>
        <v/>
      </c>
      <c r="AQ289" s="5" t="b">
        <f t="shared" si="406"/>
        <v>0</v>
      </c>
      <c r="AR289" s="5" t="str">
        <f t="shared" si="407"/>
        <v/>
      </c>
      <c r="AS289" s="5" t="str">
        <f t="shared" si="408"/>
        <v/>
      </c>
      <c r="AT289" s="5" t="str">
        <f t="shared" si="346"/>
        <v/>
      </c>
      <c r="AU289" s="5" t="str">
        <f>IF(AND(K289="Examine",U289=""),_xlfn.XLOOKUP(T289,Data!$W$3:$W$28,Data!$Z$3:$Z$28)&amp;IF(T289=15,IF(CL288,IF(CM288&gt;=14,"burning brightly.",IF(CM288&gt;=9,"burning steadily.",IF(CM288&gt;=4,"burning weakly.","guttering."))),"unlit."),""),"")</f>
        <v/>
      </c>
      <c r="AV289" s="5" t="str" cm="1">
        <f t="array" ref="AV289">_xlfn.TEXTJOIN(", ", TRUE, IF(CO288:DN288=1,CO$1:DN$1,""))</f>
        <v/>
      </c>
      <c r="AW289" s="5" t="str">
        <f t="shared" si="409"/>
        <v/>
      </c>
      <c r="AX289" s="5" t="b">
        <f t="shared" si="410"/>
        <v>0</v>
      </c>
      <c r="AY289" s="5" t="str">
        <f>IF(AX289,IF(NOT(ISBLANK(_xlfn.XLOOKUP(T289,Data!$W$3:$W$28,Data!$AD$3:$AD$28))),IF(CK288=12,"","There's nowhere to pour it away here."),"You can't empty that!"),"")</f>
        <v/>
      </c>
      <c r="AZ289" s="5" t="str">
        <f t="shared" si="411"/>
        <v/>
      </c>
      <c r="BA289" s="5" t="b">
        <f t="shared" si="412"/>
        <v>0</v>
      </c>
      <c r="BB289" s="5" t="e">
        <f>_xlfn.XLOOKUP(T289,Data!$W$3:$W$28,Data!$AD$3:$AD$28)</f>
        <v>#N/A</v>
      </c>
      <c r="BC289" s="5" t="str">
        <f t="shared" si="413"/>
        <v/>
      </c>
      <c r="BD289" s="5" t="str">
        <f t="shared" si="414"/>
        <v/>
      </c>
      <c r="BE289" s="5" t="b">
        <f t="shared" si="415"/>
        <v>0</v>
      </c>
      <c r="BF289" s="5" t="str">
        <f t="shared" si="351"/>
        <v/>
      </c>
      <c r="BG289" s="5" t="str">
        <f t="shared" si="416"/>
        <v/>
      </c>
      <c r="BH289" s="5" t="b">
        <f t="shared" si="417"/>
        <v>0</v>
      </c>
      <c r="BI289" s="5" t="str">
        <f t="shared" si="418"/>
        <v/>
      </c>
      <c r="BJ289" s="5" t="str">
        <f t="shared" si="352"/>
        <v/>
      </c>
      <c r="BK289" s="5" t="str">
        <f>IF(BH289,IF(BI289="","You ring the bell. "&amp;IF(BJ289=0,"Nothing else happens.","The "&amp;_xlfn.XLOOKUP(BJ289,Data!$W$3:$W$28,Data!$X$3:$X$28)&amp;" is transformed!"),BI289),"")</f>
        <v/>
      </c>
      <c r="BL289" s="5" t="b">
        <f t="shared" si="419"/>
        <v>0</v>
      </c>
      <c r="BM289" s="5" t="b">
        <f t="shared" si="420"/>
        <v>0</v>
      </c>
      <c r="BN289" s="5" t="str">
        <f t="shared" si="353"/>
        <v/>
      </c>
      <c r="BO289" s="5" t="str">
        <f t="shared" si="354"/>
        <v/>
      </c>
      <c r="BP289" s="5" t="b">
        <f t="shared" si="421"/>
        <v>0</v>
      </c>
      <c r="BQ289" s="5" t="str">
        <f>IF(BP289,IF(_xlfn.XLOOKUP(T289,Data!$W$3:$W$28,Data!$AB$3:$AB$28),"That's much too precious to give away!",IF(OR(AND(T289=17,CK288=CQ288),AND(T289=21,CK288=CV288)),"","No-one here seems to want that.")),"")</f>
        <v/>
      </c>
      <c r="BR289" s="5" t="str">
        <f>IF(BP289,IF(BQ289&lt;&gt;"",BQ289,IF(T289=21,Data!$B$5,"The priest takes the water and it is transformed by heavenly radiance!")),"")</f>
        <v/>
      </c>
      <c r="BS289" s="5" t="b">
        <f t="shared" si="422"/>
        <v>0</v>
      </c>
      <c r="BT289" s="5" t="str">
        <f t="shared" si="355"/>
        <v/>
      </c>
      <c r="BU289" s="5" t="str">
        <f t="shared" si="423"/>
        <v/>
      </c>
      <c r="BV289" s="5" t="b">
        <f t="shared" si="424"/>
        <v>0</v>
      </c>
      <c r="BW289" s="5" t="str">
        <f t="shared" si="356"/>
        <v/>
      </c>
      <c r="BX289" s="5" t="str">
        <f t="shared" si="425"/>
        <v/>
      </c>
      <c r="BY289" s="5" t="b">
        <f t="shared" si="426"/>
        <v>0</v>
      </c>
      <c r="BZ289" s="5">
        <f t="shared" si="427"/>
        <v>0</v>
      </c>
      <c r="CA289" s="5" t="str">
        <f t="shared" si="357"/>
        <v/>
      </c>
      <c r="CB289" s="5" t="b">
        <f t="shared" si="358"/>
        <v>0</v>
      </c>
      <c r="CC289" s="5" t="str">
        <f t="shared" si="359"/>
        <v/>
      </c>
      <c r="CD289" s="5" t="b">
        <f t="shared" si="360"/>
        <v>0</v>
      </c>
      <c r="CE289" s="5" t="b">
        <f t="shared" si="361"/>
        <v>0</v>
      </c>
      <c r="CF289" s="5" t="b">
        <f t="shared" si="362"/>
        <v>0</v>
      </c>
      <c r="CG289" s="5" t="b">
        <f t="shared" si="363"/>
        <v>0</v>
      </c>
      <c r="CH289" s="5" t="b">
        <f t="shared" si="364"/>
        <v>0</v>
      </c>
      <c r="CI289" s="5">
        <f t="shared" si="365"/>
        <v>0</v>
      </c>
      <c r="CJ289" s="5" t="str">
        <f t="shared" si="366"/>
        <v>I don't know that verb.</v>
      </c>
      <c r="CK289" s="4">
        <f t="shared" si="367"/>
        <v>3</v>
      </c>
      <c r="CL289" s="4" t="b">
        <f t="shared" si="368"/>
        <v>0</v>
      </c>
      <c r="CM289" s="4">
        <f t="shared" si="428"/>
        <v>20</v>
      </c>
      <c r="CN289" s="4" t="b">
        <f t="shared" si="369"/>
        <v>0</v>
      </c>
      <c r="CO289" s="4">
        <f t="shared" si="370"/>
        <v>12</v>
      </c>
      <c r="CP289" s="4">
        <f t="shared" si="371"/>
        <v>10</v>
      </c>
      <c r="CQ289" s="4">
        <f t="shared" si="372"/>
        <v>2</v>
      </c>
      <c r="CR289" s="4">
        <f t="shared" si="373"/>
        <v>20</v>
      </c>
      <c r="CS289" s="4">
        <f t="shared" si="374"/>
        <v>2</v>
      </c>
      <c r="CT289" s="4">
        <f t="shared" si="375"/>
        <v>15</v>
      </c>
      <c r="CU289" s="4">
        <f t="shared" si="376"/>
        <v>16</v>
      </c>
      <c r="CV289" s="4">
        <f t="shared" si="377"/>
        <v>8</v>
      </c>
      <c r="CW289" s="4">
        <f t="shared" si="378"/>
        <v>8</v>
      </c>
      <c r="CX289" s="4">
        <f t="shared" si="379"/>
        <v>14</v>
      </c>
      <c r="CY289" s="4">
        <f t="shared" si="380"/>
        <v>19</v>
      </c>
      <c r="CZ289" s="4">
        <f t="shared" si="381"/>
        <v>9</v>
      </c>
      <c r="DA289" s="4">
        <f t="shared" si="382"/>
        <v>2</v>
      </c>
      <c r="DB289" s="4">
        <f t="shared" si="383"/>
        <v>12</v>
      </c>
      <c r="DC289" s="4">
        <f t="shared" si="429"/>
        <v>2</v>
      </c>
      <c r="DD289" s="4">
        <f t="shared" si="384"/>
        <v>2</v>
      </c>
      <c r="DE289" s="4">
        <f t="shared" si="385"/>
        <v>2</v>
      </c>
      <c r="DF289" s="4">
        <f t="shared" si="386"/>
        <v>10</v>
      </c>
      <c r="DG289" s="4">
        <f t="shared" si="387"/>
        <v>2</v>
      </c>
      <c r="DH289" s="4">
        <f t="shared" si="388"/>
        <v>17</v>
      </c>
      <c r="DI289" s="4">
        <f t="shared" si="389"/>
        <v>6</v>
      </c>
      <c r="DJ289" s="4">
        <f t="shared" si="390"/>
        <v>15</v>
      </c>
      <c r="DK289" s="4">
        <f t="shared" si="391"/>
        <v>19</v>
      </c>
      <c r="DL289" s="4">
        <f t="shared" si="392"/>
        <v>2</v>
      </c>
      <c r="DM289" s="4">
        <f t="shared" si="393"/>
        <v>22</v>
      </c>
      <c r="DN289" s="4">
        <f t="shared" si="394"/>
        <v>23</v>
      </c>
      <c r="DO289" s="3"/>
    </row>
    <row r="290" spans="1:119" x14ac:dyDescent="0.35">
      <c r="A290" s="3" t="str">
        <f t="shared" si="395"/>
        <v/>
      </c>
      <c r="B290" s="6"/>
      <c r="C290" s="3" t="str">
        <f t="shared" si="345"/>
        <v/>
      </c>
      <c r="D290" s="3" t="e" cm="1">
        <f t="array" ref="D290:F290">INDEX(_xlfn.TEXTSPLIT(B290," ",,TRUE),_xlfn.SEQUENCE(1,3))</f>
        <v>#VALUE!</v>
      </c>
      <c r="E290" s="3" t="e">
        <v>#VALUE!</v>
      </c>
      <c r="F290" s="3" t="e">
        <v>#VALUE!</v>
      </c>
      <c r="G290" s="3" t="e" cm="1">
        <f t="array" ref="G290">_xlfn.XLOOKUP(D290,Data!$D$3:$D$36,Data!$E$3:$G$36)</f>
        <v>#VALUE!</v>
      </c>
      <c r="H290" s="3"/>
      <c r="I290" s="3"/>
      <c r="J290" s="3" t="e">
        <f>_xlfn.XMATCH(E290,Data!$L$3:$L$10)</f>
        <v>#VALUE!</v>
      </c>
      <c r="K290" s="3" t="str">
        <f>IF(M290="",IF(I290,Data!$B$4,_xlfn.XLOOKUP(D290,Data!$D$3:$D$36,Data!$E$3:$E$36)),"")</f>
        <v/>
      </c>
      <c r="L290" s="3" t="str">
        <f>IF(M290="",IF(I290,_xlfn.XLOOKUP(G290,Data!$L$3:$L$10,Data!$M$3:$M$10),IF(H290=0,"",IF(H290=1,E290,_xlfn.XLOOKUP(E290,Data!$L$3:$L$10,Data!$M$3:$M$10)))),"")</f>
        <v/>
      </c>
      <c r="M290" s="3" t="str">
        <f>IF(NOT(ISERROR(F290)),Data!$J$3,IF(ISERROR(G290),Data!$J$4,IF(AND(H290=0,NOT(ISERROR(E290))),Data!$J$5,IF(AND(H290=2,ISERROR(J290)),Data!$J$7,IF(AND(H290=1,ISERROR(E290)),Data!$J$6,"")))))</f>
        <v>I don't know that verb.</v>
      </c>
      <c r="N290" s="3" t="e">
        <f>_xlfn.XLOOKUP(K290,Data!$D$3:$D$36,Data!$H$3:$H$36)</f>
        <v>#N/A</v>
      </c>
      <c r="O290" s="3" t="e">
        <f>_xlfn.XLOOKUP(L290,Data!$X$3:$X$29,Data!$W$3:$W$29)</f>
        <v>#N/A</v>
      </c>
      <c r="P290" s="3" t="b">
        <f>OR(_xlfn.XLOOKUP(CK289,Data!$O$3:$O$25,Data!$U$3:$U$25),AND(CL289,OR(DC289=CK289,DC289=1)))</f>
        <v>1</v>
      </c>
      <c r="Q290" s="3" t="e" cm="1">
        <f t="array" ref="Q290">INDEX(CO289:DN289,1,O290)</f>
        <v>#N/A</v>
      </c>
      <c r="R290" s="3" t="e">
        <f t="shared" si="347"/>
        <v>#N/A</v>
      </c>
      <c r="S290" s="3" t="e">
        <f t="shared" si="396"/>
        <v>#N/A</v>
      </c>
      <c r="T290" s="3" t="str">
        <f t="shared" si="397"/>
        <v/>
      </c>
      <c r="U290" s="3" t="str">
        <f>IF(M290&lt;&gt;"",M290,IF(L290="","",IFERROR(IF(T290=0,IF(S290=FALSE,Data!$J$11,Data!$J$8),""),IF(K290=Data!$B$4,"",Data!$J$8))))</f>
        <v>I don't know that verb.</v>
      </c>
      <c r="V290" s="3" t="e" cm="1">
        <f t="array" ref="V290">INDEX(Data!$Q$3:$T$25,CK289,L290)</f>
        <v>#VALUE!</v>
      </c>
      <c r="W290" s="3" t="e">
        <f t="shared" si="348"/>
        <v>#VALUE!</v>
      </c>
      <c r="X290" s="3">
        <f t="shared" si="398"/>
        <v>0</v>
      </c>
      <c r="Y290" s="3" t="str">
        <f>IF(K290&lt;&gt;"Go","",IF(ISNUMBER(V290),IF(V290&gt;0,W290,Data!$J$9),Play!V290))</f>
        <v/>
      </c>
      <c r="Z290" s="3" t="b">
        <f t="shared" si="399"/>
        <v>0</v>
      </c>
      <c r="AA290" s="3" t="str">
        <f t="shared" si="400"/>
        <v/>
      </c>
      <c r="AB290" s="3">
        <f t="shared" si="349"/>
        <v>0</v>
      </c>
      <c r="AE290" s="5" t="str">
        <f t="shared" si="350"/>
        <v/>
      </c>
      <c r="AF290" s="5" t="str">
        <f>IF(AE290&lt;&gt;"",OR(_xlfn.XLOOKUP(AE290,Data!$O$3:$O$25,Data!$U$3:$U$25),AND(CL289,OR(DC289=1,DC289=CK289))),"")</f>
        <v/>
      </c>
      <c r="AG290" s="5" t="e" cm="1">
        <f t="array" ref="AG290">"Exits: " &amp; _xlfn.TEXTJOIN(", ", TRUE, IF(INDEX(Data!$Q$3:$T$25,AE290,0)&gt;0,Data!$Q$2:$T$2,""))&amp;"."</f>
        <v>#VALUE!</v>
      </c>
      <c r="AH290" s="5" t="str" cm="1">
        <f t="array" ref="AH290">_xlfn.TEXTJOIN(", ", TRUE, IF(CO289:DN289=AE290,_xlfn.XLOOKUP($CO$3:$DN$3,Data!$W$3:$W$28,Data!$X$3:$X$28),""))</f>
        <v/>
      </c>
      <c r="AI290" s="5" t="str">
        <f>IF(AF290="","",IF(AF290,_xlfn.XLOOKUP(AE290,Data!$O$3:$O$25,Data!$P$3:$P$25)&amp;" "&amp;AG290&amp;IF(AH290&lt;&gt;""," You see: " &amp;AH290&amp;".",""),Data!$J$10))</f>
        <v/>
      </c>
      <c r="AJ290" s="5" t="str">
        <f t="shared" si="401"/>
        <v/>
      </c>
      <c r="AK290" s="5" t="str">
        <f>IF(AND(K290="Talk",U290=""),_xlfn.XLOOKUP(T290,Data!$W$3:$W$28,Data!$AC$3:$AC$28),"")</f>
        <v/>
      </c>
      <c r="AL290" s="5" t="str">
        <f t="shared" si="402"/>
        <v/>
      </c>
      <c r="AM290" s="5" t="b">
        <f t="shared" si="403"/>
        <v>0</v>
      </c>
      <c r="AN290" s="5" t="str">
        <f>IF(AM290,IF(_xlfn.XLOOKUP(T290,Data!$W$3:$W$28,Data!$AA$3:$AA$28)=FALSE,"You can't take that.",IF(Q290=1,"You already have that.",IF(OR(CK289=CT289,CK289=CY289),"The unholy fiend prevents you!",""))),"")</f>
        <v/>
      </c>
      <c r="AO290" s="5" t="str">
        <f t="shared" si="404"/>
        <v/>
      </c>
      <c r="AP290" s="5" t="str">
        <f t="shared" si="405"/>
        <v/>
      </c>
      <c r="AQ290" s="5" t="b">
        <f t="shared" si="406"/>
        <v>0</v>
      </c>
      <c r="AR290" s="5" t="str">
        <f t="shared" si="407"/>
        <v/>
      </c>
      <c r="AS290" s="5" t="str">
        <f t="shared" si="408"/>
        <v/>
      </c>
      <c r="AT290" s="5" t="str">
        <f t="shared" si="346"/>
        <v/>
      </c>
      <c r="AU290" s="5" t="str">
        <f>IF(AND(K290="Examine",U290=""),_xlfn.XLOOKUP(T290,Data!$W$3:$W$28,Data!$Z$3:$Z$28)&amp;IF(T290=15,IF(CL289,IF(CM289&gt;=14,"burning brightly.",IF(CM289&gt;=9,"burning steadily.",IF(CM289&gt;=4,"burning weakly.","guttering."))),"unlit."),""),"")</f>
        <v/>
      </c>
      <c r="AV290" s="5" t="str" cm="1">
        <f t="array" ref="AV290">_xlfn.TEXTJOIN(", ", TRUE, IF(CO289:DN289=1,CO$1:DN$1,""))</f>
        <v/>
      </c>
      <c r="AW290" s="5" t="str">
        <f t="shared" si="409"/>
        <v/>
      </c>
      <c r="AX290" s="5" t="b">
        <f t="shared" si="410"/>
        <v>0</v>
      </c>
      <c r="AY290" s="5" t="str">
        <f>IF(AX290,IF(NOT(ISBLANK(_xlfn.XLOOKUP(T290,Data!$W$3:$W$28,Data!$AD$3:$AD$28))),IF(CK289=12,"","There's nowhere to pour it away here."),"You can't empty that!"),"")</f>
        <v/>
      </c>
      <c r="AZ290" s="5" t="str">
        <f t="shared" si="411"/>
        <v/>
      </c>
      <c r="BA290" s="5" t="b">
        <f t="shared" si="412"/>
        <v>0</v>
      </c>
      <c r="BB290" s="5" t="e">
        <f>_xlfn.XLOOKUP(T290,Data!$W$3:$W$28,Data!$AD$3:$AD$28)</f>
        <v>#N/A</v>
      </c>
      <c r="BC290" s="5" t="str">
        <f t="shared" si="413"/>
        <v/>
      </c>
      <c r="BD290" s="5" t="str">
        <f t="shared" si="414"/>
        <v/>
      </c>
      <c r="BE290" s="5" t="b">
        <f t="shared" si="415"/>
        <v>0</v>
      </c>
      <c r="BF290" s="5" t="str">
        <f t="shared" si="351"/>
        <v/>
      </c>
      <c r="BG290" s="5" t="str">
        <f t="shared" si="416"/>
        <v/>
      </c>
      <c r="BH290" s="5" t="b">
        <f t="shared" si="417"/>
        <v>0</v>
      </c>
      <c r="BI290" s="5" t="str">
        <f t="shared" si="418"/>
        <v/>
      </c>
      <c r="BJ290" s="5" t="str">
        <f t="shared" si="352"/>
        <v/>
      </c>
      <c r="BK290" s="5" t="str">
        <f>IF(BH290,IF(BI290="","You ring the bell. "&amp;IF(BJ290=0,"Nothing else happens.","The "&amp;_xlfn.XLOOKUP(BJ290,Data!$W$3:$W$28,Data!$X$3:$X$28)&amp;" is transformed!"),BI290),"")</f>
        <v/>
      </c>
      <c r="BL290" s="5" t="b">
        <f t="shared" si="419"/>
        <v>0</v>
      </c>
      <c r="BM290" s="5" t="b">
        <f t="shared" si="420"/>
        <v>0</v>
      </c>
      <c r="BN290" s="5" t="str">
        <f t="shared" si="353"/>
        <v/>
      </c>
      <c r="BO290" s="5" t="str">
        <f t="shared" si="354"/>
        <v/>
      </c>
      <c r="BP290" s="5" t="b">
        <f t="shared" si="421"/>
        <v>0</v>
      </c>
      <c r="BQ290" s="5" t="str">
        <f>IF(BP290,IF(_xlfn.XLOOKUP(T290,Data!$W$3:$W$28,Data!$AB$3:$AB$28),"That's much too precious to give away!",IF(OR(AND(T290=17,CK289=CQ289),AND(T290=21,CK289=CV289)),"","No-one here seems to want that.")),"")</f>
        <v/>
      </c>
      <c r="BR290" s="5" t="str">
        <f>IF(BP290,IF(BQ290&lt;&gt;"",BQ290,IF(T290=21,Data!$B$5,"The priest takes the water and it is transformed by heavenly radiance!")),"")</f>
        <v/>
      </c>
      <c r="BS290" s="5" t="b">
        <f t="shared" si="422"/>
        <v>0</v>
      </c>
      <c r="BT290" s="5" t="str">
        <f t="shared" si="355"/>
        <v/>
      </c>
      <c r="BU290" s="5" t="str">
        <f t="shared" si="423"/>
        <v/>
      </c>
      <c r="BV290" s="5" t="b">
        <f t="shared" si="424"/>
        <v>0</v>
      </c>
      <c r="BW290" s="5" t="str">
        <f t="shared" si="356"/>
        <v/>
      </c>
      <c r="BX290" s="5" t="str">
        <f t="shared" si="425"/>
        <v/>
      </c>
      <c r="BY290" s="5" t="b">
        <f t="shared" si="426"/>
        <v>0</v>
      </c>
      <c r="BZ290" s="5">
        <f t="shared" si="427"/>
        <v>0</v>
      </c>
      <c r="CA290" s="5" t="str">
        <f t="shared" si="357"/>
        <v/>
      </c>
      <c r="CB290" s="5" t="b">
        <f t="shared" si="358"/>
        <v>0</v>
      </c>
      <c r="CC290" s="5" t="str">
        <f t="shared" si="359"/>
        <v/>
      </c>
      <c r="CD290" s="5" t="b">
        <f t="shared" si="360"/>
        <v>0</v>
      </c>
      <c r="CE290" s="5" t="b">
        <f t="shared" si="361"/>
        <v>0</v>
      </c>
      <c r="CF290" s="5" t="b">
        <f t="shared" si="362"/>
        <v>0</v>
      </c>
      <c r="CG290" s="5" t="b">
        <f t="shared" si="363"/>
        <v>0</v>
      </c>
      <c r="CH290" s="5" t="b">
        <f t="shared" si="364"/>
        <v>0</v>
      </c>
      <c r="CI290" s="5">
        <f t="shared" si="365"/>
        <v>0</v>
      </c>
      <c r="CJ290" s="5" t="str">
        <f t="shared" si="366"/>
        <v>I don't know that verb.</v>
      </c>
      <c r="CK290" s="4">
        <f t="shared" si="367"/>
        <v>3</v>
      </c>
      <c r="CL290" s="4" t="b">
        <f t="shared" si="368"/>
        <v>0</v>
      </c>
      <c r="CM290" s="4">
        <f t="shared" si="428"/>
        <v>20</v>
      </c>
      <c r="CN290" s="4" t="b">
        <f t="shared" si="369"/>
        <v>0</v>
      </c>
      <c r="CO290" s="4">
        <f t="shared" si="370"/>
        <v>12</v>
      </c>
      <c r="CP290" s="4">
        <f t="shared" si="371"/>
        <v>10</v>
      </c>
      <c r="CQ290" s="4">
        <f t="shared" si="372"/>
        <v>2</v>
      </c>
      <c r="CR290" s="4">
        <f t="shared" si="373"/>
        <v>20</v>
      </c>
      <c r="CS290" s="4">
        <f t="shared" si="374"/>
        <v>2</v>
      </c>
      <c r="CT290" s="4">
        <f t="shared" si="375"/>
        <v>15</v>
      </c>
      <c r="CU290" s="4">
        <f t="shared" si="376"/>
        <v>16</v>
      </c>
      <c r="CV290" s="4">
        <f t="shared" si="377"/>
        <v>8</v>
      </c>
      <c r="CW290" s="4">
        <f t="shared" si="378"/>
        <v>8</v>
      </c>
      <c r="CX290" s="4">
        <f t="shared" si="379"/>
        <v>14</v>
      </c>
      <c r="CY290" s="4">
        <f t="shared" si="380"/>
        <v>19</v>
      </c>
      <c r="CZ290" s="4">
        <f t="shared" si="381"/>
        <v>9</v>
      </c>
      <c r="DA290" s="4">
        <f t="shared" si="382"/>
        <v>2</v>
      </c>
      <c r="DB290" s="4">
        <f t="shared" si="383"/>
        <v>12</v>
      </c>
      <c r="DC290" s="4">
        <f t="shared" si="429"/>
        <v>2</v>
      </c>
      <c r="DD290" s="4">
        <f t="shared" si="384"/>
        <v>2</v>
      </c>
      <c r="DE290" s="4">
        <f t="shared" si="385"/>
        <v>2</v>
      </c>
      <c r="DF290" s="4">
        <f t="shared" si="386"/>
        <v>10</v>
      </c>
      <c r="DG290" s="4">
        <f t="shared" si="387"/>
        <v>2</v>
      </c>
      <c r="DH290" s="4">
        <f t="shared" si="388"/>
        <v>17</v>
      </c>
      <c r="DI290" s="4">
        <f t="shared" si="389"/>
        <v>6</v>
      </c>
      <c r="DJ290" s="4">
        <f t="shared" si="390"/>
        <v>15</v>
      </c>
      <c r="DK290" s="4">
        <f t="shared" si="391"/>
        <v>19</v>
      </c>
      <c r="DL290" s="4">
        <f t="shared" si="392"/>
        <v>2</v>
      </c>
      <c r="DM290" s="4">
        <f t="shared" si="393"/>
        <v>22</v>
      </c>
      <c r="DN290" s="4">
        <f t="shared" si="394"/>
        <v>23</v>
      </c>
      <c r="DO290" s="3"/>
    </row>
    <row r="291" spans="1:119" x14ac:dyDescent="0.35">
      <c r="A291" s="3" t="str">
        <f t="shared" si="395"/>
        <v/>
      </c>
      <c r="B291" s="6"/>
      <c r="C291" s="3" t="str">
        <f t="shared" si="345"/>
        <v/>
      </c>
      <c r="D291" s="3" t="e" cm="1">
        <f t="array" ref="D291:F291">INDEX(_xlfn.TEXTSPLIT(B291," ",,TRUE),_xlfn.SEQUENCE(1,3))</f>
        <v>#VALUE!</v>
      </c>
      <c r="E291" s="3" t="e">
        <v>#VALUE!</v>
      </c>
      <c r="F291" s="3" t="e">
        <v>#VALUE!</v>
      </c>
      <c r="G291" s="3" t="e" cm="1">
        <f t="array" ref="G291">_xlfn.XLOOKUP(D291,Data!$D$3:$D$36,Data!$E$3:$G$36)</f>
        <v>#VALUE!</v>
      </c>
      <c r="H291" s="3"/>
      <c r="I291" s="3"/>
      <c r="J291" s="3" t="e">
        <f>_xlfn.XMATCH(E291,Data!$L$3:$L$10)</f>
        <v>#VALUE!</v>
      </c>
      <c r="K291" s="3" t="str">
        <f>IF(M291="",IF(I291,Data!$B$4,_xlfn.XLOOKUP(D291,Data!$D$3:$D$36,Data!$E$3:$E$36)),"")</f>
        <v/>
      </c>
      <c r="L291" s="3" t="str">
        <f>IF(M291="",IF(I291,_xlfn.XLOOKUP(G291,Data!$L$3:$L$10,Data!$M$3:$M$10),IF(H291=0,"",IF(H291=1,E291,_xlfn.XLOOKUP(E291,Data!$L$3:$L$10,Data!$M$3:$M$10)))),"")</f>
        <v/>
      </c>
      <c r="M291" s="3" t="str">
        <f>IF(NOT(ISERROR(F291)),Data!$J$3,IF(ISERROR(G291),Data!$J$4,IF(AND(H291=0,NOT(ISERROR(E291))),Data!$J$5,IF(AND(H291=2,ISERROR(J291)),Data!$J$7,IF(AND(H291=1,ISERROR(E291)),Data!$J$6,"")))))</f>
        <v>I don't know that verb.</v>
      </c>
      <c r="N291" s="3" t="e">
        <f>_xlfn.XLOOKUP(K291,Data!$D$3:$D$36,Data!$H$3:$H$36)</f>
        <v>#N/A</v>
      </c>
      <c r="O291" s="3" t="e">
        <f>_xlfn.XLOOKUP(L291,Data!$X$3:$X$29,Data!$W$3:$W$29)</f>
        <v>#N/A</v>
      </c>
      <c r="P291" s="3" t="b">
        <f>OR(_xlfn.XLOOKUP(CK290,Data!$O$3:$O$25,Data!$U$3:$U$25),AND(CL290,OR(DC290=CK290,DC290=1)))</f>
        <v>1</v>
      </c>
      <c r="Q291" s="3" t="e" cm="1">
        <f t="array" ref="Q291">INDEX(CO290:DN290,1,O291)</f>
        <v>#N/A</v>
      </c>
      <c r="R291" s="3" t="e">
        <f t="shared" si="347"/>
        <v>#N/A</v>
      </c>
      <c r="S291" s="3" t="e">
        <f t="shared" si="396"/>
        <v>#N/A</v>
      </c>
      <c r="T291" s="3" t="str">
        <f t="shared" si="397"/>
        <v/>
      </c>
      <c r="U291" s="3" t="str">
        <f>IF(M291&lt;&gt;"",M291,IF(L291="","",IFERROR(IF(T291=0,IF(S291=FALSE,Data!$J$11,Data!$J$8),""),IF(K291=Data!$B$4,"",Data!$J$8))))</f>
        <v>I don't know that verb.</v>
      </c>
      <c r="V291" s="3" t="e" cm="1">
        <f t="array" ref="V291">INDEX(Data!$Q$3:$T$25,CK290,L291)</f>
        <v>#VALUE!</v>
      </c>
      <c r="W291" s="3" t="e">
        <f t="shared" si="348"/>
        <v>#VALUE!</v>
      </c>
      <c r="X291" s="3">
        <f t="shared" si="398"/>
        <v>0</v>
      </c>
      <c r="Y291" s="3" t="str">
        <f>IF(K291&lt;&gt;"Go","",IF(ISNUMBER(V291),IF(V291&gt;0,W291,Data!$J$9),Play!V291))</f>
        <v/>
      </c>
      <c r="Z291" s="3" t="b">
        <f t="shared" si="399"/>
        <v>0</v>
      </c>
      <c r="AA291" s="3" t="str">
        <f t="shared" si="400"/>
        <v/>
      </c>
      <c r="AB291" s="3">
        <f t="shared" si="349"/>
        <v>0</v>
      </c>
      <c r="AE291" s="5" t="str">
        <f t="shared" si="350"/>
        <v/>
      </c>
      <c r="AF291" s="5" t="str">
        <f>IF(AE291&lt;&gt;"",OR(_xlfn.XLOOKUP(AE291,Data!$O$3:$O$25,Data!$U$3:$U$25),AND(CL290,OR(DC290=1,DC290=CK290))),"")</f>
        <v/>
      </c>
      <c r="AG291" s="5" t="e" cm="1">
        <f t="array" ref="AG291">"Exits: " &amp; _xlfn.TEXTJOIN(", ", TRUE, IF(INDEX(Data!$Q$3:$T$25,AE291,0)&gt;0,Data!$Q$2:$T$2,""))&amp;"."</f>
        <v>#VALUE!</v>
      </c>
      <c r="AH291" s="5" t="str" cm="1">
        <f t="array" ref="AH291">_xlfn.TEXTJOIN(", ", TRUE, IF(CO290:DN290=AE291,_xlfn.XLOOKUP($CO$3:$DN$3,Data!$W$3:$W$28,Data!$X$3:$X$28),""))</f>
        <v/>
      </c>
      <c r="AI291" s="5" t="str">
        <f>IF(AF291="","",IF(AF291,_xlfn.XLOOKUP(AE291,Data!$O$3:$O$25,Data!$P$3:$P$25)&amp;" "&amp;AG291&amp;IF(AH291&lt;&gt;""," You see: " &amp;AH291&amp;".",""),Data!$J$10))</f>
        <v/>
      </c>
      <c r="AJ291" s="5" t="str">
        <f t="shared" si="401"/>
        <v/>
      </c>
      <c r="AK291" s="5" t="str">
        <f>IF(AND(K291="Talk",U291=""),_xlfn.XLOOKUP(T291,Data!$W$3:$W$28,Data!$AC$3:$AC$28),"")</f>
        <v/>
      </c>
      <c r="AL291" s="5" t="str">
        <f t="shared" si="402"/>
        <v/>
      </c>
      <c r="AM291" s="5" t="b">
        <f t="shared" si="403"/>
        <v>0</v>
      </c>
      <c r="AN291" s="5" t="str">
        <f>IF(AM291,IF(_xlfn.XLOOKUP(T291,Data!$W$3:$W$28,Data!$AA$3:$AA$28)=FALSE,"You can't take that.",IF(Q291=1,"You already have that.",IF(OR(CK290=CT290,CK290=CY290),"The unholy fiend prevents you!",""))),"")</f>
        <v/>
      </c>
      <c r="AO291" s="5" t="str">
        <f t="shared" si="404"/>
        <v/>
      </c>
      <c r="AP291" s="5" t="str">
        <f t="shared" si="405"/>
        <v/>
      </c>
      <c r="AQ291" s="5" t="b">
        <f t="shared" si="406"/>
        <v>0</v>
      </c>
      <c r="AR291" s="5" t="str">
        <f t="shared" si="407"/>
        <v/>
      </c>
      <c r="AS291" s="5" t="str">
        <f t="shared" si="408"/>
        <v/>
      </c>
      <c r="AT291" s="5" t="str">
        <f t="shared" si="346"/>
        <v/>
      </c>
      <c r="AU291" s="5" t="str">
        <f>IF(AND(K291="Examine",U291=""),_xlfn.XLOOKUP(T291,Data!$W$3:$W$28,Data!$Z$3:$Z$28)&amp;IF(T291=15,IF(CL290,IF(CM290&gt;=14,"burning brightly.",IF(CM290&gt;=9,"burning steadily.",IF(CM290&gt;=4,"burning weakly.","guttering."))),"unlit."),""),"")</f>
        <v/>
      </c>
      <c r="AV291" s="5" t="str" cm="1">
        <f t="array" ref="AV291">_xlfn.TEXTJOIN(", ", TRUE, IF(CO290:DN290=1,CO$1:DN$1,""))</f>
        <v/>
      </c>
      <c r="AW291" s="5" t="str">
        <f t="shared" si="409"/>
        <v/>
      </c>
      <c r="AX291" s="5" t="b">
        <f t="shared" si="410"/>
        <v>0</v>
      </c>
      <c r="AY291" s="5" t="str">
        <f>IF(AX291,IF(NOT(ISBLANK(_xlfn.XLOOKUP(T291,Data!$W$3:$W$28,Data!$AD$3:$AD$28))),IF(CK290=12,"","There's nowhere to pour it away here."),"You can't empty that!"),"")</f>
        <v/>
      </c>
      <c r="AZ291" s="5" t="str">
        <f t="shared" si="411"/>
        <v/>
      </c>
      <c r="BA291" s="5" t="b">
        <f t="shared" si="412"/>
        <v>0</v>
      </c>
      <c r="BB291" s="5" t="e">
        <f>_xlfn.XLOOKUP(T291,Data!$W$3:$W$28,Data!$AD$3:$AD$28)</f>
        <v>#N/A</v>
      </c>
      <c r="BC291" s="5" t="str">
        <f t="shared" si="413"/>
        <v/>
      </c>
      <c r="BD291" s="5" t="str">
        <f t="shared" si="414"/>
        <v/>
      </c>
      <c r="BE291" s="5" t="b">
        <f t="shared" si="415"/>
        <v>0</v>
      </c>
      <c r="BF291" s="5" t="str">
        <f t="shared" si="351"/>
        <v/>
      </c>
      <c r="BG291" s="5" t="str">
        <f t="shared" si="416"/>
        <v/>
      </c>
      <c r="BH291" s="5" t="b">
        <f t="shared" si="417"/>
        <v>0</v>
      </c>
      <c r="BI291" s="5" t="str">
        <f t="shared" si="418"/>
        <v/>
      </c>
      <c r="BJ291" s="5" t="str">
        <f t="shared" si="352"/>
        <v/>
      </c>
      <c r="BK291" s="5" t="str">
        <f>IF(BH291,IF(BI291="","You ring the bell. "&amp;IF(BJ291=0,"Nothing else happens.","The "&amp;_xlfn.XLOOKUP(BJ291,Data!$W$3:$W$28,Data!$X$3:$X$28)&amp;" is transformed!"),BI291),"")</f>
        <v/>
      </c>
      <c r="BL291" s="5" t="b">
        <f t="shared" si="419"/>
        <v>0</v>
      </c>
      <c r="BM291" s="5" t="b">
        <f t="shared" si="420"/>
        <v>0</v>
      </c>
      <c r="BN291" s="5" t="str">
        <f t="shared" si="353"/>
        <v/>
      </c>
      <c r="BO291" s="5" t="str">
        <f t="shared" si="354"/>
        <v/>
      </c>
      <c r="BP291" s="5" t="b">
        <f t="shared" si="421"/>
        <v>0</v>
      </c>
      <c r="BQ291" s="5" t="str">
        <f>IF(BP291,IF(_xlfn.XLOOKUP(T291,Data!$W$3:$W$28,Data!$AB$3:$AB$28),"That's much too precious to give away!",IF(OR(AND(T291=17,CK290=CQ290),AND(T291=21,CK290=CV290)),"","No-one here seems to want that.")),"")</f>
        <v/>
      </c>
      <c r="BR291" s="5" t="str">
        <f>IF(BP291,IF(BQ291&lt;&gt;"",BQ291,IF(T291=21,Data!$B$5,"The priest takes the water and it is transformed by heavenly radiance!")),"")</f>
        <v/>
      </c>
      <c r="BS291" s="5" t="b">
        <f t="shared" si="422"/>
        <v>0</v>
      </c>
      <c r="BT291" s="5" t="str">
        <f t="shared" si="355"/>
        <v/>
      </c>
      <c r="BU291" s="5" t="str">
        <f t="shared" si="423"/>
        <v/>
      </c>
      <c r="BV291" s="5" t="b">
        <f t="shared" si="424"/>
        <v>0</v>
      </c>
      <c r="BW291" s="5" t="str">
        <f t="shared" si="356"/>
        <v/>
      </c>
      <c r="BX291" s="5" t="str">
        <f t="shared" si="425"/>
        <v/>
      </c>
      <c r="BY291" s="5" t="b">
        <f t="shared" si="426"/>
        <v>0</v>
      </c>
      <c r="BZ291" s="5">
        <f t="shared" si="427"/>
        <v>0</v>
      </c>
      <c r="CA291" s="5" t="str">
        <f t="shared" si="357"/>
        <v/>
      </c>
      <c r="CB291" s="5" t="b">
        <f t="shared" si="358"/>
        <v>0</v>
      </c>
      <c r="CC291" s="5" t="str">
        <f t="shared" si="359"/>
        <v/>
      </c>
      <c r="CD291" s="5" t="b">
        <f t="shared" si="360"/>
        <v>0</v>
      </c>
      <c r="CE291" s="5" t="b">
        <f t="shared" si="361"/>
        <v>0</v>
      </c>
      <c r="CF291" s="5" t="b">
        <f t="shared" si="362"/>
        <v>0</v>
      </c>
      <c r="CG291" s="5" t="b">
        <f t="shared" si="363"/>
        <v>0</v>
      </c>
      <c r="CH291" s="5" t="b">
        <f t="shared" si="364"/>
        <v>0</v>
      </c>
      <c r="CI291" s="5">
        <f t="shared" si="365"/>
        <v>0</v>
      </c>
      <c r="CJ291" s="5" t="str">
        <f t="shared" si="366"/>
        <v>I don't know that verb.</v>
      </c>
      <c r="CK291" s="4">
        <f t="shared" si="367"/>
        <v>3</v>
      </c>
      <c r="CL291" s="4" t="b">
        <f t="shared" si="368"/>
        <v>0</v>
      </c>
      <c r="CM291" s="4">
        <f t="shared" si="428"/>
        <v>20</v>
      </c>
      <c r="CN291" s="4" t="b">
        <f t="shared" si="369"/>
        <v>0</v>
      </c>
      <c r="CO291" s="4">
        <f t="shared" si="370"/>
        <v>12</v>
      </c>
      <c r="CP291" s="4">
        <f t="shared" si="371"/>
        <v>10</v>
      </c>
      <c r="CQ291" s="4">
        <f t="shared" si="372"/>
        <v>2</v>
      </c>
      <c r="CR291" s="4">
        <f t="shared" si="373"/>
        <v>20</v>
      </c>
      <c r="CS291" s="4">
        <f t="shared" si="374"/>
        <v>2</v>
      </c>
      <c r="CT291" s="4">
        <f t="shared" si="375"/>
        <v>15</v>
      </c>
      <c r="CU291" s="4">
        <f t="shared" si="376"/>
        <v>16</v>
      </c>
      <c r="CV291" s="4">
        <f t="shared" si="377"/>
        <v>8</v>
      </c>
      <c r="CW291" s="4">
        <f t="shared" si="378"/>
        <v>8</v>
      </c>
      <c r="CX291" s="4">
        <f t="shared" si="379"/>
        <v>14</v>
      </c>
      <c r="CY291" s="4">
        <f t="shared" si="380"/>
        <v>19</v>
      </c>
      <c r="CZ291" s="4">
        <f t="shared" si="381"/>
        <v>9</v>
      </c>
      <c r="DA291" s="4">
        <f t="shared" si="382"/>
        <v>2</v>
      </c>
      <c r="DB291" s="4">
        <f t="shared" si="383"/>
        <v>12</v>
      </c>
      <c r="DC291" s="4">
        <f t="shared" si="429"/>
        <v>2</v>
      </c>
      <c r="DD291" s="4">
        <f t="shared" si="384"/>
        <v>2</v>
      </c>
      <c r="DE291" s="4">
        <f t="shared" si="385"/>
        <v>2</v>
      </c>
      <c r="DF291" s="4">
        <f t="shared" si="386"/>
        <v>10</v>
      </c>
      <c r="DG291" s="4">
        <f t="shared" si="387"/>
        <v>2</v>
      </c>
      <c r="DH291" s="4">
        <f t="shared" si="388"/>
        <v>17</v>
      </c>
      <c r="DI291" s="4">
        <f t="shared" si="389"/>
        <v>6</v>
      </c>
      <c r="DJ291" s="4">
        <f t="shared" si="390"/>
        <v>15</v>
      </c>
      <c r="DK291" s="4">
        <f t="shared" si="391"/>
        <v>19</v>
      </c>
      <c r="DL291" s="4">
        <f t="shared" si="392"/>
        <v>2</v>
      </c>
      <c r="DM291" s="4">
        <f t="shared" si="393"/>
        <v>22</v>
      </c>
      <c r="DN291" s="4">
        <f t="shared" si="394"/>
        <v>23</v>
      </c>
      <c r="DO291" s="3"/>
    </row>
    <row r="292" spans="1:119" x14ac:dyDescent="0.35">
      <c r="A292" s="3" t="str">
        <f t="shared" si="395"/>
        <v/>
      </c>
      <c r="B292" s="6"/>
      <c r="C292" s="3" t="str">
        <f t="shared" si="345"/>
        <v/>
      </c>
      <c r="D292" s="3" t="e" cm="1">
        <f t="array" ref="D292:F292">INDEX(_xlfn.TEXTSPLIT(B292," ",,TRUE),_xlfn.SEQUENCE(1,3))</f>
        <v>#VALUE!</v>
      </c>
      <c r="E292" s="3" t="e">
        <v>#VALUE!</v>
      </c>
      <c r="F292" s="3" t="e">
        <v>#VALUE!</v>
      </c>
      <c r="G292" s="3" t="e" cm="1">
        <f t="array" ref="G292">_xlfn.XLOOKUP(D292,Data!$D$3:$D$36,Data!$E$3:$G$36)</f>
        <v>#VALUE!</v>
      </c>
      <c r="H292" s="3"/>
      <c r="I292" s="3"/>
      <c r="J292" s="3" t="e">
        <f>_xlfn.XMATCH(E292,Data!$L$3:$L$10)</f>
        <v>#VALUE!</v>
      </c>
      <c r="K292" s="3" t="str">
        <f>IF(M292="",IF(I292,Data!$B$4,_xlfn.XLOOKUP(D292,Data!$D$3:$D$36,Data!$E$3:$E$36)),"")</f>
        <v/>
      </c>
      <c r="L292" s="3" t="str">
        <f>IF(M292="",IF(I292,_xlfn.XLOOKUP(G292,Data!$L$3:$L$10,Data!$M$3:$M$10),IF(H292=0,"",IF(H292=1,E292,_xlfn.XLOOKUP(E292,Data!$L$3:$L$10,Data!$M$3:$M$10)))),"")</f>
        <v/>
      </c>
      <c r="M292" s="3" t="str">
        <f>IF(NOT(ISERROR(F292)),Data!$J$3,IF(ISERROR(G292),Data!$J$4,IF(AND(H292=0,NOT(ISERROR(E292))),Data!$J$5,IF(AND(H292=2,ISERROR(J292)),Data!$J$7,IF(AND(H292=1,ISERROR(E292)),Data!$J$6,"")))))</f>
        <v>I don't know that verb.</v>
      </c>
      <c r="N292" s="3" t="e">
        <f>_xlfn.XLOOKUP(K292,Data!$D$3:$D$36,Data!$H$3:$H$36)</f>
        <v>#N/A</v>
      </c>
      <c r="O292" s="3" t="e">
        <f>_xlfn.XLOOKUP(L292,Data!$X$3:$X$29,Data!$W$3:$W$29)</f>
        <v>#N/A</v>
      </c>
      <c r="P292" s="3" t="b">
        <f>OR(_xlfn.XLOOKUP(CK291,Data!$O$3:$O$25,Data!$U$3:$U$25),AND(CL291,OR(DC291=CK291,DC291=1)))</f>
        <v>1</v>
      </c>
      <c r="Q292" s="3" t="e" cm="1">
        <f t="array" ref="Q292">INDEX(CO291:DN291,1,O292)</f>
        <v>#N/A</v>
      </c>
      <c r="R292" s="3" t="e">
        <f t="shared" si="347"/>
        <v>#N/A</v>
      </c>
      <c r="S292" s="3" t="e">
        <f t="shared" si="396"/>
        <v>#N/A</v>
      </c>
      <c r="T292" s="3" t="str">
        <f t="shared" si="397"/>
        <v/>
      </c>
      <c r="U292" s="3" t="str">
        <f>IF(M292&lt;&gt;"",M292,IF(L292="","",IFERROR(IF(T292=0,IF(S292=FALSE,Data!$J$11,Data!$J$8),""),IF(K292=Data!$B$4,"",Data!$J$8))))</f>
        <v>I don't know that verb.</v>
      </c>
      <c r="V292" s="3" t="e" cm="1">
        <f t="array" ref="V292">INDEX(Data!$Q$3:$T$25,CK291,L292)</f>
        <v>#VALUE!</v>
      </c>
      <c r="W292" s="3" t="e">
        <f t="shared" si="348"/>
        <v>#VALUE!</v>
      </c>
      <c r="X292" s="3">
        <f t="shared" si="398"/>
        <v>0</v>
      </c>
      <c r="Y292" s="3" t="str">
        <f>IF(K292&lt;&gt;"Go","",IF(ISNUMBER(V292),IF(V292&gt;0,W292,Data!$J$9),Play!V292))</f>
        <v/>
      </c>
      <c r="Z292" s="3" t="b">
        <f t="shared" si="399"/>
        <v>0</v>
      </c>
      <c r="AA292" s="3" t="str">
        <f t="shared" si="400"/>
        <v/>
      </c>
      <c r="AB292" s="3">
        <f t="shared" si="349"/>
        <v>0</v>
      </c>
      <c r="AE292" s="5" t="str">
        <f t="shared" si="350"/>
        <v/>
      </c>
      <c r="AF292" s="5" t="str">
        <f>IF(AE292&lt;&gt;"",OR(_xlfn.XLOOKUP(AE292,Data!$O$3:$O$25,Data!$U$3:$U$25),AND(CL291,OR(DC291=1,DC291=CK291))),"")</f>
        <v/>
      </c>
      <c r="AG292" s="5" t="e" cm="1">
        <f t="array" ref="AG292">"Exits: " &amp; _xlfn.TEXTJOIN(", ", TRUE, IF(INDEX(Data!$Q$3:$T$25,AE292,0)&gt;0,Data!$Q$2:$T$2,""))&amp;"."</f>
        <v>#VALUE!</v>
      </c>
      <c r="AH292" s="5" t="str" cm="1">
        <f t="array" ref="AH292">_xlfn.TEXTJOIN(", ", TRUE, IF(CO291:DN291=AE292,_xlfn.XLOOKUP($CO$3:$DN$3,Data!$W$3:$W$28,Data!$X$3:$X$28),""))</f>
        <v/>
      </c>
      <c r="AI292" s="5" t="str">
        <f>IF(AF292="","",IF(AF292,_xlfn.XLOOKUP(AE292,Data!$O$3:$O$25,Data!$P$3:$P$25)&amp;" "&amp;AG292&amp;IF(AH292&lt;&gt;""," You see: " &amp;AH292&amp;".",""),Data!$J$10))</f>
        <v/>
      </c>
      <c r="AJ292" s="5" t="str">
        <f t="shared" si="401"/>
        <v/>
      </c>
      <c r="AK292" s="5" t="str">
        <f>IF(AND(K292="Talk",U292=""),_xlfn.XLOOKUP(T292,Data!$W$3:$W$28,Data!$AC$3:$AC$28),"")</f>
        <v/>
      </c>
      <c r="AL292" s="5" t="str">
        <f t="shared" si="402"/>
        <v/>
      </c>
      <c r="AM292" s="5" t="b">
        <f t="shared" si="403"/>
        <v>0</v>
      </c>
      <c r="AN292" s="5" t="str">
        <f>IF(AM292,IF(_xlfn.XLOOKUP(T292,Data!$W$3:$W$28,Data!$AA$3:$AA$28)=FALSE,"You can't take that.",IF(Q292=1,"You already have that.",IF(OR(CK291=CT291,CK291=CY291),"The unholy fiend prevents you!",""))),"")</f>
        <v/>
      </c>
      <c r="AO292" s="5" t="str">
        <f t="shared" si="404"/>
        <v/>
      </c>
      <c r="AP292" s="5" t="str">
        <f t="shared" si="405"/>
        <v/>
      </c>
      <c r="AQ292" s="5" t="b">
        <f t="shared" si="406"/>
        <v>0</v>
      </c>
      <c r="AR292" s="5" t="str">
        <f t="shared" si="407"/>
        <v/>
      </c>
      <c r="AS292" s="5" t="str">
        <f t="shared" si="408"/>
        <v/>
      </c>
      <c r="AT292" s="5" t="str">
        <f t="shared" si="346"/>
        <v/>
      </c>
      <c r="AU292" s="5" t="str">
        <f>IF(AND(K292="Examine",U292=""),_xlfn.XLOOKUP(T292,Data!$W$3:$W$28,Data!$Z$3:$Z$28)&amp;IF(T292=15,IF(CL291,IF(CM291&gt;=14,"burning brightly.",IF(CM291&gt;=9,"burning steadily.",IF(CM291&gt;=4,"burning weakly.","guttering."))),"unlit."),""),"")</f>
        <v/>
      </c>
      <c r="AV292" s="5" t="str" cm="1">
        <f t="array" ref="AV292">_xlfn.TEXTJOIN(", ", TRUE, IF(CO291:DN291=1,CO$1:DN$1,""))</f>
        <v/>
      </c>
      <c r="AW292" s="5" t="str">
        <f t="shared" si="409"/>
        <v/>
      </c>
      <c r="AX292" s="5" t="b">
        <f t="shared" si="410"/>
        <v>0</v>
      </c>
      <c r="AY292" s="5" t="str">
        <f>IF(AX292,IF(NOT(ISBLANK(_xlfn.XLOOKUP(T292,Data!$W$3:$W$28,Data!$AD$3:$AD$28))),IF(CK291=12,"","There's nowhere to pour it away here."),"You can't empty that!"),"")</f>
        <v/>
      </c>
      <c r="AZ292" s="5" t="str">
        <f t="shared" si="411"/>
        <v/>
      </c>
      <c r="BA292" s="5" t="b">
        <f t="shared" si="412"/>
        <v>0</v>
      </c>
      <c r="BB292" s="5" t="e">
        <f>_xlfn.XLOOKUP(T292,Data!$W$3:$W$28,Data!$AD$3:$AD$28)</f>
        <v>#N/A</v>
      </c>
      <c r="BC292" s="5" t="str">
        <f t="shared" si="413"/>
        <v/>
      </c>
      <c r="BD292" s="5" t="str">
        <f t="shared" si="414"/>
        <v/>
      </c>
      <c r="BE292" s="5" t="b">
        <f t="shared" si="415"/>
        <v>0</v>
      </c>
      <c r="BF292" s="5" t="str">
        <f t="shared" si="351"/>
        <v/>
      </c>
      <c r="BG292" s="5" t="str">
        <f t="shared" si="416"/>
        <v/>
      </c>
      <c r="BH292" s="5" t="b">
        <f t="shared" si="417"/>
        <v>0</v>
      </c>
      <c r="BI292" s="5" t="str">
        <f t="shared" si="418"/>
        <v/>
      </c>
      <c r="BJ292" s="5" t="str">
        <f t="shared" si="352"/>
        <v/>
      </c>
      <c r="BK292" s="5" t="str">
        <f>IF(BH292,IF(BI292="","You ring the bell. "&amp;IF(BJ292=0,"Nothing else happens.","The "&amp;_xlfn.XLOOKUP(BJ292,Data!$W$3:$W$28,Data!$X$3:$X$28)&amp;" is transformed!"),BI292),"")</f>
        <v/>
      </c>
      <c r="BL292" s="5" t="b">
        <f t="shared" si="419"/>
        <v>0</v>
      </c>
      <c r="BM292" s="5" t="b">
        <f t="shared" si="420"/>
        <v>0</v>
      </c>
      <c r="BN292" s="5" t="str">
        <f t="shared" si="353"/>
        <v/>
      </c>
      <c r="BO292" s="5" t="str">
        <f t="shared" si="354"/>
        <v/>
      </c>
      <c r="BP292" s="5" t="b">
        <f t="shared" si="421"/>
        <v>0</v>
      </c>
      <c r="BQ292" s="5" t="str">
        <f>IF(BP292,IF(_xlfn.XLOOKUP(T292,Data!$W$3:$W$28,Data!$AB$3:$AB$28),"That's much too precious to give away!",IF(OR(AND(T292=17,CK291=CQ291),AND(T292=21,CK291=CV291)),"","No-one here seems to want that.")),"")</f>
        <v/>
      </c>
      <c r="BR292" s="5" t="str">
        <f>IF(BP292,IF(BQ292&lt;&gt;"",BQ292,IF(T292=21,Data!$B$5,"The priest takes the water and it is transformed by heavenly radiance!")),"")</f>
        <v/>
      </c>
      <c r="BS292" s="5" t="b">
        <f t="shared" si="422"/>
        <v>0</v>
      </c>
      <c r="BT292" s="5" t="str">
        <f t="shared" si="355"/>
        <v/>
      </c>
      <c r="BU292" s="5" t="str">
        <f t="shared" si="423"/>
        <v/>
      </c>
      <c r="BV292" s="5" t="b">
        <f t="shared" si="424"/>
        <v>0</v>
      </c>
      <c r="BW292" s="5" t="str">
        <f t="shared" si="356"/>
        <v/>
      </c>
      <c r="BX292" s="5" t="str">
        <f t="shared" si="425"/>
        <v/>
      </c>
      <c r="BY292" s="5" t="b">
        <f t="shared" si="426"/>
        <v>0</v>
      </c>
      <c r="BZ292" s="5">
        <f t="shared" si="427"/>
        <v>0</v>
      </c>
      <c r="CA292" s="5" t="str">
        <f t="shared" si="357"/>
        <v/>
      </c>
      <c r="CB292" s="5" t="b">
        <f t="shared" si="358"/>
        <v>0</v>
      </c>
      <c r="CC292" s="5" t="str">
        <f t="shared" si="359"/>
        <v/>
      </c>
      <c r="CD292" s="5" t="b">
        <f t="shared" si="360"/>
        <v>0</v>
      </c>
      <c r="CE292" s="5" t="b">
        <f t="shared" si="361"/>
        <v>0</v>
      </c>
      <c r="CF292" s="5" t="b">
        <f t="shared" si="362"/>
        <v>0</v>
      </c>
      <c r="CG292" s="5" t="b">
        <f t="shared" si="363"/>
        <v>0</v>
      </c>
      <c r="CH292" s="5" t="b">
        <f t="shared" si="364"/>
        <v>0</v>
      </c>
      <c r="CI292" s="5">
        <f t="shared" si="365"/>
        <v>0</v>
      </c>
      <c r="CJ292" s="5" t="str">
        <f t="shared" si="366"/>
        <v>I don't know that verb.</v>
      </c>
      <c r="CK292" s="4">
        <f t="shared" si="367"/>
        <v>3</v>
      </c>
      <c r="CL292" s="4" t="b">
        <f t="shared" si="368"/>
        <v>0</v>
      </c>
      <c r="CM292" s="4">
        <f t="shared" si="428"/>
        <v>20</v>
      </c>
      <c r="CN292" s="4" t="b">
        <f t="shared" si="369"/>
        <v>0</v>
      </c>
      <c r="CO292" s="4">
        <f t="shared" si="370"/>
        <v>12</v>
      </c>
      <c r="CP292" s="4">
        <f t="shared" si="371"/>
        <v>10</v>
      </c>
      <c r="CQ292" s="4">
        <f t="shared" si="372"/>
        <v>2</v>
      </c>
      <c r="CR292" s="4">
        <f t="shared" si="373"/>
        <v>20</v>
      </c>
      <c r="CS292" s="4">
        <f t="shared" si="374"/>
        <v>2</v>
      </c>
      <c r="CT292" s="4">
        <f t="shared" si="375"/>
        <v>15</v>
      </c>
      <c r="CU292" s="4">
        <f t="shared" si="376"/>
        <v>16</v>
      </c>
      <c r="CV292" s="4">
        <f t="shared" si="377"/>
        <v>8</v>
      </c>
      <c r="CW292" s="4">
        <f t="shared" si="378"/>
        <v>8</v>
      </c>
      <c r="CX292" s="4">
        <f t="shared" si="379"/>
        <v>14</v>
      </c>
      <c r="CY292" s="4">
        <f t="shared" si="380"/>
        <v>19</v>
      </c>
      <c r="CZ292" s="4">
        <f t="shared" si="381"/>
        <v>9</v>
      </c>
      <c r="DA292" s="4">
        <f t="shared" si="382"/>
        <v>2</v>
      </c>
      <c r="DB292" s="4">
        <f t="shared" si="383"/>
        <v>12</v>
      </c>
      <c r="DC292" s="4">
        <f t="shared" si="429"/>
        <v>2</v>
      </c>
      <c r="DD292" s="4">
        <f t="shared" si="384"/>
        <v>2</v>
      </c>
      <c r="DE292" s="4">
        <f t="shared" si="385"/>
        <v>2</v>
      </c>
      <c r="DF292" s="4">
        <f t="shared" si="386"/>
        <v>10</v>
      </c>
      <c r="DG292" s="4">
        <f t="shared" si="387"/>
        <v>2</v>
      </c>
      <c r="DH292" s="4">
        <f t="shared" si="388"/>
        <v>17</v>
      </c>
      <c r="DI292" s="4">
        <f t="shared" si="389"/>
        <v>6</v>
      </c>
      <c r="DJ292" s="4">
        <f t="shared" si="390"/>
        <v>15</v>
      </c>
      <c r="DK292" s="4">
        <f t="shared" si="391"/>
        <v>19</v>
      </c>
      <c r="DL292" s="4">
        <f t="shared" si="392"/>
        <v>2</v>
      </c>
      <c r="DM292" s="4">
        <f t="shared" si="393"/>
        <v>22</v>
      </c>
      <c r="DN292" s="4">
        <f t="shared" si="394"/>
        <v>23</v>
      </c>
      <c r="DO292" s="3"/>
    </row>
    <row r="293" spans="1:119" x14ac:dyDescent="0.35">
      <c r="A293" s="3" t="str">
        <f t="shared" si="395"/>
        <v/>
      </c>
      <c r="B293" s="6"/>
      <c r="C293" s="3" t="str">
        <f t="shared" si="345"/>
        <v/>
      </c>
      <c r="D293" s="3" t="e" cm="1">
        <f t="array" ref="D293:F293">INDEX(_xlfn.TEXTSPLIT(B293," ",,TRUE),_xlfn.SEQUENCE(1,3))</f>
        <v>#VALUE!</v>
      </c>
      <c r="E293" s="3" t="e">
        <v>#VALUE!</v>
      </c>
      <c r="F293" s="3" t="e">
        <v>#VALUE!</v>
      </c>
      <c r="G293" s="3" t="e" cm="1">
        <f t="array" ref="G293">_xlfn.XLOOKUP(D293,Data!$D$3:$D$36,Data!$E$3:$G$36)</f>
        <v>#VALUE!</v>
      </c>
      <c r="H293" s="3"/>
      <c r="I293" s="3"/>
      <c r="J293" s="3" t="e">
        <f>_xlfn.XMATCH(E293,Data!$L$3:$L$10)</f>
        <v>#VALUE!</v>
      </c>
      <c r="K293" s="3" t="str">
        <f>IF(M293="",IF(I293,Data!$B$4,_xlfn.XLOOKUP(D293,Data!$D$3:$D$36,Data!$E$3:$E$36)),"")</f>
        <v/>
      </c>
      <c r="L293" s="3" t="str">
        <f>IF(M293="",IF(I293,_xlfn.XLOOKUP(G293,Data!$L$3:$L$10,Data!$M$3:$M$10),IF(H293=0,"",IF(H293=1,E293,_xlfn.XLOOKUP(E293,Data!$L$3:$L$10,Data!$M$3:$M$10)))),"")</f>
        <v/>
      </c>
      <c r="M293" s="3" t="str">
        <f>IF(NOT(ISERROR(F293)),Data!$J$3,IF(ISERROR(G293),Data!$J$4,IF(AND(H293=0,NOT(ISERROR(E293))),Data!$J$5,IF(AND(H293=2,ISERROR(J293)),Data!$J$7,IF(AND(H293=1,ISERROR(E293)),Data!$J$6,"")))))</f>
        <v>I don't know that verb.</v>
      </c>
      <c r="N293" s="3" t="e">
        <f>_xlfn.XLOOKUP(K293,Data!$D$3:$D$36,Data!$H$3:$H$36)</f>
        <v>#N/A</v>
      </c>
      <c r="O293" s="3" t="e">
        <f>_xlfn.XLOOKUP(L293,Data!$X$3:$X$29,Data!$W$3:$W$29)</f>
        <v>#N/A</v>
      </c>
      <c r="P293" s="3" t="b">
        <f>OR(_xlfn.XLOOKUP(CK292,Data!$O$3:$O$25,Data!$U$3:$U$25),AND(CL292,OR(DC292=CK292,DC292=1)))</f>
        <v>1</v>
      </c>
      <c r="Q293" s="3" t="e" cm="1">
        <f t="array" ref="Q293">INDEX(CO292:DN292,1,O293)</f>
        <v>#N/A</v>
      </c>
      <c r="R293" s="3" t="e">
        <f t="shared" si="347"/>
        <v>#N/A</v>
      </c>
      <c r="S293" s="3" t="e">
        <f t="shared" si="396"/>
        <v>#N/A</v>
      </c>
      <c r="T293" s="3" t="str">
        <f t="shared" si="397"/>
        <v/>
      </c>
      <c r="U293" s="3" t="str">
        <f>IF(M293&lt;&gt;"",M293,IF(L293="","",IFERROR(IF(T293=0,IF(S293=FALSE,Data!$J$11,Data!$J$8),""),IF(K293=Data!$B$4,"",Data!$J$8))))</f>
        <v>I don't know that verb.</v>
      </c>
      <c r="V293" s="3" t="e" cm="1">
        <f t="array" ref="V293">INDEX(Data!$Q$3:$T$25,CK292,L293)</f>
        <v>#VALUE!</v>
      </c>
      <c r="W293" s="3" t="e">
        <f t="shared" si="348"/>
        <v>#VALUE!</v>
      </c>
      <c r="X293" s="3">
        <f t="shared" si="398"/>
        <v>0</v>
      </c>
      <c r="Y293" s="3" t="str">
        <f>IF(K293&lt;&gt;"Go","",IF(ISNUMBER(V293),IF(V293&gt;0,W293,Data!$J$9),Play!V293))</f>
        <v/>
      </c>
      <c r="Z293" s="3" t="b">
        <f t="shared" si="399"/>
        <v>0</v>
      </c>
      <c r="AA293" s="3" t="str">
        <f t="shared" si="400"/>
        <v/>
      </c>
      <c r="AB293" s="3">
        <f t="shared" si="349"/>
        <v>0</v>
      </c>
      <c r="AE293" s="5" t="str">
        <f t="shared" si="350"/>
        <v/>
      </c>
      <c r="AF293" s="5" t="str">
        <f>IF(AE293&lt;&gt;"",OR(_xlfn.XLOOKUP(AE293,Data!$O$3:$O$25,Data!$U$3:$U$25),AND(CL292,OR(DC292=1,DC292=CK292))),"")</f>
        <v/>
      </c>
      <c r="AG293" s="5" t="e" cm="1">
        <f t="array" ref="AG293">"Exits: " &amp; _xlfn.TEXTJOIN(", ", TRUE, IF(INDEX(Data!$Q$3:$T$25,AE293,0)&gt;0,Data!$Q$2:$T$2,""))&amp;"."</f>
        <v>#VALUE!</v>
      </c>
      <c r="AH293" s="5" t="str" cm="1">
        <f t="array" ref="AH293">_xlfn.TEXTJOIN(", ", TRUE, IF(CO292:DN292=AE293,_xlfn.XLOOKUP($CO$3:$DN$3,Data!$W$3:$W$28,Data!$X$3:$X$28),""))</f>
        <v/>
      </c>
      <c r="AI293" s="5" t="str">
        <f>IF(AF293="","",IF(AF293,_xlfn.XLOOKUP(AE293,Data!$O$3:$O$25,Data!$P$3:$P$25)&amp;" "&amp;AG293&amp;IF(AH293&lt;&gt;""," You see: " &amp;AH293&amp;".",""),Data!$J$10))</f>
        <v/>
      </c>
      <c r="AJ293" s="5" t="str">
        <f t="shared" si="401"/>
        <v/>
      </c>
      <c r="AK293" s="5" t="str">
        <f>IF(AND(K293="Talk",U293=""),_xlfn.XLOOKUP(T293,Data!$W$3:$W$28,Data!$AC$3:$AC$28),"")</f>
        <v/>
      </c>
      <c r="AL293" s="5" t="str">
        <f t="shared" si="402"/>
        <v/>
      </c>
      <c r="AM293" s="5" t="b">
        <f t="shared" si="403"/>
        <v>0</v>
      </c>
      <c r="AN293" s="5" t="str">
        <f>IF(AM293,IF(_xlfn.XLOOKUP(T293,Data!$W$3:$W$28,Data!$AA$3:$AA$28)=FALSE,"You can't take that.",IF(Q293=1,"You already have that.",IF(OR(CK292=CT292,CK292=CY292),"The unholy fiend prevents you!",""))),"")</f>
        <v/>
      </c>
      <c r="AO293" s="5" t="str">
        <f t="shared" si="404"/>
        <v/>
      </c>
      <c r="AP293" s="5" t="str">
        <f t="shared" si="405"/>
        <v/>
      </c>
      <c r="AQ293" s="5" t="b">
        <f t="shared" si="406"/>
        <v>0</v>
      </c>
      <c r="AR293" s="5" t="str">
        <f t="shared" si="407"/>
        <v/>
      </c>
      <c r="AS293" s="5" t="str">
        <f t="shared" si="408"/>
        <v/>
      </c>
      <c r="AT293" s="5" t="str">
        <f t="shared" si="346"/>
        <v/>
      </c>
      <c r="AU293" s="5" t="str">
        <f>IF(AND(K293="Examine",U293=""),_xlfn.XLOOKUP(T293,Data!$W$3:$W$28,Data!$Z$3:$Z$28)&amp;IF(T293=15,IF(CL292,IF(CM292&gt;=14,"burning brightly.",IF(CM292&gt;=9,"burning steadily.",IF(CM292&gt;=4,"burning weakly.","guttering."))),"unlit."),""),"")</f>
        <v/>
      </c>
      <c r="AV293" s="5" t="str" cm="1">
        <f t="array" ref="AV293">_xlfn.TEXTJOIN(", ", TRUE, IF(CO292:DN292=1,CO$1:DN$1,""))</f>
        <v/>
      </c>
      <c r="AW293" s="5" t="str">
        <f t="shared" si="409"/>
        <v/>
      </c>
      <c r="AX293" s="5" t="b">
        <f t="shared" si="410"/>
        <v>0</v>
      </c>
      <c r="AY293" s="5" t="str">
        <f>IF(AX293,IF(NOT(ISBLANK(_xlfn.XLOOKUP(T293,Data!$W$3:$W$28,Data!$AD$3:$AD$28))),IF(CK292=12,"","There's nowhere to pour it away here."),"You can't empty that!"),"")</f>
        <v/>
      </c>
      <c r="AZ293" s="5" t="str">
        <f t="shared" si="411"/>
        <v/>
      </c>
      <c r="BA293" s="5" t="b">
        <f t="shared" si="412"/>
        <v>0</v>
      </c>
      <c r="BB293" s="5" t="e">
        <f>_xlfn.XLOOKUP(T293,Data!$W$3:$W$28,Data!$AD$3:$AD$28)</f>
        <v>#N/A</v>
      </c>
      <c r="BC293" s="5" t="str">
        <f t="shared" si="413"/>
        <v/>
      </c>
      <c r="BD293" s="5" t="str">
        <f t="shared" si="414"/>
        <v/>
      </c>
      <c r="BE293" s="5" t="b">
        <f t="shared" si="415"/>
        <v>0</v>
      </c>
      <c r="BF293" s="5" t="str">
        <f t="shared" si="351"/>
        <v/>
      </c>
      <c r="BG293" s="5" t="str">
        <f t="shared" si="416"/>
        <v/>
      </c>
      <c r="BH293" s="5" t="b">
        <f t="shared" si="417"/>
        <v>0</v>
      </c>
      <c r="BI293" s="5" t="str">
        <f t="shared" si="418"/>
        <v/>
      </c>
      <c r="BJ293" s="5" t="str">
        <f t="shared" si="352"/>
        <v/>
      </c>
      <c r="BK293" s="5" t="str">
        <f>IF(BH293,IF(BI293="","You ring the bell. "&amp;IF(BJ293=0,"Nothing else happens.","The "&amp;_xlfn.XLOOKUP(BJ293,Data!$W$3:$W$28,Data!$X$3:$X$28)&amp;" is transformed!"),BI293),"")</f>
        <v/>
      </c>
      <c r="BL293" s="5" t="b">
        <f t="shared" si="419"/>
        <v>0</v>
      </c>
      <c r="BM293" s="5" t="b">
        <f t="shared" si="420"/>
        <v>0</v>
      </c>
      <c r="BN293" s="5" t="str">
        <f t="shared" si="353"/>
        <v/>
      </c>
      <c r="BO293" s="5" t="str">
        <f t="shared" si="354"/>
        <v/>
      </c>
      <c r="BP293" s="5" t="b">
        <f t="shared" si="421"/>
        <v>0</v>
      </c>
      <c r="BQ293" s="5" t="str">
        <f>IF(BP293,IF(_xlfn.XLOOKUP(T293,Data!$W$3:$W$28,Data!$AB$3:$AB$28),"That's much too precious to give away!",IF(OR(AND(T293=17,CK292=CQ292),AND(T293=21,CK292=CV292)),"","No-one here seems to want that.")),"")</f>
        <v/>
      </c>
      <c r="BR293" s="5" t="str">
        <f>IF(BP293,IF(BQ293&lt;&gt;"",BQ293,IF(T293=21,Data!$B$5,"The priest takes the water and it is transformed by heavenly radiance!")),"")</f>
        <v/>
      </c>
      <c r="BS293" s="5" t="b">
        <f t="shared" si="422"/>
        <v>0</v>
      </c>
      <c r="BT293" s="5" t="str">
        <f t="shared" si="355"/>
        <v/>
      </c>
      <c r="BU293" s="5" t="str">
        <f t="shared" si="423"/>
        <v/>
      </c>
      <c r="BV293" s="5" t="b">
        <f t="shared" si="424"/>
        <v>0</v>
      </c>
      <c r="BW293" s="5" t="str">
        <f t="shared" si="356"/>
        <v/>
      </c>
      <c r="BX293" s="5" t="str">
        <f t="shared" si="425"/>
        <v/>
      </c>
      <c r="BY293" s="5" t="b">
        <f t="shared" si="426"/>
        <v>0</v>
      </c>
      <c r="BZ293" s="5">
        <f t="shared" si="427"/>
        <v>0</v>
      </c>
      <c r="CA293" s="5" t="str">
        <f t="shared" si="357"/>
        <v/>
      </c>
      <c r="CB293" s="5" t="b">
        <f t="shared" si="358"/>
        <v>0</v>
      </c>
      <c r="CC293" s="5" t="str">
        <f t="shared" si="359"/>
        <v/>
      </c>
      <c r="CD293" s="5" t="b">
        <f t="shared" si="360"/>
        <v>0</v>
      </c>
      <c r="CE293" s="5" t="b">
        <f t="shared" si="361"/>
        <v>0</v>
      </c>
      <c r="CF293" s="5" t="b">
        <f t="shared" si="362"/>
        <v>0</v>
      </c>
      <c r="CG293" s="5" t="b">
        <f t="shared" si="363"/>
        <v>0</v>
      </c>
      <c r="CH293" s="5" t="b">
        <f t="shared" si="364"/>
        <v>0</v>
      </c>
      <c r="CI293" s="5">
        <f t="shared" si="365"/>
        <v>0</v>
      </c>
      <c r="CJ293" s="5" t="str">
        <f t="shared" si="366"/>
        <v>I don't know that verb.</v>
      </c>
      <c r="CK293" s="4">
        <f t="shared" si="367"/>
        <v>3</v>
      </c>
      <c r="CL293" s="4" t="b">
        <f t="shared" si="368"/>
        <v>0</v>
      </c>
      <c r="CM293" s="4">
        <f t="shared" si="428"/>
        <v>20</v>
      </c>
      <c r="CN293" s="4" t="b">
        <f t="shared" si="369"/>
        <v>0</v>
      </c>
      <c r="CO293" s="4">
        <f t="shared" si="370"/>
        <v>12</v>
      </c>
      <c r="CP293" s="4">
        <f t="shared" si="371"/>
        <v>10</v>
      </c>
      <c r="CQ293" s="4">
        <f t="shared" si="372"/>
        <v>2</v>
      </c>
      <c r="CR293" s="4">
        <f t="shared" si="373"/>
        <v>20</v>
      </c>
      <c r="CS293" s="4">
        <f t="shared" si="374"/>
        <v>2</v>
      </c>
      <c r="CT293" s="4">
        <f t="shared" si="375"/>
        <v>15</v>
      </c>
      <c r="CU293" s="4">
        <f t="shared" si="376"/>
        <v>16</v>
      </c>
      <c r="CV293" s="4">
        <f t="shared" si="377"/>
        <v>8</v>
      </c>
      <c r="CW293" s="4">
        <f t="shared" si="378"/>
        <v>8</v>
      </c>
      <c r="CX293" s="4">
        <f t="shared" si="379"/>
        <v>14</v>
      </c>
      <c r="CY293" s="4">
        <f t="shared" si="380"/>
        <v>19</v>
      </c>
      <c r="CZ293" s="4">
        <f t="shared" si="381"/>
        <v>9</v>
      </c>
      <c r="DA293" s="4">
        <f t="shared" si="382"/>
        <v>2</v>
      </c>
      <c r="DB293" s="4">
        <f t="shared" si="383"/>
        <v>12</v>
      </c>
      <c r="DC293" s="4">
        <f t="shared" si="429"/>
        <v>2</v>
      </c>
      <c r="DD293" s="4">
        <f t="shared" si="384"/>
        <v>2</v>
      </c>
      <c r="DE293" s="4">
        <f t="shared" si="385"/>
        <v>2</v>
      </c>
      <c r="DF293" s="4">
        <f t="shared" si="386"/>
        <v>10</v>
      </c>
      <c r="DG293" s="4">
        <f t="shared" si="387"/>
        <v>2</v>
      </c>
      <c r="DH293" s="4">
        <f t="shared" si="388"/>
        <v>17</v>
      </c>
      <c r="DI293" s="4">
        <f t="shared" si="389"/>
        <v>6</v>
      </c>
      <c r="DJ293" s="4">
        <f t="shared" si="390"/>
        <v>15</v>
      </c>
      <c r="DK293" s="4">
        <f t="shared" si="391"/>
        <v>19</v>
      </c>
      <c r="DL293" s="4">
        <f t="shared" si="392"/>
        <v>2</v>
      </c>
      <c r="DM293" s="4">
        <f t="shared" si="393"/>
        <v>22</v>
      </c>
      <c r="DN293" s="4">
        <f t="shared" si="394"/>
        <v>23</v>
      </c>
      <c r="DO293" s="3"/>
    </row>
    <row r="294" spans="1:119" x14ac:dyDescent="0.35">
      <c r="A294" s="3" t="str">
        <f t="shared" si="395"/>
        <v/>
      </c>
      <c r="B294" s="6"/>
      <c r="C294" s="3" t="str">
        <f t="shared" si="345"/>
        <v/>
      </c>
      <c r="D294" s="3" t="e" cm="1">
        <f t="array" ref="D294:F294">INDEX(_xlfn.TEXTSPLIT(B294," ",,TRUE),_xlfn.SEQUENCE(1,3))</f>
        <v>#VALUE!</v>
      </c>
      <c r="E294" s="3" t="e">
        <v>#VALUE!</v>
      </c>
      <c r="F294" s="3" t="e">
        <v>#VALUE!</v>
      </c>
      <c r="G294" s="3" t="e" cm="1">
        <f t="array" ref="G294">_xlfn.XLOOKUP(D294,Data!$D$3:$D$36,Data!$E$3:$G$36)</f>
        <v>#VALUE!</v>
      </c>
      <c r="H294" s="3"/>
      <c r="I294" s="3"/>
      <c r="J294" s="3" t="e">
        <f>_xlfn.XMATCH(E294,Data!$L$3:$L$10)</f>
        <v>#VALUE!</v>
      </c>
      <c r="K294" s="3" t="str">
        <f>IF(M294="",IF(I294,Data!$B$4,_xlfn.XLOOKUP(D294,Data!$D$3:$D$36,Data!$E$3:$E$36)),"")</f>
        <v/>
      </c>
      <c r="L294" s="3" t="str">
        <f>IF(M294="",IF(I294,_xlfn.XLOOKUP(G294,Data!$L$3:$L$10,Data!$M$3:$M$10),IF(H294=0,"",IF(H294=1,E294,_xlfn.XLOOKUP(E294,Data!$L$3:$L$10,Data!$M$3:$M$10)))),"")</f>
        <v/>
      </c>
      <c r="M294" s="3" t="str">
        <f>IF(NOT(ISERROR(F294)),Data!$J$3,IF(ISERROR(G294),Data!$J$4,IF(AND(H294=0,NOT(ISERROR(E294))),Data!$J$5,IF(AND(H294=2,ISERROR(J294)),Data!$J$7,IF(AND(H294=1,ISERROR(E294)),Data!$J$6,"")))))</f>
        <v>I don't know that verb.</v>
      </c>
      <c r="N294" s="3" t="e">
        <f>_xlfn.XLOOKUP(K294,Data!$D$3:$D$36,Data!$H$3:$H$36)</f>
        <v>#N/A</v>
      </c>
      <c r="O294" s="3" t="e">
        <f>_xlfn.XLOOKUP(L294,Data!$X$3:$X$29,Data!$W$3:$W$29)</f>
        <v>#N/A</v>
      </c>
      <c r="P294" s="3" t="b">
        <f>OR(_xlfn.XLOOKUP(CK293,Data!$O$3:$O$25,Data!$U$3:$U$25),AND(CL293,OR(DC293=CK293,DC293=1)))</f>
        <v>1</v>
      </c>
      <c r="Q294" s="3" t="e" cm="1">
        <f t="array" ref="Q294">INDEX(CO293:DN293,1,O294)</f>
        <v>#N/A</v>
      </c>
      <c r="R294" s="3" t="e">
        <f t="shared" si="347"/>
        <v>#N/A</v>
      </c>
      <c r="S294" s="3" t="e">
        <f t="shared" si="396"/>
        <v>#N/A</v>
      </c>
      <c r="T294" s="3" t="str">
        <f t="shared" si="397"/>
        <v/>
      </c>
      <c r="U294" s="3" t="str">
        <f>IF(M294&lt;&gt;"",M294,IF(L294="","",IFERROR(IF(T294=0,IF(S294=FALSE,Data!$J$11,Data!$J$8),""),IF(K294=Data!$B$4,"",Data!$J$8))))</f>
        <v>I don't know that verb.</v>
      </c>
      <c r="V294" s="3" t="e" cm="1">
        <f t="array" ref="V294">INDEX(Data!$Q$3:$T$25,CK293,L294)</f>
        <v>#VALUE!</v>
      </c>
      <c r="W294" s="3" t="e">
        <f t="shared" si="348"/>
        <v>#VALUE!</v>
      </c>
      <c r="X294" s="3">
        <f t="shared" si="398"/>
        <v>0</v>
      </c>
      <c r="Y294" s="3" t="str">
        <f>IF(K294&lt;&gt;"Go","",IF(ISNUMBER(V294),IF(V294&gt;0,W294,Data!$J$9),Play!V294))</f>
        <v/>
      </c>
      <c r="Z294" s="3" t="b">
        <f t="shared" si="399"/>
        <v>0</v>
      </c>
      <c r="AA294" s="3" t="str">
        <f t="shared" si="400"/>
        <v/>
      </c>
      <c r="AB294" s="3">
        <f t="shared" si="349"/>
        <v>0</v>
      </c>
      <c r="AE294" s="5" t="str">
        <f t="shared" si="350"/>
        <v/>
      </c>
      <c r="AF294" s="5" t="str">
        <f>IF(AE294&lt;&gt;"",OR(_xlfn.XLOOKUP(AE294,Data!$O$3:$O$25,Data!$U$3:$U$25),AND(CL293,OR(DC293=1,DC293=CK293))),"")</f>
        <v/>
      </c>
      <c r="AG294" s="5" t="e" cm="1">
        <f t="array" ref="AG294">"Exits: " &amp; _xlfn.TEXTJOIN(", ", TRUE, IF(INDEX(Data!$Q$3:$T$25,AE294,0)&gt;0,Data!$Q$2:$T$2,""))&amp;"."</f>
        <v>#VALUE!</v>
      </c>
      <c r="AH294" s="5" t="str" cm="1">
        <f t="array" ref="AH294">_xlfn.TEXTJOIN(", ", TRUE, IF(CO293:DN293=AE294,_xlfn.XLOOKUP($CO$3:$DN$3,Data!$W$3:$W$28,Data!$X$3:$X$28),""))</f>
        <v/>
      </c>
      <c r="AI294" s="5" t="str">
        <f>IF(AF294="","",IF(AF294,_xlfn.XLOOKUP(AE294,Data!$O$3:$O$25,Data!$P$3:$P$25)&amp;" "&amp;AG294&amp;IF(AH294&lt;&gt;""," You see: " &amp;AH294&amp;".",""),Data!$J$10))</f>
        <v/>
      </c>
      <c r="AJ294" s="5" t="str">
        <f t="shared" si="401"/>
        <v/>
      </c>
      <c r="AK294" s="5" t="str">
        <f>IF(AND(K294="Talk",U294=""),_xlfn.XLOOKUP(T294,Data!$W$3:$W$28,Data!$AC$3:$AC$28),"")</f>
        <v/>
      </c>
      <c r="AL294" s="5" t="str">
        <f t="shared" si="402"/>
        <v/>
      </c>
      <c r="AM294" s="5" t="b">
        <f t="shared" si="403"/>
        <v>0</v>
      </c>
      <c r="AN294" s="5" t="str">
        <f>IF(AM294,IF(_xlfn.XLOOKUP(T294,Data!$W$3:$W$28,Data!$AA$3:$AA$28)=FALSE,"You can't take that.",IF(Q294=1,"You already have that.",IF(OR(CK293=CT293,CK293=CY293),"The unholy fiend prevents you!",""))),"")</f>
        <v/>
      </c>
      <c r="AO294" s="5" t="str">
        <f t="shared" si="404"/>
        <v/>
      </c>
      <c r="AP294" s="5" t="str">
        <f t="shared" si="405"/>
        <v/>
      </c>
      <c r="AQ294" s="5" t="b">
        <f t="shared" si="406"/>
        <v>0</v>
      </c>
      <c r="AR294" s="5" t="str">
        <f t="shared" si="407"/>
        <v/>
      </c>
      <c r="AS294" s="5" t="str">
        <f t="shared" si="408"/>
        <v/>
      </c>
      <c r="AT294" s="5" t="str">
        <f t="shared" si="346"/>
        <v/>
      </c>
      <c r="AU294" s="5" t="str">
        <f>IF(AND(K294="Examine",U294=""),_xlfn.XLOOKUP(T294,Data!$W$3:$W$28,Data!$Z$3:$Z$28)&amp;IF(T294=15,IF(CL293,IF(CM293&gt;=14,"burning brightly.",IF(CM293&gt;=9,"burning steadily.",IF(CM293&gt;=4,"burning weakly.","guttering."))),"unlit."),""),"")</f>
        <v/>
      </c>
      <c r="AV294" s="5" t="str" cm="1">
        <f t="array" ref="AV294">_xlfn.TEXTJOIN(", ", TRUE, IF(CO293:DN293=1,CO$1:DN$1,""))</f>
        <v/>
      </c>
      <c r="AW294" s="5" t="str">
        <f t="shared" si="409"/>
        <v/>
      </c>
      <c r="AX294" s="5" t="b">
        <f t="shared" si="410"/>
        <v>0</v>
      </c>
      <c r="AY294" s="5" t="str">
        <f>IF(AX294,IF(NOT(ISBLANK(_xlfn.XLOOKUP(T294,Data!$W$3:$W$28,Data!$AD$3:$AD$28))),IF(CK293=12,"","There's nowhere to pour it away here."),"You can't empty that!"),"")</f>
        <v/>
      </c>
      <c r="AZ294" s="5" t="str">
        <f t="shared" si="411"/>
        <v/>
      </c>
      <c r="BA294" s="5" t="b">
        <f t="shared" si="412"/>
        <v>0</v>
      </c>
      <c r="BB294" s="5" t="e">
        <f>_xlfn.XLOOKUP(T294,Data!$W$3:$W$28,Data!$AD$3:$AD$28)</f>
        <v>#N/A</v>
      </c>
      <c r="BC294" s="5" t="str">
        <f t="shared" si="413"/>
        <v/>
      </c>
      <c r="BD294" s="5" t="str">
        <f t="shared" si="414"/>
        <v/>
      </c>
      <c r="BE294" s="5" t="b">
        <f t="shared" si="415"/>
        <v>0</v>
      </c>
      <c r="BF294" s="5" t="str">
        <f t="shared" si="351"/>
        <v/>
      </c>
      <c r="BG294" s="5" t="str">
        <f t="shared" si="416"/>
        <v/>
      </c>
      <c r="BH294" s="5" t="b">
        <f t="shared" si="417"/>
        <v>0</v>
      </c>
      <c r="BI294" s="5" t="str">
        <f t="shared" si="418"/>
        <v/>
      </c>
      <c r="BJ294" s="5" t="str">
        <f t="shared" si="352"/>
        <v/>
      </c>
      <c r="BK294" s="5" t="str">
        <f>IF(BH294,IF(BI294="","You ring the bell. "&amp;IF(BJ294=0,"Nothing else happens.","The "&amp;_xlfn.XLOOKUP(BJ294,Data!$W$3:$W$28,Data!$X$3:$X$28)&amp;" is transformed!"),BI294),"")</f>
        <v/>
      </c>
      <c r="BL294" s="5" t="b">
        <f t="shared" si="419"/>
        <v>0</v>
      </c>
      <c r="BM294" s="5" t="b">
        <f t="shared" si="420"/>
        <v>0</v>
      </c>
      <c r="BN294" s="5" t="str">
        <f t="shared" si="353"/>
        <v/>
      </c>
      <c r="BO294" s="5" t="str">
        <f t="shared" si="354"/>
        <v/>
      </c>
      <c r="BP294" s="5" t="b">
        <f t="shared" si="421"/>
        <v>0</v>
      </c>
      <c r="BQ294" s="5" t="str">
        <f>IF(BP294,IF(_xlfn.XLOOKUP(T294,Data!$W$3:$W$28,Data!$AB$3:$AB$28),"That's much too precious to give away!",IF(OR(AND(T294=17,CK293=CQ293),AND(T294=21,CK293=CV293)),"","No-one here seems to want that.")),"")</f>
        <v/>
      </c>
      <c r="BR294" s="5" t="str">
        <f>IF(BP294,IF(BQ294&lt;&gt;"",BQ294,IF(T294=21,Data!$B$5,"The priest takes the water and it is transformed by heavenly radiance!")),"")</f>
        <v/>
      </c>
      <c r="BS294" s="5" t="b">
        <f t="shared" si="422"/>
        <v>0</v>
      </c>
      <c r="BT294" s="5" t="str">
        <f t="shared" si="355"/>
        <v/>
      </c>
      <c r="BU294" s="5" t="str">
        <f t="shared" si="423"/>
        <v/>
      </c>
      <c r="BV294" s="5" t="b">
        <f t="shared" si="424"/>
        <v>0</v>
      </c>
      <c r="BW294" s="5" t="str">
        <f t="shared" si="356"/>
        <v/>
      </c>
      <c r="BX294" s="5" t="str">
        <f t="shared" si="425"/>
        <v/>
      </c>
      <c r="BY294" s="5" t="b">
        <f t="shared" si="426"/>
        <v>0</v>
      </c>
      <c r="BZ294" s="5">
        <f t="shared" si="427"/>
        <v>0</v>
      </c>
      <c r="CA294" s="5" t="str">
        <f t="shared" si="357"/>
        <v/>
      </c>
      <c r="CB294" s="5" t="b">
        <f t="shared" si="358"/>
        <v>0</v>
      </c>
      <c r="CC294" s="5" t="str">
        <f t="shared" si="359"/>
        <v/>
      </c>
      <c r="CD294" s="5" t="b">
        <f t="shared" si="360"/>
        <v>0</v>
      </c>
      <c r="CE294" s="5" t="b">
        <f t="shared" si="361"/>
        <v>0</v>
      </c>
      <c r="CF294" s="5" t="b">
        <f t="shared" si="362"/>
        <v>0</v>
      </c>
      <c r="CG294" s="5" t="b">
        <f t="shared" si="363"/>
        <v>0</v>
      </c>
      <c r="CH294" s="5" t="b">
        <f t="shared" si="364"/>
        <v>0</v>
      </c>
      <c r="CI294" s="5">
        <f t="shared" si="365"/>
        <v>0</v>
      </c>
      <c r="CJ294" s="5" t="str">
        <f t="shared" si="366"/>
        <v>I don't know that verb.</v>
      </c>
      <c r="CK294" s="4">
        <f t="shared" si="367"/>
        <v>3</v>
      </c>
      <c r="CL294" s="4" t="b">
        <f t="shared" si="368"/>
        <v>0</v>
      </c>
      <c r="CM294" s="4">
        <f t="shared" si="428"/>
        <v>20</v>
      </c>
      <c r="CN294" s="4" t="b">
        <f t="shared" si="369"/>
        <v>0</v>
      </c>
      <c r="CO294" s="4">
        <f t="shared" si="370"/>
        <v>12</v>
      </c>
      <c r="CP294" s="4">
        <f t="shared" si="371"/>
        <v>10</v>
      </c>
      <c r="CQ294" s="4">
        <f t="shared" si="372"/>
        <v>2</v>
      </c>
      <c r="CR294" s="4">
        <f t="shared" si="373"/>
        <v>20</v>
      </c>
      <c r="CS294" s="4">
        <f t="shared" si="374"/>
        <v>2</v>
      </c>
      <c r="CT294" s="4">
        <f t="shared" si="375"/>
        <v>15</v>
      </c>
      <c r="CU294" s="4">
        <f t="shared" si="376"/>
        <v>16</v>
      </c>
      <c r="CV294" s="4">
        <f t="shared" si="377"/>
        <v>8</v>
      </c>
      <c r="CW294" s="4">
        <f t="shared" si="378"/>
        <v>8</v>
      </c>
      <c r="CX294" s="4">
        <f t="shared" si="379"/>
        <v>14</v>
      </c>
      <c r="CY294" s="4">
        <f t="shared" si="380"/>
        <v>19</v>
      </c>
      <c r="CZ294" s="4">
        <f t="shared" si="381"/>
        <v>9</v>
      </c>
      <c r="DA294" s="4">
        <f t="shared" si="382"/>
        <v>2</v>
      </c>
      <c r="DB294" s="4">
        <f t="shared" si="383"/>
        <v>12</v>
      </c>
      <c r="DC294" s="4">
        <f t="shared" si="429"/>
        <v>2</v>
      </c>
      <c r="DD294" s="4">
        <f t="shared" si="384"/>
        <v>2</v>
      </c>
      <c r="DE294" s="4">
        <f t="shared" si="385"/>
        <v>2</v>
      </c>
      <c r="DF294" s="4">
        <f t="shared" si="386"/>
        <v>10</v>
      </c>
      <c r="DG294" s="4">
        <f t="shared" si="387"/>
        <v>2</v>
      </c>
      <c r="DH294" s="4">
        <f t="shared" si="388"/>
        <v>17</v>
      </c>
      <c r="DI294" s="4">
        <f t="shared" si="389"/>
        <v>6</v>
      </c>
      <c r="DJ294" s="4">
        <f t="shared" si="390"/>
        <v>15</v>
      </c>
      <c r="DK294" s="4">
        <f t="shared" si="391"/>
        <v>19</v>
      </c>
      <c r="DL294" s="4">
        <f t="shared" si="392"/>
        <v>2</v>
      </c>
      <c r="DM294" s="4">
        <f t="shared" si="393"/>
        <v>22</v>
      </c>
      <c r="DN294" s="4">
        <f t="shared" si="394"/>
        <v>23</v>
      </c>
      <c r="DO294" s="3"/>
    </row>
    <row r="295" spans="1:119" x14ac:dyDescent="0.35">
      <c r="A295" s="3" t="str">
        <f t="shared" si="395"/>
        <v/>
      </c>
      <c r="B295" s="6"/>
      <c r="C295" s="3" t="str">
        <f t="shared" si="345"/>
        <v/>
      </c>
      <c r="D295" s="3" t="e" cm="1">
        <f t="array" ref="D295:F295">INDEX(_xlfn.TEXTSPLIT(B295," ",,TRUE),_xlfn.SEQUENCE(1,3))</f>
        <v>#VALUE!</v>
      </c>
      <c r="E295" s="3" t="e">
        <v>#VALUE!</v>
      </c>
      <c r="F295" s="3" t="e">
        <v>#VALUE!</v>
      </c>
      <c r="G295" s="3" t="e" cm="1">
        <f t="array" ref="G295">_xlfn.XLOOKUP(D295,Data!$D$3:$D$36,Data!$E$3:$G$36)</f>
        <v>#VALUE!</v>
      </c>
      <c r="H295" s="3"/>
      <c r="I295" s="3"/>
      <c r="J295" s="3" t="e">
        <f>_xlfn.XMATCH(E295,Data!$L$3:$L$10)</f>
        <v>#VALUE!</v>
      </c>
      <c r="K295" s="3" t="str">
        <f>IF(M295="",IF(I295,Data!$B$4,_xlfn.XLOOKUP(D295,Data!$D$3:$D$36,Data!$E$3:$E$36)),"")</f>
        <v/>
      </c>
      <c r="L295" s="3" t="str">
        <f>IF(M295="",IF(I295,_xlfn.XLOOKUP(G295,Data!$L$3:$L$10,Data!$M$3:$M$10),IF(H295=0,"",IF(H295=1,E295,_xlfn.XLOOKUP(E295,Data!$L$3:$L$10,Data!$M$3:$M$10)))),"")</f>
        <v/>
      </c>
      <c r="M295" s="3" t="str">
        <f>IF(NOT(ISERROR(F295)),Data!$J$3,IF(ISERROR(G295),Data!$J$4,IF(AND(H295=0,NOT(ISERROR(E295))),Data!$J$5,IF(AND(H295=2,ISERROR(J295)),Data!$J$7,IF(AND(H295=1,ISERROR(E295)),Data!$J$6,"")))))</f>
        <v>I don't know that verb.</v>
      </c>
      <c r="N295" s="3" t="e">
        <f>_xlfn.XLOOKUP(K295,Data!$D$3:$D$36,Data!$H$3:$H$36)</f>
        <v>#N/A</v>
      </c>
      <c r="O295" s="3" t="e">
        <f>_xlfn.XLOOKUP(L295,Data!$X$3:$X$29,Data!$W$3:$W$29)</f>
        <v>#N/A</v>
      </c>
      <c r="P295" s="3" t="b">
        <f>OR(_xlfn.XLOOKUP(CK294,Data!$O$3:$O$25,Data!$U$3:$U$25),AND(CL294,OR(DC294=CK294,DC294=1)))</f>
        <v>1</v>
      </c>
      <c r="Q295" s="3" t="e" cm="1">
        <f t="array" ref="Q295">INDEX(CO294:DN294,1,O295)</f>
        <v>#N/A</v>
      </c>
      <c r="R295" s="3" t="e">
        <f t="shared" si="347"/>
        <v>#N/A</v>
      </c>
      <c r="S295" s="3" t="e">
        <f t="shared" si="396"/>
        <v>#N/A</v>
      </c>
      <c r="T295" s="3" t="str">
        <f t="shared" si="397"/>
        <v/>
      </c>
      <c r="U295" s="3" t="str">
        <f>IF(M295&lt;&gt;"",M295,IF(L295="","",IFERROR(IF(T295=0,IF(S295=FALSE,Data!$J$11,Data!$J$8),""),IF(K295=Data!$B$4,"",Data!$J$8))))</f>
        <v>I don't know that verb.</v>
      </c>
      <c r="V295" s="3" t="e" cm="1">
        <f t="array" ref="V295">INDEX(Data!$Q$3:$T$25,CK294,L295)</f>
        <v>#VALUE!</v>
      </c>
      <c r="W295" s="3" t="e">
        <f t="shared" si="348"/>
        <v>#VALUE!</v>
      </c>
      <c r="X295" s="3">
        <f t="shared" si="398"/>
        <v>0</v>
      </c>
      <c r="Y295" s="3" t="str">
        <f>IF(K295&lt;&gt;"Go","",IF(ISNUMBER(V295),IF(V295&gt;0,W295,Data!$J$9),Play!V295))</f>
        <v/>
      </c>
      <c r="Z295" s="3" t="b">
        <f t="shared" si="399"/>
        <v>0</v>
      </c>
      <c r="AA295" s="3" t="str">
        <f t="shared" si="400"/>
        <v/>
      </c>
      <c r="AB295" s="3">
        <f t="shared" si="349"/>
        <v>0</v>
      </c>
      <c r="AE295" s="5" t="str">
        <f t="shared" si="350"/>
        <v/>
      </c>
      <c r="AF295" s="5" t="str">
        <f>IF(AE295&lt;&gt;"",OR(_xlfn.XLOOKUP(AE295,Data!$O$3:$O$25,Data!$U$3:$U$25),AND(CL294,OR(DC294=1,DC294=CK294))),"")</f>
        <v/>
      </c>
      <c r="AG295" s="5" t="e" cm="1">
        <f t="array" ref="AG295">"Exits: " &amp; _xlfn.TEXTJOIN(", ", TRUE, IF(INDEX(Data!$Q$3:$T$25,AE295,0)&gt;0,Data!$Q$2:$T$2,""))&amp;"."</f>
        <v>#VALUE!</v>
      </c>
      <c r="AH295" s="5" t="str" cm="1">
        <f t="array" ref="AH295">_xlfn.TEXTJOIN(", ", TRUE, IF(CO294:DN294=AE295,_xlfn.XLOOKUP($CO$3:$DN$3,Data!$W$3:$W$28,Data!$X$3:$X$28),""))</f>
        <v/>
      </c>
      <c r="AI295" s="5" t="str">
        <f>IF(AF295="","",IF(AF295,_xlfn.XLOOKUP(AE295,Data!$O$3:$O$25,Data!$P$3:$P$25)&amp;" "&amp;AG295&amp;IF(AH295&lt;&gt;""," You see: " &amp;AH295&amp;".",""),Data!$J$10))</f>
        <v/>
      </c>
      <c r="AJ295" s="5" t="str">
        <f t="shared" si="401"/>
        <v/>
      </c>
      <c r="AK295" s="5" t="str">
        <f>IF(AND(K295="Talk",U295=""),_xlfn.XLOOKUP(T295,Data!$W$3:$W$28,Data!$AC$3:$AC$28),"")</f>
        <v/>
      </c>
      <c r="AL295" s="5" t="str">
        <f t="shared" si="402"/>
        <v/>
      </c>
      <c r="AM295" s="5" t="b">
        <f t="shared" si="403"/>
        <v>0</v>
      </c>
      <c r="AN295" s="5" t="str">
        <f>IF(AM295,IF(_xlfn.XLOOKUP(T295,Data!$W$3:$W$28,Data!$AA$3:$AA$28)=FALSE,"You can't take that.",IF(Q295=1,"You already have that.",IF(OR(CK294=CT294,CK294=CY294),"The unholy fiend prevents you!",""))),"")</f>
        <v/>
      </c>
      <c r="AO295" s="5" t="str">
        <f t="shared" si="404"/>
        <v/>
      </c>
      <c r="AP295" s="5" t="str">
        <f t="shared" si="405"/>
        <v/>
      </c>
      <c r="AQ295" s="5" t="b">
        <f t="shared" si="406"/>
        <v>0</v>
      </c>
      <c r="AR295" s="5" t="str">
        <f t="shared" si="407"/>
        <v/>
      </c>
      <c r="AS295" s="5" t="str">
        <f t="shared" si="408"/>
        <v/>
      </c>
      <c r="AT295" s="5" t="str">
        <f t="shared" si="346"/>
        <v/>
      </c>
      <c r="AU295" s="5" t="str">
        <f>IF(AND(K295="Examine",U295=""),_xlfn.XLOOKUP(T295,Data!$W$3:$W$28,Data!$Z$3:$Z$28)&amp;IF(T295=15,IF(CL294,IF(CM294&gt;=14,"burning brightly.",IF(CM294&gt;=9,"burning steadily.",IF(CM294&gt;=4,"burning weakly.","guttering."))),"unlit."),""),"")</f>
        <v/>
      </c>
      <c r="AV295" s="5" t="str" cm="1">
        <f t="array" ref="AV295">_xlfn.TEXTJOIN(", ", TRUE, IF(CO294:DN294=1,CO$1:DN$1,""))</f>
        <v/>
      </c>
      <c r="AW295" s="5" t="str">
        <f t="shared" si="409"/>
        <v/>
      </c>
      <c r="AX295" s="5" t="b">
        <f t="shared" si="410"/>
        <v>0</v>
      </c>
      <c r="AY295" s="5" t="str">
        <f>IF(AX295,IF(NOT(ISBLANK(_xlfn.XLOOKUP(T295,Data!$W$3:$W$28,Data!$AD$3:$AD$28))),IF(CK294=12,"","There's nowhere to pour it away here."),"You can't empty that!"),"")</f>
        <v/>
      </c>
      <c r="AZ295" s="5" t="str">
        <f t="shared" si="411"/>
        <v/>
      </c>
      <c r="BA295" s="5" t="b">
        <f t="shared" si="412"/>
        <v>0</v>
      </c>
      <c r="BB295" s="5" t="e">
        <f>_xlfn.XLOOKUP(T295,Data!$W$3:$W$28,Data!$AD$3:$AD$28)</f>
        <v>#N/A</v>
      </c>
      <c r="BC295" s="5" t="str">
        <f t="shared" si="413"/>
        <v/>
      </c>
      <c r="BD295" s="5" t="str">
        <f t="shared" si="414"/>
        <v/>
      </c>
      <c r="BE295" s="5" t="b">
        <f t="shared" si="415"/>
        <v>0</v>
      </c>
      <c r="BF295" s="5" t="str">
        <f t="shared" si="351"/>
        <v/>
      </c>
      <c r="BG295" s="5" t="str">
        <f t="shared" si="416"/>
        <v/>
      </c>
      <c r="BH295" s="5" t="b">
        <f t="shared" si="417"/>
        <v>0</v>
      </c>
      <c r="BI295" s="5" t="str">
        <f t="shared" si="418"/>
        <v/>
      </c>
      <c r="BJ295" s="5" t="str">
        <f t="shared" si="352"/>
        <v/>
      </c>
      <c r="BK295" s="5" t="str">
        <f>IF(BH295,IF(BI295="","You ring the bell. "&amp;IF(BJ295=0,"Nothing else happens.","The "&amp;_xlfn.XLOOKUP(BJ295,Data!$W$3:$W$28,Data!$X$3:$X$28)&amp;" is transformed!"),BI295),"")</f>
        <v/>
      </c>
      <c r="BL295" s="5" t="b">
        <f t="shared" si="419"/>
        <v>0</v>
      </c>
      <c r="BM295" s="5" t="b">
        <f t="shared" si="420"/>
        <v>0</v>
      </c>
      <c r="BN295" s="5" t="str">
        <f t="shared" si="353"/>
        <v/>
      </c>
      <c r="BO295" s="5" t="str">
        <f t="shared" si="354"/>
        <v/>
      </c>
      <c r="BP295" s="5" t="b">
        <f t="shared" si="421"/>
        <v>0</v>
      </c>
      <c r="BQ295" s="5" t="str">
        <f>IF(BP295,IF(_xlfn.XLOOKUP(T295,Data!$W$3:$W$28,Data!$AB$3:$AB$28),"That's much too precious to give away!",IF(OR(AND(T295=17,CK294=CQ294),AND(T295=21,CK294=CV294)),"","No-one here seems to want that.")),"")</f>
        <v/>
      </c>
      <c r="BR295" s="5" t="str">
        <f>IF(BP295,IF(BQ295&lt;&gt;"",BQ295,IF(T295=21,Data!$B$5,"The priest takes the water and it is transformed by heavenly radiance!")),"")</f>
        <v/>
      </c>
      <c r="BS295" s="5" t="b">
        <f t="shared" si="422"/>
        <v>0</v>
      </c>
      <c r="BT295" s="5" t="str">
        <f t="shared" si="355"/>
        <v/>
      </c>
      <c r="BU295" s="5" t="str">
        <f t="shared" si="423"/>
        <v/>
      </c>
      <c r="BV295" s="5" t="b">
        <f t="shared" si="424"/>
        <v>0</v>
      </c>
      <c r="BW295" s="5" t="str">
        <f t="shared" si="356"/>
        <v/>
      </c>
      <c r="BX295" s="5" t="str">
        <f t="shared" si="425"/>
        <v/>
      </c>
      <c r="BY295" s="5" t="b">
        <f t="shared" si="426"/>
        <v>0</v>
      </c>
      <c r="BZ295" s="5">
        <f t="shared" si="427"/>
        <v>0</v>
      </c>
      <c r="CA295" s="5" t="str">
        <f t="shared" si="357"/>
        <v/>
      </c>
      <c r="CB295" s="5" t="b">
        <f t="shared" si="358"/>
        <v>0</v>
      </c>
      <c r="CC295" s="5" t="str">
        <f t="shared" si="359"/>
        <v/>
      </c>
      <c r="CD295" s="5" t="b">
        <f t="shared" si="360"/>
        <v>0</v>
      </c>
      <c r="CE295" s="5" t="b">
        <f t="shared" si="361"/>
        <v>0</v>
      </c>
      <c r="CF295" s="5" t="b">
        <f t="shared" si="362"/>
        <v>0</v>
      </c>
      <c r="CG295" s="5" t="b">
        <f t="shared" si="363"/>
        <v>0</v>
      </c>
      <c r="CH295" s="5" t="b">
        <f t="shared" si="364"/>
        <v>0</v>
      </c>
      <c r="CI295" s="5">
        <f t="shared" si="365"/>
        <v>0</v>
      </c>
      <c r="CJ295" s="5" t="str">
        <f t="shared" si="366"/>
        <v>I don't know that verb.</v>
      </c>
      <c r="CK295" s="4">
        <f t="shared" si="367"/>
        <v>3</v>
      </c>
      <c r="CL295" s="4" t="b">
        <f t="shared" si="368"/>
        <v>0</v>
      </c>
      <c r="CM295" s="4">
        <f t="shared" si="428"/>
        <v>20</v>
      </c>
      <c r="CN295" s="4" t="b">
        <f t="shared" si="369"/>
        <v>0</v>
      </c>
      <c r="CO295" s="4">
        <f t="shared" si="370"/>
        <v>12</v>
      </c>
      <c r="CP295" s="4">
        <f t="shared" si="371"/>
        <v>10</v>
      </c>
      <c r="CQ295" s="4">
        <f t="shared" si="372"/>
        <v>2</v>
      </c>
      <c r="CR295" s="4">
        <f t="shared" si="373"/>
        <v>20</v>
      </c>
      <c r="CS295" s="4">
        <f t="shared" si="374"/>
        <v>2</v>
      </c>
      <c r="CT295" s="4">
        <f t="shared" si="375"/>
        <v>15</v>
      </c>
      <c r="CU295" s="4">
        <f t="shared" si="376"/>
        <v>16</v>
      </c>
      <c r="CV295" s="4">
        <f t="shared" si="377"/>
        <v>8</v>
      </c>
      <c r="CW295" s="4">
        <f t="shared" si="378"/>
        <v>8</v>
      </c>
      <c r="CX295" s="4">
        <f t="shared" si="379"/>
        <v>14</v>
      </c>
      <c r="CY295" s="4">
        <f t="shared" si="380"/>
        <v>19</v>
      </c>
      <c r="CZ295" s="4">
        <f t="shared" si="381"/>
        <v>9</v>
      </c>
      <c r="DA295" s="4">
        <f t="shared" si="382"/>
        <v>2</v>
      </c>
      <c r="DB295" s="4">
        <f t="shared" si="383"/>
        <v>12</v>
      </c>
      <c r="DC295" s="4">
        <f t="shared" si="429"/>
        <v>2</v>
      </c>
      <c r="DD295" s="4">
        <f t="shared" si="384"/>
        <v>2</v>
      </c>
      <c r="DE295" s="4">
        <f t="shared" si="385"/>
        <v>2</v>
      </c>
      <c r="DF295" s="4">
        <f t="shared" si="386"/>
        <v>10</v>
      </c>
      <c r="DG295" s="4">
        <f t="shared" si="387"/>
        <v>2</v>
      </c>
      <c r="DH295" s="4">
        <f t="shared" si="388"/>
        <v>17</v>
      </c>
      <c r="DI295" s="4">
        <f t="shared" si="389"/>
        <v>6</v>
      </c>
      <c r="DJ295" s="4">
        <f t="shared" si="390"/>
        <v>15</v>
      </c>
      <c r="DK295" s="4">
        <f t="shared" si="391"/>
        <v>19</v>
      </c>
      <c r="DL295" s="4">
        <f t="shared" si="392"/>
        <v>2</v>
      </c>
      <c r="DM295" s="4">
        <f t="shared" si="393"/>
        <v>22</v>
      </c>
      <c r="DN295" s="4">
        <f t="shared" si="394"/>
        <v>23</v>
      </c>
      <c r="DO295" s="3"/>
    </row>
    <row r="296" spans="1:119" x14ac:dyDescent="0.35">
      <c r="A296" s="3" t="str">
        <f t="shared" si="395"/>
        <v/>
      </c>
      <c r="B296" s="6"/>
      <c r="C296" s="3" t="str">
        <f t="shared" si="345"/>
        <v/>
      </c>
      <c r="D296" s="3" t="e" cm="1">
        <f t="array" ref="D296:F296">INDEX(_xlfn.TEXTSPLIT(B296," ",,TRUE),_xlfn.SEQUENCE(1,3))</f>
        <v>#VALUE!</v>
      </c>
      <c r="E296" s="3" t="e">
        <v>#VALUE!</v>
      </c>
      <c r="F296" s="3" t="e">
        <v>#VALUE!</v>
      </c>
      <c r="G296" s="3" t="e" cm="1">
        <f t="array" ref="G296">_xlfn.XLOOKUP(D296,Data!$D$3:$D$36,Data!$E$3:$G$36)</f>
        <v>#VALUE!</v>
      </c>
      <c r="H296" s="3"/>
      <c r="I296" s="3"/>
      <c r="J296" s="3" t="e">
        <f>_xlfn.XMATCH(E296,Data!$L$3:$L$10)</f>
        <v>#VALUE!</v>
      </c>
      <c r="K296" s="3" t="str">
        <f>IF(M296="",IF(I296,Data!$B$4,_xlfn.XLOOKUP(D296,Data!$D$3:$D$36,Data!$E$3:$E$36)),"")</f>
        <v/>
      </c>
      <c r="L296" s="3" t="str">
        <f>IF(M296="",IF(I296,_xlfn.XLOOKUP(G296,Data!$L$3:$L$10,Data!$M$3:$M$10),IF(H296=0,"",IF(H296=1,E296,_xlfn.XLOOKUP(E296,Data!$L$3:$L$10,Data!$M$3:$M$10)))),"")</f>
        <v/>
      </c>
      <c r="M296" s="3" t="str">
        <f>IF(NOT(ISERROR(F296)),Data!$J$3,IF(ISERROR(G296),Data!$J$4,IF(AND(H296=0,NOT(ISERROR(E296))),Data!$J$5,IF(AND(H296=2,ISERROR(J296)),Data!$J$7,IF(AND(H296=1,ISERROR(E296)),Data!$J$6,"")))))</f>
        <v>I don't know that verb.</v>
      </c>
      <c r="N296" s="3" t="e">
        <f>_xlfn.XLOOKUP(K296,Data!$D$3:$D$36,Data!$H$3:$H$36)</f>
        <v>#N/A</v>
      </c>
      <c r="O296" s="3" t="e">
        <f>_xlfn.XLOOKUP(L296,Data!$X$3:$X$29,Data!$W$3:$W$29)</f>
        <v>#N/A</v>
      </c>
      <c r="P296" s="3" t="b">
        <f>OR(_xlfn.XLOOKUP(CK295,Data!$O$3:$O$25,Data!$U$3:$U$25),AND(CL295,OR(DC295=CK295,DC295=1)))</f>
        <v>1</v>
      </c>
      <c r="Q296" s="3" t="e" cm="1">
        <f t="array" ref="Q296">INDEX(CO295:DN295,1,O296)</f>
        <v>#N/A</v>
      </c>
      <c r="R296" s="3" t="e">
        <f t="shared" si="347"/>
        <v>#N/A</v>
      </c>
      <c r="S296" s="3" t="e">
        <f t="shared" si="396"/>
        <v>#N/A</v>
      </c>
      <c r="T296" s="3" t="str">
        <f t="shared" si="397"/>
        <v/>
      </c>
      <c r="U296" s="3" t="str">
        <f>IF(M296&lt;&gt;"",M296,IF(L296="","",IFERROR(IF(T296=0,IF(S296=FALSE,Data!$J$11,Data!$J$8),""),IF(K296=Data!$B$4,"",Data!$J$8))))</f>
        <v>I don't know that verb.</v>
      </c>
      <c r="V296" s="3" t="e" cm="1">
        <f t="array" ref="V296">INDEX(Data!$Q$3:$T$25,CK295,L296)</f>
        <v>#VALUE!</v>
      </c>
      <c r="W296" s="3" t="e">
        <f t="shared" si="348"/>
        <v>#VALUE!</v>
      </c>
      <c r="X296" s="3">
        <f t="shared" si="398"/>
        <v>0</v>
      </c>
      <c r="Y296" s="3" t="str">
        <f>IF(K296&lt;&gt;"Go","",IF(ISNUMBER(V296),IF(V296&gt;0,W296,Data!$J$9),Play!V296))</f>
        <v/>
      </c>
      <c r="Z296" s="3" t="b">
        <f t="shared" si="399"/>
        <v>0</v>
      </c>
      <c r="AA296" s="3" t="str">
        <f t="shared" si="400"/>
        <v/>
      </c>
      <c r="AB296" s="3">
        <f t="shared" si="349"/>
        <v>0</v>
      </c>
      <c r="AE296" s="5" t="str">
        <f t="shared" si="350"/>
        <v/>
      </c>
      <c r="AF296" s="5" t="str">
        <f>IF(AE296&lt;&gt;"",OR(_xlfn.XLOOKUP(AE296,Data!$O$3:$O$25,Data!$U$3:$U$25),AND(CL295,OR(DC295=1,DC295=CK295))),"")</f>
        <v/>
      </c>
      <c r="AG296" s="5" t="e" cm="1">
        <f t="array" ref="AG296">"Exits: " &amp; _xlfn.TEXTJOIN(", ", TRUE, IF(INDEX(Data!$Q$3:$T$25,AE296,0)&gt;0,Data!$Q$2:$T$2,""))&amp;"."</f>
        <v>#VALUE!</v>
      </c>
      <c r="AH296" s="5" t="str" cm="1">
        <f t="array" ref="AH296">_xlfn.TEXTJOIN(", ", TRUE, IF(CO295:DN295=AE296,_xlfn.XLOOKUP($CO$3:$DN$3,Data!$W$3:$W$28,Data!$X$3:$X$28),""))</f>
        <v/>
      </c>
      <c r="AI296" s="5" t="str">
        <f>IF(AF296="","",IF(AF296,_xlfn.XLOOKUP(AE296,Data!$O$3:$O$25,Data!$P$3:$P$25)&amp;" "&amp;AG296&amp;IF(AH296&lt;&gt;""," You see: " &amp;AH296&amp;".",""),Data!$J$10))</f>
        <v/>
      </c>
      <c r="AJ296" s="5" t="str">
        <f t="shared" si="401"/>
        <v/>
      </c>
      <c r="AK296" s="5" t="str">
        <f>IF(AND(K296="Talk",U296=""),_xlfn.XLOOKUP(T296,Data!$W$3:$W$28,Data!$AC$3:$AC$28),"")</f>
        <v/>
      </c>
      <c r="AL296" s="5" t="str">
        <f t="shared" si="402"/>
        <v/>
      </c>
      <c r="AM296" s="5" t="b">
        <f t="shared" si="403"/>
        <v>0</v>
      </c>
      <c r="AN296" s="5" t="str">
        <f>IF(AM296,IF(_xlfn.XLOOKUP(T296,Data!$W$3:$W$28,Data!$AA$3:$AA$28)=FALSE,"You can't take that.",IF(Q296=1,"You already have that.",IF(OR(CK295=CT295,CK295=CY295),"The unholy fiend prevents you!",""))),"")</f>
        <v/>
      </c>
      <c r="AO296" s="5" t="str">
        <f t="shared" si="404"/>
        <v/>
      </c>
      <c r="AP296" s="5" t="str">
        <f t="shared" si="405"/>
        <v/>
      </c>
      <c r="AQ296" s="5" t="b">
        <f t="shared" si="406"/>
        <v>0</v>
      </c>
      <c r="AR296" s="5" t="str">
        <f t="shared" si="407"/>
        <v/>
      </c>
      <c r="AS296" s="5" t="str">
        <f t="shared" si="408"/>
        <v/>
      </c>
      <c r="AT296" s="5" t="str">
        <f t="shared" si="346"/>
        <v/>
      </c>
      <c r="AU296" s="5" t="str">
        <f>IF(AND(K296="Examine",U296=""),_xlfn.XLOOKUP(T296,Data!$W$3:$W$28,Data!$Z$3:$Z$28)&amp;IF(T296=15,IF(CL295,IF(CM295&gt;=14,"burning brightly.",IF(CM295&gt;=9,"burning steadily.",IF(CM295&gt;=4,"burning weakly.","guttering."))),"unlit."),""),"")</f>
        <v/>
      </c>
      <c r="AV296" s="5" t="str" cm="1">
        <f t="array" ref="AV296">_xlfn.TEXTJOIN(", ", TRUE, IF(CO295:DN295=1,CO$1:DN$1,""))</f>
        <v/>
      </c>
      <c r="AW296" s="5" t="str">
        <f t="shared" si="409"/>
        <v/>
      </c>
      <c r="AX296" s="5" t="b">
        <f t="shared" si="410"/>
        <v>0</v>
      </c>
      <c r="AY296" s="5" t="str">
        <f>IF(AX296,IF(NOT(ISBLANK(_xlfn.XLOOKUP(T296,Data!$W$3:$W$28,Data!$AD$3:$AD$28))),IF(CK295=12,"","There's nowhere to pour it away here."),"You can't empty that!"),"")</f>
        <v/>
      </c>
      <c r="AZ296" s="5" t="str">
        <f t="shared" si="411"/>
        <v/>
      </c>
      <c r="BA296" s="5" t="b">
        <f t="shared" si="412"/>
        <v>0</v>
      </c>
      <c r="BB296" s="5" t="e">
        <f>_xlfn.XLOOKUP(T296,Data!$W$3:$W$28,Data!$AD$3:$AD$28)</f>
        <v>#N/A</v>
      </c>
      <c r="BC296" s="5" t="str">
        <f t="shared" si="413"/>
        <v/>
      </c>
      <c r="BD296" s="5" t="str">
        <f t="shared" si="414"/>
        <v/>
      </c>
      <c r="BE296" s="5" t="b">
        <f t="shared" si="415"/>
        <v>0</v>
      </c>
      <c r="BF296" s="5" t="str">
        <f t="shared" si="351"/>
        <v/>
      </c>
      <c r="BG296" s="5" t="str">
        <f t="shared" si="416"/>
        <v/>
      </c>
      <c r="BH296" s="5" t="b">
        <f t="shared" si="417"/>
        <v>0</v>
      </c>
      <c r="BI296" s="5" t="str">
        <f t="shared" si="418"/>
        <v/>
      </c>
      <c r="BJ296" s="5" t="str">
        <f t="shared" si="352"/>
        <v/>
      </c>
      <c r="BK296" s="5" t="str">
        <f>IF(BH296,IF(BI296="","You ring the bell. "&amp;IF(BJ296=0,"Nothing else happens.","The "&amp;_xlfn.XLOOKUP(BJ296,Data!$W$3:$W$28,Data!$X$3:$X$28)&amp;" is transformed!"),BI296),"")</f>
        <v/>
      </c>
      <c r="BL296" s="5" t="b">
        <f t="shared" si="419"/>
        <v>0</v>
      </c>
      <c r="BM296" s="5" t="b">
        <f t="shared" si="420"/>
        <v>0</v>
      </c>
      <c r="BN296" s="5" t="str">
        <f t="shared" si="353"/>
        <v/>
      </c>
      <c r="BO296" s="5" t="str">
        <f t="shared" si="354"/>
        <v/>
      </c>
      <c r="BP296" s="5" t="b">
        <f t="shared" si="421"/>
        <v>0</v>
      </c>
      <c r="BQ296" s="5" t="str">
        <f>IF(BP296,IF(_xlfn.XLOOKUP(T296,Data!$W$3:$W$28,Data!$AB$3:$AB$28),"That's much too precious to give away!",IF(OR(AND(T296=17,CK295=CQ295),AND(T296=21,CK295=CV295)),"","No-one here seems to want that.")),"")</f>
        <v/>
      </c>
      <c r="BR296" s="5" t="str">
        <f>IF(BP296,IF(BQ296&lt;&gt;"",BQ296,IF(T296=21,Data!$B$5,"The priest takes the water and it is transformed by heavenly radiance!")),"")</f>
        <v/>
      </c>
      <c r="BS296" s="5" t="b">
        <f t="shared" si="422"/>
        <v>0</v>
      </c>
      <c r="BT296" s="5" t="str">
        <f t="shared" si="355"/>
        <v/>
      </c>
      <c r="BU296" s="5" t="str">
        <f t="shared" si="423"/>
        <v/>
      </c>
      <c r="BV296" s="5" t="b">
        <f t="shared" si="424"/>
        <v>0</v>
      </c>
      <c r="BW296" s="5" t="str">
        <f t="shared" si="356"/>
        <v/>
      </c>
      <c r="BX296" s="5" t="str">
        <f t="shared" si="425"/>
        <v/>
      </c>
      <c r="BY296" s="5" t="b">
        <f t="shared" si="426"/>
        <v>0</v>
      </c>
      <c r="BZ296" s="5">
        <f t="shared" si="427"/>
        <v>0</v>
      </c>
      <c r="CA296" s="5" t="str">
        <f t="shared" si="357"/>
        <v/>
      </c>
      <c r="CB296" s="5" t="b">
        <f t="shared" si="358"/>
        <v>0</v>
      </c>
      <c r="CC296" s="5" t="str">
        <f t="shared" si="359"/>
        <v/>
      </c>
      <c r="CD296" s="5" t="b">
        <f t="shared" si="360"/>
        <v>0</v>
      </c>
      <c r="CE296" s="5" t="b">
        <f t="shared" si="361"/>
        <v>0</v>
      </c>
      <c r="CF296" s="5" t="b">
        <f t="shared" si="362"/>
        <v>0</v>
      </c>
      <c r="CG296" s="5" t="b">
        <f t="shared" si="363"/>
        <v>0</v>
      </c>
      <c r="CH296" s="5" t="b">
        <f t="shared" si="364"/>
        <v>0</v>
      </c>
      <c r="CI296" s="5">
        <f t="shared" si="365"/>
        <v>0</v>
      </c>
      <c r="CJ296" s="5" t="str">
        <f t="shared" si="366"/>
        <v>I don't know that verb.</v>
      </c>
      <c r="CK296" s="4">
        <f t="shared" si="367"/>
        <v>3</v>
      </c>
      <c r="CL296" s="4" t="b">
        <f t="shared" si="368"/>
        <v>0</v>
      </c>
      <c r="CM296" s="4">
        <f t="shared" si="428"/>
        <v>20</v>
      </c>
      <c r="CN296" s="4" t="b">
        <f t="shared" si="369"/>
        <v>0</v>
      </c>
      <c r="CO296" s="4">
        <f t="shared" si="370"/>
        <v>12</v>
      </c>
      <c r="CP296" s="4">
        <f t="shared" si="371"/>
        <v>10</v>
      </c>
      <c r="CQ296" s="4">
        <f t="shared" si="372"/>
        <v>2</v>
      </c>
      <c r="CR296" s="4">
        <f t="shared" si="373"/>
        <v>20</v>
      </c>
      <c r="CS296" s="4">
        <f t="shared" si="374"/>
        <v>2</v>
      </c>
      <c r="CT296" s="4">
        <f t="shared" si="375"/>
        <v>15</v>
      </c>
      <c r="CU296" s="4">
        <f t="shared" si="376"/>
        <v>16</v>
      </c>
      <c r="CV296" s="4">
        <f t="shared" si="377"/>
        <v>8</v>
      </c>
      <c r="CW296" s="4">
        <f t="shared" si="378"/>
        <v>8</v>
      </c>
      <c r="CX296" s="4">
        <f t="shared" si="379"/>
        <v>14</v>
      </c>
      <c r="CY296" s="4">
        <f t="shared" si="380"/>
        <v>19</v>
      </c>
      <c r="CZ296" s="4">
        <f t="shared" si="381"/>
        <v>9</v>
      </c>
      <c r="DA296" s="4">
        <f t="shared" si="382"/>
        <v>2</v>
      </c>
      <c r="DB296" s="4">
        <f t="shared" si="383"/>
        <v>12</v>
      </c>
      <c r="DC296" s="4">
        <f t="shared" si="429"/>
        <v>2</v>
      </c>
      <c r="DD296" s="4">
        <f t="shared" si="384"/>
        <v>2</v>
      </c>
      <c r="DE296" s="4">
        <f t="shared" si="385"/>
        <v>2</v>
      </c>
      <c r="DF296" s="4">
        <f t="shared" si="386"/>
        <v>10</v>
      </c>
      <c r="DG296" s="4">
        <f t="shared" si="387"/>
        <v>2</v>
      </c>
      <c r="DH296" s="4">
        <f t="shared" si="388"/>
        <v>17</v>
      </c>
      <c r="DI296" s="4">
        <f t="shared" si="389"/>
        <v>6</v>
      </c>
      <c r="DJ296" s="4">
        <f t="shared" si="390"/>
        <v>15</v>
      </c>
      <c r="DK296" s="4">
        <f t="shared" si="391"/>
        <v>19</v>
      </c>
      <c r="DL296" s="4">
        <f t="shared" si="392"/>
        <v>2</v>
      </c>
      <c r="DM296" s="4">
        <f t="shared" si="393"/>
        <v>22</v>
      </c>
      <c r="DN296" s="4">
        <f t="shared" si="394"/>
        <v>23</v>
      </c>
      <c r="DO296" s="3"/>
    </row>
    <row r="297" spans="1:119" x14ac:dyDescent="0.35">
      <c r="A297" s="3" t="str">
        <f t="shared" si="395"/>
        <v/>
      </c>
      <c r="B297" s="6"/>
      <c r="C297" s="3" t="str">
        <f t="shared" si="345"/>
        <v/>
      </c>
      <c r="D297" s="3" t="e" cm="1">
        <f t="array" ref="D297:F297">INDEX(_xlfn.TEXTSPLIT(B297," ",,TRUE),_xlfn.SEQUENCE(1,3))</f>
        <v>#VALUE!</v>
      </c>
      <c r="E297" s="3" t="e">
        <v>#VALUE!</v>
      </c>
      <c r="F297" s="3" t="e">
        <v>#VALUE!</v>
      </c>
      <c r="G297" s="3" t="e" cm="1">
        <f t="array" ref="G297">_xlfn.XLOOKUP(D297,Data!$D$3:$D$36,Data!$E$3:$G$36)</f>
        <v>#VALUE!</v>
      </c>
      <c r="H297" s="3"/>
      <c r="I297" s="3"/>
      <c r="J297" s="3" t="e">
        <f>_xlfn.XMATCH(E297,Data!$L$3:$L$10)</f>
        <v>#VALUE!</v>
      </c>
      <c r="K297" s="3" t="str">
        <f>IF(M297="",IF(I297,Data!$B$4,_xlfn.XLOOKUP(D297,Data!$D$3:$D$36,Data!$E$3:$E$36)),"")</f>
        <v/>
      </c>
      <c r="L297" s="3" t="str">
        <f>IF(M297="",IF(I297,_xlfn.XLOOKUP(G297,Data!$L$3:$L$10,Data!$M$3:$M$10),IF(H297=0,"",IF(H297=1,E297,_xlfn.XLOOKUP(E297,Data!$L$3:$L$10,Data!$M$3:$M$10)))),"")</f>
        <v/>
      </c>
      <c r="M297" s="3" t="str">
        <f>IF(NOT(ISERROR(F297)),Data!$J$3,IF(ISERROR(G297),Data!$J$4,IF(AND(H297=0,NOT(ISERROR(E297))),Data!$J$5,IF(AND(H297=2,ISERROR(J297)),Data!$J$7,IF(AND(H297=1,ISERROR(E297)),Data!$J$6,"")))))</f>
        <v>I don't know that verb.</v>
      </c>
      <c r="N297" s="3" t="e">
        <f>_xlfn.XLOOKUP(K297,Data!$D$3:$D$36,Data!$H$3:$H$36)</f>
        <v>#N/A</v>
      </c>
      <c r="O297" s="3" t="e">
        <f>_xlfn.XLOOKUP(L297,Data!$X$3:$X$29,Data!$W$3:$W$29)</f>
        <v>#N/A</v>
      </c>
      <c r="P297" s="3" t="b">
        <f>OR(_xlfn.XLOOKUP(CK296,Data!$O$3:$O$25,Data!$U$3:$U$25),AND(CL296,OR(DC296=CK296,DC296=1)))</f>
        <v>1</v>
      </c>
      <c r="Q297" s="3" t="e" cm="1">
        <f t="array" ref="Q297">INDEX(CO296:DN296,1,O297)</f>
        <v>#N/A</v>
      </c>
      <c r="R297" s="3" t="e">
        <f t="shared" si="347"/>
        <v>#N/A</v>
      </c>
      <c r="S297" s="3" t="e">
        <f t="shared" si="396"/>
        <v>#N/A</v>
      </c>
      <c r="T297" s="3" t="str">
        <f t="shared" si="397"/>
        <v/>
      </c>
      <c r="U297" s="3" t="str">
        <f>IF(M297&lt;&gt;"",M297,IF(L297="","",IFERROR(IF(T297=0,IF(S297=FALSE,Data!$J$11,Data!$J$8),""),IF(K297=Data!$B$4,"",Data!$J$8))))</f>
        <v>I don't know that verb.</v>
      </c>
      <c r="V297" s="3" t="e" cm="1">
        <f t="array" ref="V297">INDEX(Data!$Q$3:$T$25,CK296,L297)</f>
        <v>#VALUE!</v>
      </c>
      <c r="W297" s="3" t="e">
        <f t="shared" si="348"/>
        <v>#VALUE!</v>
      </c>
      <c r="X297" s="3">
        <f t="shared" si="398"/>
        <v>0</v>
      </c>
      <c r="Y297" s="3" t="str">
        <f>IF(K297&lt;&gt;"Go","",IF(ISNUMBER(V297),IF(V297&gt;0,W297,Data!$J$9),Play!V297))</f>
        <v/>
      </c>
      <c r="Z297" s="3" t="b">
        <f t="shared" si="399"/>
        <v>0</v>
      </c>
      <c r="AA297" s="3" t="str">
        <f t="shared" si="400"/>
        <v/>
      </c>
      <c r="AB297" s="3">
        <f t="shared" si="349"/>
        <v>0</v>
      </c>
      <c r="AE297" s="5" t="str">
        <f t="shared" si="350"/>
        <v/>
      </c>
      <c r="AF297" s="5" t="str">
        <f>IF(AE297&lt;&gt;"",OR(_xlfn.XLOOKUP(AE297,Data!$O$3:$O$25,Data!$U$3:$U$25),AND(CL296,OR(DC296=1,DC296=CK296))),"")</f>
        <v/>
      </c>
      <c r="AG297" s="5" t="e" cm="1">
        <f t="array" ref="AG297">"Exits: " &amp; _xlfn.TEXTJOIN(", ", TRUE, IF(INDEX(Data!$Q$3:$T$25,AE297,0)&gt;0,Data!$Q$2:$T$2,""))&amp;"."</f>
        <v>#VALUE!</v>
      </c>
      <c r="AH297" s="5" t="str" cm="1">
        <f t="array" ref="AH297">_xlfn.TEXTJOIN(", ", TRUE, IF(CO296:DN296=AE297,_xlfn.XLOOKUP($CO$3:$DN$3,Data!$W$3:$W$28,Data!$X$3:$X$28),""))</f>
        <v/>
      </c>
      <c r="AI297" s="5" t="str">
        <f>IF(AF297="","",IF(AF297,_xlfn.XLOOKUP(AE297,Data!$O$3:$O$25,Data!$P$3:$P$25)&amp;" "&amp;AG297&amp;IF(AH297&lt;&gt;""," You see: " &amp;AH297&amp;".",""),Data!$J$10))</f>
        <v/>
      </c>
      <c r="AJ297" s="5" t="str">
        <f t="shared" si="401"/>
        <v/>
      </c>
      <c r="AK297" s="5" t="str">
        <f>IF(AND(K297="Talk",U297=""),_xlfn.XLOOKUP(T297,Data!$W$3:$W$28,Data!$AC$3:$AC$28),"")</f>
        <v/>
      </c>
      <c r="AL297" s="5" t="str">
        <f t="shared" si="402"/>
        <v/>
      </c>
      <c r="AM297" s="5" t="b">
        <f t="shared" si="403"/>
        <v>0</v>
      </c>
      <c r="AN297" s="5" t="str">
        <f>IF(AM297,IF(_xlfn.XLOOKUP(T297,Data!$W$3:$W$28,Data!$AA$3:$AA$28)=FALSE,"You can't take that.",IF(Q297=1,"You already have that.",IF(OR(CK296=CT296,CK296=CY296),"The unholy fiend prevents you!",""))),"")</f>
        <v/>
      </c>
      <c r="AO297" s="5" t="str">
        <f t="shared" si="404"/>
        <v/>
      </c>
      <c r="AP297" s="5" t="str">
        <f t="shared" si="405"/>
        <v/>
      </c>
      <c r="AQ297" s="5" t="b">
        <f t="shared" si="406"/>
        <v>0</v>
      </c>
      <c r="AR297" s="5" t="str">
        <f t="shared" si="407"/>
        <v/>
      </c>
      <c r="AS297" s="5" t="str">
        <f t="shared" si="408"/>
        <v/>
      </c>
      <c r="AT297" s="5" t="str">
        <f t="shared" si="346"/>
        <v/>
      </c>
      <c r="AU297" s="5" t="str">
        <f>IF(AND(K297="Examine",U297=""),_xlfn.XLOOKUP(T297,Data!$W$3:$W$28,Data!$Z$3:$Z$28)&amp;IF(T297=15,IF(CL296,IF(CM296&gt;=14,"burning brightly.",IF(CM296&gt;=9,"burning steadily.",IF(CM296&gt;=4,"burning weakly.","guttering."))),"unlit."),""),"")</f>
        <v/>
      </c>
      <c r="AV297" s="5" t="str" cm="1">
        <f t="array" ref="AV297">_xlfn.TEXTJOIN(", ", TRUE, IF(CO296:DN296=1,CO$1:DN$1,""))</f>
        <v/>
      </c>
      <c r="AW297" s="5" t="str">
        <f t="shared" si="409"/>
        <v/>
      </c>
      <c r="AX297" s="5" t="b">
        <f t="shared" si="410"/>
        <v>0</v>
      </c>
      <c r="AY297" s="5" t="str">
        <f>IF(AX297,IF(NOT(ISBLANK(_xlfn.XLOOKUP(T297,Data!$W$3:$W$28,Data!$AD$3:$AD$28))),IF(CK296=12,"","There's nowhere to pour it away here."),"You can't empty that!"),"")</f>
        <v/>
      </c>
      <c r="AZ297" s="5" t="str">
        <f t="shared" si="411"/>
        <v/>
      </c>
      <c r="BA297" s="5" t="b">
        <f t="shared" si="412"/>
        <v>0</v>
      </c>
      <c r="BB297" s="5" t="e">
        <f>_xlfn.XLOOKUP(T297,Data!$W$3:$W$28,Data!$AD$3:$AD$28)</f>
        <v>#N/A</v>
      </c>
      <c r="BC297" s="5" t="str">
        <f t="shared" si="413"/>
        <v/>
      </c>
      <c r="BD297" s="5" t="str">
        <f t="shared" si="414"/>
        <v/>
      </c>
      <c r="BE297" s="5" t="b">
        <f t="shared" si="415"/>
        <v>0</v>
      </c>
      <c r="BF297" s="5" t="str">
        <f t="shared" si="351"/>
        <v/>
      </c>
      <c r="BG297" s="5" t="str">
        <f t="shared" si="416"/>
        <v/>
      </c>
      <c r="BH297" s="5" t="b">
        <f t="shared" si="417"/>
        <v>0</v>
      </c>
      <c r="BI297" s="5" t="str">
        <f t="shared" si="418"/>
        <v/>
      </c>
      <c r="BJ297" s="5" t="str">
        <f t="shared" si="352"/>
        <v/>
      </c>
      <c r="BK297" s="5" t="str">
        <f>IF(BH297,IF(BI297="","You ring the bell. "&amp;IF(BJ297=0,"Nothing else happens.","The "&amp;_xlfn.XLOOKUP(BJ297,Data!$W$3:$W$28,Data!$X$3:$X$28)&amp;" is transformed!"),BI297),"")</f>
        <v/>
      </c>
      <c r="BL297" s="5" t="b">
        <f t="shared" si="419"/>
        <v>0</v>
      </c>
      <c r="BM297" s="5" t="b">
        <f t="shared" si="420"/>
        <v>0</v>
      </c>
      <c r="BN297" s="5" t="str">
        <f t="shared" si="353"/>
        <v/>
      </c>
      <c r="BO297" s="5" t="str">
        <f t="shared" si="354"/>
        <v/>
      </c>
      <c r="BP297" s="5" t="b">
        <f t="shared" si="421"/>
        <v>0</v>
      </c>
      <c r="BQ297" s="5" t="str">
        <f>IF(BP297,IF(_xlfn.XLOOKUP(T297,Data!$W$3:$W$28,Data!$AB$3:$AB$28),"That's much too precious to give away!",IF(OR(AND(T297=17,CK296=CQ296),AND(T297=21,CK296=CV296)),"","No-one here seems to want that.")),"")</f>
        <v/>
      </c>
      <c r="BR297" s="5" t="str">
        <f>IF(BP297,IF(BQ297&lt;&gt;"",BQ297,IF(T297=21,Data!$B$5,"The priest takes the water and it is transformed by heavenly radiance!")),"")</f>
        <v/>
      </c>
      <c r="BS297" s="5" t="b">
        <f t="shared" si="422"/>
        <v>0</v>
      </c>
      <c r="BT297" s="5" t="str">
        <f t="shared" si="355"/>
        <v/>
      </c>
      <c r="BU297" s="5" t="str">
        <f t="shared" si="423"/>
        <v/>
      </c>
      <c r="BV297" s="5" t="b">
        <f t="shared" si="424"/>
        <v>0</v>
      </c>
      <c r="BW297" s="5" t="str">
        <f t="shared" si="356"/>
        <v/>
      </c>
      <c r="BX297" s="5" t="str">
        <f t="shared" si="425"/>
        <v/>
      </c>
      <c r="BY297" s="5" t="b">
        <f t="shared" si="426"/>
        <v>0</v>
      </c>
      <c r="BZ297" s="5">
        <f t="shared" si="427"/>
        <v>0</v>
      </c>
      <c r="CA297" s="5" t="str">
        <f t="shared" si="357"/>
        <v/>
      </c>
      <c r="CB297" s="5" t="b">
        <f t="shared" si="358"/>
        <v>0</v>
      </c>
      <c r="CC297" s="5" t="str">
        <f t="shared" si="359"/>
        <v/>
      </c>
      <c r="CD297" s="5" t="b">
        <f t="shared" si="360"/>
        <v>0</v>
      </c>
      <c r="CE297" s="5" t="b">
        <f t="shared" si="361"/>
        <v>0</v>
      </c>
      <c r="CF297" s="5" t="b">
        <f t="shared" si="362"/>
        <v>0</v>
      </c>
      <c r="CG297" s="5" t="b">
        <f t="shared" si="363"/>
        <v>0</v>
      </c>
      <c r="CH297" s="5" t="b">
        <f t="shared" si="364"/>
        <v>0</v>
      </c>
      <c r="CI297" s="5">
        <f t="shared" si="365"/>
        <v>0</v>
      </c>
      <c r="CJ297" s="5" t="str">
        <f t="shared" si="366"/>
        <v>I don't know that verb.</v>
      </c>
      <c r="CK297" s="4">
        <f t="shared" si="367"/>
        <v>3</v>
      </c>
      <c r="CL297" s="4" t="b">
        <f t="shared" si="368"/>
        <v>0</v>
      </c>
      <c r="CM297" s="4">
        <f t="shared" si="428"/>
        <v>20</v>
      </c>
      <c r="CN297" s="4" t="b">
        <f t="shared" si="369"/>
        <v>0</v>
      </c>
      <c r="CO297" s="4">
        <f t="shared" si="370"/>
        <v>12</v>
      </c>
      <c r="CP297" s="4">
        <f t="shared" si="371"/>
        <v>10</v>
      </c>
      <c r="CQ297" s="4">
        <f t="shared" si="372"/>
        <v>2</v>
      </c>
      <c r="CR297" s="4">
        <f t="shared" si="373"/>
        <v>20</v>
      </c>
      <c r="CS297" s="4">
        <f t="shared" si="374"/>
        <v>2</v>
      </c>
      <c r="CT297" s="4">
        <f t="shared" si="375"/>
        <v>15</v>
      </c>
      <c r="CU297" s="4">
        <f t="shared" si="376"/>
        <v>16</v>
      </c>
      <c r="CV297" s="4">
        <f t="shared" si="377"/>
        <v>8</v>
      </c>
      <c r="CW297" s="4">
        <f t="shared" si="378"/>
        <v>8</v>
      </c>
      <c r="CX297" s="4">
        <f t="shared" si="379"/>
        <v>14</v>
      </c>
      <c r="CY297" s="4">
        <f t="shared" si="380"/>
        <v>19</v>
      </c>
      <c r="CZ297" s="4">
        <f t="shared" si="381"/>
        <v>9</v>
      </c>
      <c r="DA297" s="4">
        <f t="shared" si="382"/>
        <v>2</v>
      </c>
      <c r="DB297" s="4">
        <f t="shared" si="383"/>
        <v>12</v>
      </c>
      <c r="DC297" s="4">
        <f t="shared" si="429"/>
        <v>2</v>
      </c>
      <c r="DD297" s="4">
        <f t="shared" si="384"/>
        <v>2</v>
      </c>
      <c r="DE297" s="4">
        <f t="shared" si="385"/>
        <v>2</v>
      </c>
      <c r="DF297" s="4">
        <f t="shared" si="386"/>
        <v>10</v>
      </c>
      <c r="DG297" s="4">
        <f t="shared" si="387"/>
        <v>2</v>
      </c>
      <c r="DH297" s="4">
        <f t="shared" si="388"/>
        <v>17</v>
      </c>
      <c r="DI297" s="4">
        <f t="shared" si="389"/>
        <v>6</v>
      </c>
      <c r="DJ297" s="4">
        <f t="shared" si="390"/>
        <v>15</v>
      </c>
      <c r="DK297" s="4">
        <f t="shared" si="391"/>
        <v>19</v>
      </c>
      <c r="DL297" s="4">
        <f t="shared" si="392"/>
        <v>2</v>
      </c>
      <c r="DM297" s="4">
        <f t="shared" si="393"/>
        <v>22</v>
      </c>
      <c r="DN297" s="4">
        <f t="shared" si="394"/>
        <v>23</v>
      </c>
      <c r="DO297" s="3"/>
    </row>
    <row r="298" spans="1:119" x14ac:dyDescent="0.35">
      <c r="A298" s="3" t="str">
        <f t="shared" si="395"/>
        <v/>
      </c>
      <c r="B298" s="6"/>
      <c r="C298" s="3" t="str">
        <f t="shared" si="345"/>
        <v/>
      </c>
      <c r="D298" s="3" t="e" cm="1">
        <f t="array" ref="D298:F298">INDEX(_xlfn.TEXTSPLIT(B298," ",,TRUE),_xlfn.SEQUENCE(1,3))</f>
        <v>#VALUE!</v>
      </c>
      <c r="E298" s="3" t="e">
        <v>#VALUE!</v>
      </c>
      <c r="F298" s="3" t="e">
        <v>#VALUE!</v>
      </c>
      <c r="G298" s="3" t="e" cm="1">
        <f t="array" ref="G298">_xlfn.XLOOKUP(D298,Data!$D$3:$D$36,Data!$E$3:$G$36)</f>
        <v>#VALUE!</v>
      </c>
      <c r="H298" s="3"/>
      <c r="I298" s="3"/>
      <c r="J298" s="3" t="e">
        <f>_xlfn.XMATCH(E298,Data!$L$3:$L$10)</f>
        <v>#VALUE!</v>
      </c>
      <c r="K298" s="3" t="str">
        <f>IF(M298="",IF(I298,Data!$B$4,_xlfn.XLOOKUP(D298,Data!$D$3:$D$36,Data!$E$3:$E$36)),"")</f>
        <v/>
      </c>
      <c r="L298" s="3" t="str">
        <f>IF(M298="",IF(I298,_xlfn.XLOOKUP(G298,Data!$L$3:$L$10,Data!$M$3:$M$10),IF(H298=0,"",IF(H298=1,E298,_xlfn.XLOOKUP(E298,Data!$L$3:$L$10,Data!$M$3:$M$10)))),"")</f>
        <v/>
      </c>
      <c r="M298" s="3" t="str">
        <f>IF(NOT(ISERROR(F298)),Data!$J$3,IF(ISERROR(G298),Data!$J$4,IF(AND(H298=0,NOT(ISERROR(E298))),Data!$J$5,IF(AND(H298=2,ISERROR(J298)),Data!$J$7,IF(AND(H298=1,ISERROR(E298)),Data!$J$6,"")))))</f>
        <v>I don't know that verb.</v>
      </c>
      <c r="N298" s="3" t="e">
        <f>_xlfn.XLOOKUP(K298,Data!$D$3:$D$36,Data!$H$3:$H$36)</f>
        <v>#N/A</v>
      </c>
      <c r="O298" s="3" t="e">
        <f>_xlfn.XLOOKUP(L298,Data!$X$3:$X$29,Data!$W$3:$W$29)</f>
        <v>#N/A</v>
      </c>
      <c r="P298" s="3" t="b">
        <f>OR(_xlfn.XLOOKUP(CK297,Data!$O$3:$O$25,Data!$U$3:$U$25),AND(CL297,OR(DC297=CK297,DC297=1)))</f>
        <v>1</v>
      </c>
      <c r="Q298" s="3" t="e" cm="1">
        <f t="array" ref="Q298">INDEX(CO297:DN297,1,O298)</f>
        <v>#N/A</v>
      </c>
      <c r="R298" s="3" t="e">
        <f t="shared" si="347"/>
        <v>#N/A</v>
      </c>
      <c r="S298" s="3" t="e">
        <f t="shared" si="396"/>
        <v>#N/A</v>
      </c>
      <c r="T298" s="3" t="str">
        <f t="shared" si="397"/>
        <v/>
      </c>
      <c r="U298" s="3" t="str">
        <f>IF(M298&lt;&gt;"",M298,IF(L298="","",IFERROR(IF(T298=0,IF(S298=FALSE,Data!$J$11,Data!$J$8),""),IF(K298=Data!$B$4,"",Data!$J$8))))</f>
        <v>I don't know that verb.</v>
      </c>
      <c r="V298" s="3" t="e" cm="1">
        <f t="array" ref="V298">INDEX(Data!$Q$3:$T$25,CK297,L298)</f>
        <v>#VALUE!</v>
      </c>
      <c r="W298" s="3" t="e">
        <f t="shared" si="348"/>
        <v>#VALUE!</v>
      </c>
      <c r="X298" s="3">
        <f t="shared" si="398"/>
        <v>0</v>
      </c>
      <c r="Y298" s="3" t="str">
        <f>IF(K298&lt;&gt;"Go","",IF(ISNUMBER(V298),IF(V298&gt;0,W298,Data!$J$9),Play!V298))</f>
        <v/>
      </c>
      <c r="Z298" s="3" t="b">
        <f t="shared" si="399"/>
        <v>0</v>
      </c>
      <c r="AA298" s="3" t="str">
        <f t="shared" si="400"/>
        <v/>
      </c>
      <c r="AB298" s="3">
        <f t="shared" si="349"/>
        <v>0</v>
      </c>
      <c r="AE298" s="5" t="str">
        <f t="shared" si="350"/>
        <v/>
      </c>
      <c r="AF298" s="5" t="str">
        <f>IF(AE298&lt;&gt;"",OR(_xlfn.XLOOKUP(AE298,Data!$O$3:$O$25,Data!$U$3:$U$25),AND(CL297,OR(DC297=1,DC297=CK297))),"")</f>
        <v/>
      </c>
      <c r="AG298" s="5" t="e" cm="1">
        <f t="array" ref="AG298">"Exits: " &amp; _xlfn.TEXTJOIN(", ", TRUE, IF(INDEX(Data!$Q$3:$T$25,AE298,0)&gt;0,Data!$Q$2:$T$2,""))&amp;"."</f>
        <v>#VALUE!</v>
      </c>
      <c r="AH298" s="5" t="str" cm="1">
        <f t="array" ref="AH298">_xlfn.TEXTJOIN(", ", TRUE, IF(CO297:DN297=AE298,_xlfn.XLOOKUP($CO$3:$DN$3,Data!$W$3:$W$28,Data!$X$3:$X$28),""))</f>
        <v/>
      </c>
      <c r="AI298" s="5" t="str">
        <f>IF(AF298="","",IF(AF298,_xlfn.XLOOKUP(AE298,Data!$O$3:$O$25,Data!$P$3:$P$25)&amp;" "&amp;AG298&amp;IF(AH298&lt;&gt;""," You see: " &amp;AH298&amp;".",""),Data!$J$10))</f>
        <v/>
      </c>
      <c r="AJ298" s="5" t="str">
        <f t="shared" si="401"/>
        <v/>
      </c>
      <c r="AK298" s="5" t="str">
        <f>IF(AND(K298="Talk",U298=""),_xlfn.XLOOKUP(T298,Data!$W$3:$W$28,Data!$AC$3:$AC$28),"")</f>
        <v/>
      </c>
      <c r="AL298" s="5" t="str">
        <f t="shared" si="402"/>
        <v/>
      </c>
      <c r="AM298" s="5" t="b">
        <f t="shared" si="403"/>
        <v>0</v>
      </c>
      <c r="AN298" s="5" t="str">
        <f>IF(AM298,IF(_xlfn.XLOOKUP(T298,Data!$W$3:$W$28,Data!$AA$3:$AA$28)=FALSE,"You can't take that.",IF(Q298=1,"You already have that.",IF(OR(CK297=CT297,CK297=CY297),"The unholy fiend prevents you!",""))),"")</f>
        <v/>
      </c>
      <c r="AO298" s="5" t="str">
        <f t="shared" si="404"/>
        <v/>
      </c>
      <c r="AP298" s="5" t="str">
        <f t="shared" si="405"/>
        <v/>
      </c>
      <c r="AQ298" s="5" t="b">
        <f t="shared" si="406"/>
        <v>0</v>
      </c>
      <c r="AR298" s="5" t="str">
        <f t="shared" si="407"/>
        <v/>
      </c>
      <c r="AS298" s="5" t="str">
        <f t="shared" si="408"/>
        <v/>
      </c>
      <c r="AT298" s="5" t="str">
        <f t="shared" si="346"/>
        <v/>
      </c>
      <c r="AU298" s="5" t="str">
        <f>IF(AND(K298="Examine",U298=""),_xlfn.XLOOKUP(T298,Data!$W$3:$W$28,Data!$Z$3:$Z$28)&amp;IF(T298=15,IF(CL297,IF(CM297&gt;=14,"burning brightly.",IF(CM297&gt;=9,"burning steadily.",IF(CM297&gt;=4,"burning weakly.","guttering."))),"unlit."),""),"")</f>
        <v/>
      </c>
      <c r="AV298" s="5" t="str" cm="1">
        <f t="array" ref="AV298">_xlfn.TEXTJOIN(", ", TRUE, IF(CO297:DN297=1,CO$1:DN$1,""))</f>
        <v/>
      </c>
      <c r="AW298" s="5" t="str">
        <f t="shared" si="409"/>
        <v/>
      </c>
      <c r="AX298" s="5" t="b">
        <f t="shared" si="410"/>
        <v>0</v>
      </c>
      <c r="AY298" s="5" t="str">
        <f>IF(AX298,IF(NOT(ISBLANK(_xlfn.XLOOKUP(T298,Data!$W$3:$W$28,Data!$AD$3:$AD$28))),IF(CK297=12,"","There's nowhere to pour it away here."),"You can't empty that!"),"")</f>
        <v/>
      </c>
      <c r="AZ298" s="5" t="str">
        <f t="shared" si="411"/>
        <v/>
      </c>
      <c r="BA298" s="5" t="b">
        <f t="shared" si="412"/>
        <v>0</v>
      </c>
      <c r="BB298" s="5" t="e">
        <f>_xlfn.XLOOKUP(T298,Data!$W$3:$W$28,Data!$AD$3:$AD$28)</f>
        <v>#N/A</v>
      </c>
      <c r="BC298" s="5" t="str">
        <f t="shared" si="413"/>
        <v/>
      </c>
      <c r="BD298" s="5" t="str">
        <f t="shared" si="414"/>
        <v/>
      </c>
      <c r="BE298" s="5" t="b">
        <f t="shared" si="415"/>
        <v>0</v>
      </c>
      <c r="BF298" s="5" t="str">
        <f t="shared" si="351"/>
        <v/>
      </c>
      <c r="BG298" s="5" t="str">
        <f t="shared" si="416"/>
        <v/>
      </c>
      <c r="BH298" s="5" t="b">
        <f t="shared" si="417"/>
        <v>0</v>
      </c>
      <c r="BI298" s="5" t="str">
        <f t="shared" si="418"/>
        <v/>
      </c>
      <c r="BJ298" s="5" t="str">
        <f t="shared" si="352"/>
        <v/>
      </c>
      <c r="BK298" s="5" t="str">
        <f>IF(BH298,IF(BI298="","You ring the bell. "&amp;IF(BJ298=0,"Nothing else happens.","The "&amp;_xlfn.XLOOKUP(BJ298,Data!$W$3:$W$28,Data!$X$3:$X$28)&amp;" is transformed!"),BI298),"")</f>
        <v/>
      </c>
      <c r="BL298" s="5" t="b">
        <f t="shared" si="419"/>
        <v>0</v>
      </c>
      <c r="BM298" s="5" t="b">
        <f t="shared" si="420"/>
        <v>0</v>
      </c>
      <c r="BN298" s="5" t="str">
        <f t="shared" si="353"/>
        <v/>
      </c>
      <c r="BO298" s="5" t="str">
        <f t="shared" si="354"/>
        <v/>
      </c>
      <c r="BP298" s="5" t="b">
        <f t="shared" si="421"/>
        <v>0</v>
      </c>
      <c r="BQ298" s="5" t="str">
        <f>IF(BP298,IF(_xlfn.XLOOKUP(T298,Data!$W$3:$W$28,Data!$AB$3:$AB$28),"That's much too precious to give away!",IF(OR(AND(T298=17,CK297=CQ297),AND(T298=21,CK297=CV297)),"","No-one here seems to want that.")),"")</f>
        <v/>
      </c>
      <c r="BR298" s="5" t="str">
        <f>IF(BP298,IF(BQ298&lt;&gt;"",BQ298,IF(T298=21,Data!$B$5,"The priest takes the water and it is transformed by heavenly radiance!")),"")</f>
        <v/>
      </c>
      <c r="BS298" s="5" t="b">
        <f t="shared" si="422"/>
        <v>0</v>
      </c>
      <c r="BT298" s="5" t="str">
        <f t="shared" si="355"/>
        <v/>
      </c>
      <c r="BU298" s="5" t="str">
        <f t="shared" si="423"/>
        <v/>
      </c>
      <c r="BV298" s="5" t="b">
        <f t="shared" si="424"/>
        <v>0</v>
      </c>
      <c r="BW298" s="5" t="str">
        <f t="shared" si="356"/>
        <v/>
      </c>
      <c r="BX298" s="5" t="str">
        <f t="shared" si="425"/>
        <v/>
      </c>
      <c r="BY298" s="5" t="b">
        <f t="shared" si="426"/>
        <v>0</v>
      </c>
      <c r="BZ298" s="5">
        <f t="shared" si="427"/>
        <v>0</v>
      </c>
      <c r="CA298" s="5" t="str">
        <f t="shared" si="357"/>
        <v/>
      </c>
      <c r="CB298" s="5" t="b">
        <f t="shared" si="358"/>
        <v>0</v>
      </c>
      <c r="CC298" s="5" t="str">
        <f t="shared" si="359"/>
        <v/>
      </c>
      <c r="CD298" s="5" t="b">
        <f t="shared" si="360"/>
        <v>0</v>
      </c>
      <c r="CE298" s="5" t="b">
        <f t="shared" si="361"/>
        <v>0</v>
      </c>
      <c r="CF298" s="5" t="b">
        <f t="shared" si="362"/>
        <v>0</v>
      </c>
      <c r="CG298" s="5" t="b">
        <f t="shared" si="363"/>
        <v>0</v>
      </c>
      <c r="CH298" s="5" t="b">
        <f t="shared" si="364"/>
        <v>0</v>
      </c>
      <c r="CI298" s="5">
        <f t="shared" si="365"/>
        <v>0</v>
      </c>
      <c r="CJ298" s="5" t="str">
        <f t="shared" si="366"/>
        <v>I don't know that verb.</v>
      </c>
      <c r="CK298" s="4">
        <f t="shared" si="367"/>
        <v>3</v>
      </c>
      <c r="CL298" s="4" t="b">
        <f t="shared" si="368"/>
        <v>0</v>
      </c>
      <c r="CM298" s="4">
        <f t="shared" si="428"/>
        <v>20</v>
      </c>
      <c r="CN298" s="4" t="b">
        <f t="shared" si="369"/>
        <v>0</v>
      </c>
      <c r="CO298" s="4">
        <f t="shared" si="370"/>
        <v>12</v>
      </c>
      <c r="CP298" s="4">
        <f t="shared" si="371"/>
        <v>10</v>
      </c>
      <c r="CQ298" s="4">
        <f t="shared" si="372"/>
        <v>2</v>
      </c>
      <c r="CR298" s="4">
        <f t="shared" si="373"/>
        <v>20</v>
      </c>
      <c r="CS298" s="4">
        <f t="shared" si="374"/>
        <v>2</v>
      </c>
      <c r="CT298" s="4">
        <f t="shared" si="375"/>
        <v>15</v>
      </c>
      <c r="CU298" s="4">
        <f t="shared" si="376"/>
        <v>16</v>
      </c>
      <c r="CV298" s="4">
        <f t="shared" si="377"/>
        <v>8</v>
      </c>
      <c r="CW298" s="4">
        <f t="shared" si="378"/>
        <v>8</v>
      </c>
      <c r="CX298" s="4">
        <f t="shared" si="379"/>
        <v>14</v>
      </c>
      <c r="CY298" s="4">
        <f t="shared" si="380"/>
        <v>19</v>
      </c>
      <c r="CZ298" s="4">
        <f t="shared" si="381"/>
        <v>9</v>
      </c>
      <c r="DA298" s="4">
        <f t="shared" si="382"/>
        <v>2</v>
      </c>
      <c r="DB298" s="4">
        <f t="shared" si="383"/>
        <v>12</v>
      </c>
      <c r="DC298" s="4">
        <f t="shared" si="429"/>
        <v>2</v>
      </c>
      <c r="DD298" s="4">
        <f t="shared" si="384"/>
        <v>2</v>
      </c>
      <c r="DE298" s="4">
        <f t="shared" si="385"/>
        <v>2</v>
      </c>
      <c r="DF298" s="4">
        <f t="shared" si="386"/>
        <v>10</v>
      </c>
      <c r="DG298" s="4">
        <f t="shared" si="387"/>
        <v>2</v>
      </c>
      <c r="DH298" s="4">
        <f t="shared" si="388"/>
        <v>17</v>
      </c>
      <c r="DI298" s="4">
        <f t="shared" si="389"/>
        <v>6</v>
      </c>
      <c r="DJ298" s="4">
        <f t="shared" si="390"/>
        <v>15</v>
      </c>
      <c r="DK298" s="4">
        <f t="shared" si="391"/>
        <v>19</v>
      </c>
      <c r="DL298" s="4">
        <f t="shared" si="392"/>
        <v>2</v>
      </c>
      <c r="DM298" s="4">
        <f t="shared" si="393"/>
        <v>22</v>
      </c>
      <c r="DN298" s="4">
        <f t="shared" si="394"/>
        <v>23</v>
      </c>
      <c r="DO298" s="3"/>
    </row>
    <row r="299" spans="1:119" x14ac:dyDescent="0.35">
      <c r="A299" s="3" t="str">
        <f t="shared" si="395"/>
        <v/>
      </c>
      <c r="B299" s="6"/>
      <c r="C299" s="3" t="str">
        <f t="shared" si="345"/>
        <v/>
      </c>
      <c r="D299" s="3" t="e" cm="1">
        <f t="array" ref="D299:F299">INDEX(_xlfn.TEXTSPLIT(B299," ",,TRUE),_xlfn.SEQUENCE(1,3))</f>
        <v>#VALUE!</v>
      </c>
      <c r="E299" s="3" t="e">
        <v>#VALUE!</v>
      </c>
      <c r="F299" s="3" t="e">
        <v>#VALUE!</v>
      </c>
      <c r="G299" s="3" t="e" cm="1">
        <f t="array" ref="G299">_xlfn.XLOOKUP(D299,Data!$D$3:$D$36,Data!$E$3:$G$36)</f>
        <v>#VALUE!</v>
      </c>
      <c r="H299" s="3"/>
      <c r="I299" s="3"/>
      <c r="J299" s="3" t="e">
        <f>_xlfn.XMATCH(E299,Data!$L$3:$L$10)</f>
        <v>#VALUE!</v>
      </c>
      <c r="K299" s="3" t="str">
        <f>IF(M299="",IF(I299,Data!$B$4,_xlfn.XLOOKUP(D299,Data!$D$3:$D$36,Data!$E$3:$E$36)),"")</f>
        <v/>
      </c>
      <c r="L299" s="3" t="str">
        <f>IF(M299="",IF(I299,_xlfn.XLOOKUP(G299,Data!$L$3:$L$10,Data!$M$3:$M$10),IF(H299=0,"",IF(H299=1,E299,_xlfn.XLOOKUP(E299,Data!$L$3:$L$10,Data!$M$3:$M$10)))),"")</f>
        <v/>
      </c>
      <c r="M299" s="3" t="str">
        <f>IF(NOT(ISERROR(F299)),Data!$J$3,IF(ISERROR(G299),Data!$J$4,IF(AND(H299=0,NOT(ISERROR(E299))),Data!$J$5,IF(AND(H299=2,ISERROR(J299)),Data!$J$7,IF(AND(H299=1,ISERROR(E299)),Data!$J$6,"")))))</f>
        <v>I don't know that verb.</v>
      </c>
      <c r="N299" s="3" t="e">
        <f>_xlfn.XLOOKUP(K299,Data!$D$3:$D$36,Data!$H$3:$H$36)</f>
        <v>#N/A</v>
      </c>
      <c r="O299" s="3" t="e">
        <f>_xlfn.XLOOKUP(L299,Data!$X$3:$X$29,Data!$W$3:$W$29)</f>
        <v>#N/A</v>
      </c>
      <c r="P299" s="3" t="b">
        <f>OR(_xlfn.XLOOKUP(CK298,Data!$O$3:$O$25,Data!$U$3:$U$25),AND(CL298,OR(DC298=CK298,DC298=1)))</f>
        <v>1</v>
      </c>
      <c r="Q299" s="3" t="e" cm="1">
        <f t="array" ref="Q299">INDEX(CO298:DN298,1,O299)</f>
        <v>#N/A</v>
      </c>
      <c r="R299" s="3" t="e">
        <f t="shared" si="347"/>
        <v>#N/A</v>
      </c>
      <c r="S299" s="3" t="e">
        <f t="shared" si="396"/>
        <v>#N/A</v>
      </c>
      <c r="T299" s="3" t="str">
        <f t="shared" si="397"/>
        <v/>
      </c>
      <c r="U299" s="3" t="str">
        <f>IF(M299&lt;&gt;"",M299,IF(L299="","",IFERROR(IF(T299=0,IF(S299=FALSE,Data!$J$11,Data!$J$8),""),IF(K299=Data!$B$4,"",Data!$J$8))))</f>
        <v>I don't know that verb.</v>
      </c>
      <c r="V299" s="3" t="e" cm="1">
        <f t="array" ref="V299">INDEX(Data!$Q$3:$T$25,CK298,L299)</f>
        <v>#VALUE!</v>
      </c>
      <c r="W299" s="3" t="e">
        <f t="shared" si="348"/>
        <v>#VALUE!</v>
      </c>
      <c r="X299" s="3">
        <f t="shared" si="398"/>
        <v>0</v>
      </c>
      <c r="Y299" s="3" t="str">
        <f>IF(K299&lt;&gt;"Go","",IF(ISNUMBER(V299),IF(V299&gt;0,W299,Data!$J$9),Play!V299))</f>
        <v/>
      </c>
      <c r="Z299" s="3" t="b">
        <f t="shared" si="399"/>
        <v>0</v>
      </c>
      <c r="AA299" s="3" t="str">
        <f t="shared" si="400"/>
        <v/>
      </c>
      <c r="AB299" s="3">
        <f t="shared" si="349"/>
        <v>0</v>
      </c>
      <c r="AE299" s="5" t="str">
        <f t="shared" si="350"/>
        <v/>
      </c>
      <c r="AF299" s="5" t="str">
        <f>IF(AE299&lt;&gt;"",OR(_xlfn.XLOOKUP(AE299,Data!$O$3:$O$25,Data!$U$3:$U$25),AND(CL298,OR(DC298=1,DC298=CK298))),"")</f>
        <v/>
      </c>
      <c r="AG299" s="5" t="e" cm="1">
        <f t="array" ref="AG299">"Exits: " &amp; _xlfn.TEXTJOIN(", ", TRUE, IF(INDEX(Data!$Q$3:$T$25,AE299,0)&gt;0,Data!$Q$2:$T$2,""))&amp;"."</f>
        <v>#VALUE!</v>
      </c>
      <c r="AH299" s="5" t="str" cm="1">
        <f t="array" ref="AH299">_xlfn.TEXTJOIN(", ", TRUE, IF(CO298:DN298=AE299,_xlfn.XLOOKUP($CO$3:$DN$3,Data!$W$3:$W$28,Data!$X$3:$X$28),""))</f>
        <v/>
      </c>
      <c r="AI299" s="5" t="str">
        <f>IF(AF299="","",IF(AF299,_xlfn.XLOOKUP(AE299,Data!$O$3:$O$25,Data!$P$3:$P$25)&amp;" "&amp;AG299&amp;IF(AH299&lt;&gt;""," You see: " &amp;AH299&amp;".",""),Data!$J$10))</f>
        <v/>
      </c>
      <c r="AJ299" s="5" t="str">
        <f t="shared" si="401"/>
        <v/>
      </c>
      <c r="AK299" s="5" t="str">
        <f>IF(AND(K299="Talk",U299=""),_xlfn.XLOOKUP(T299,Data!$W$3:$W$28,Data!$AC$3:$AC$28),"")</f>
        <v/>
      </c>
      <c r="AL299" s="5" t="str">
        <f t="shared" si="402"/>
        <v/>
      </c>
      <c r="AM299" s="5" t="b">
        <f t="shared" si="403"/>
        <v>0</v>
      </c>
      <c r="AN299" s="5" t="str">
        <f>IF(AM299,IF(_xlfn.XLOOKUP(T299,Data!$W$3:$W$28,Data!$AA$3:$AA$28)=FALSE,"You can't take that.",IF(Q299=1,"You already have that.",IF(OR(CK298=CT298,CK298=CY298),"The unholy fiend prevents you!",""))),"")</f>
        <v/>
      </c>
      <c r="AO299" s="5" t="str">
        <f t="shared" si="404"/>
        <v/>
      </c>
      <c r="AP299" s="5" t="str">
        <f t="shared" si="405"/>
        <v/>
      </c>
      <c r="AQ299" s="5" t="b">
        <f t="shared" si="406"/>
        <v>0</v>
      </c>
      <c r="AR299" s="5" t="str">
        <f t="shared" si="407"/>
        <v/>
      </c>
      <c r="AS299" s="5" t="str">
        <f t="shared" si="408"/>
        <v/>
      </c>
      <c r="AT299" s="5" t="str">
        <f t="shared" si="346"/>
        <v/>
      </c>
      <c r="AU299" s="5" t="str">
        <f>IF(AND(K299="Examine",U299=""),_xlfn.XLOOKUP(T299,Data!$W$3:$W$28,Data!$Z$3:$Z$28)&amp;IF(T299=15,IF(CL298,IF(CM298&gt;=14,"burning brightly.",IF(CM298&gt;=9,"burning steadily.",IF(CM298&gt;=4,"burning weakly.","guttering."))),"unlit."),""),"")</f>
        <v/>
      </c>
      <c r="AV299" s="5" t="str" cm="1">
        <f t="array" ref="AV299">_xlfn.TEXTJOIN(", ", TRUE, IF(CO298:DN298=1,CO$1:DN$1,""))</f>
        <v/>
      </c>
      <c r="AW299" s="5" t="str">
        <f t="shared" si="409"/>
        <v/>
      </c>
      <c r="AX299" s="5" t="b">
        <f t="shared" si="410"/>
        <v>0</v>
      </c>
      <c r="AY299" s="5" t="str">
        <f>IF(AX299,IF(NOT(ISBLANK(_xlfn.XLOOKUP(T299,Data!$W$3:$W$28,Data!$AD$3:$AD$28))),IF(CK298=12,"","There's nowhere to pour it away here."),"You can't empty that!"),"")</f>
        <v/>
      </c>
      <c r="AZ299" s="5" t="str">
        <f t="shared" si="411"/>
        <v/>
      </c>
      <c r="BA299" s="5" t="b">
        <f t="shared" si="412"/>
        <v>0</v>
      </c>
      <c r="BB299" s="5" t="e">
        <f>_xlfn.XLOOKUP(T299,Data!$W$3:$W$28,Data!$AD$3:$AD$28)</f>
        <v>#N/A</v>
      </c>
      <c r="BC299" s="5" t="str">
        <f t="shared" si="413"/>
        <v/>
      </c>
      <c r="BD299" s="5" t="str">
        <f t="shared" si="414"/>
        <v/>
      </c>
      <c r="BE299" s="5" t="b">
        <f t="shared" si="415"/>
        <v>0</v>
      </c>
      <c r="BF299" s="5" t="str">
        <f t="shared" si="351"/>
        <v/>
      </c>
      <c r="BG299" s="5" t="str">
        <f t="shared" si="416"/>
        <v/>
      </c>
      <c r="BH299" s="5" t="b">
        <f t="shared" si="417"/>
        <v>0</v>
      </c>
      <c r="BI299" s="5" t="str">
        <f t="shared" si="418"/>
        <v/>
      </c>
      <c r="BJ299" s="5" t="str">
        <f t="shared" si="352"/>
        <v/>
      </c>
      <c r="BK299" s="5" t="str">
        <f>IF(BH299,IF(BI299="","You ring the bell. "&amp;IF(BJ299=0,"Nothing else happens.","The "&amp;_xlfn.XLOOKUP(BJ299,Data!$W$3:$W$28,Data!$X$3:$X$28)&amp;" is transformed!"),BI299),"")</f>
        <v/>
      </c>
      <c r="BL299" s="5" t="b">
        <f t="shared" si="419"/>
        <v>0</v>
      </c>
      <c r="BM299" s="5" t="b">
        <f t="shared" si="420"/>
        <v>0</v>
      </c>
      <c r="BN299" s="5" t="str">
        <f t="shared" si="353"/>
        <v/>
      </c>
      <c r="BO299" s="5" t="str">
        <f t="shared" si="354"/>
        <v/>
      </c>
      <c r="BP299" s="5" t="b">
        <f t="shared" si="421"/>
        <v>0</v>
      </c>
      <c r="BQ299" s="5" t="str">
        <f>IF(BP299,IF(_xlfn.XLOOKUP(T299,Data!$W$3:$W$28,Data!$AB$3:$AB$28),"That's much too precious to give away!",IF(OR(AND(T299=17,CK298=CQ298),AND(T299=21,CK298=CV298)),"","No-one here seems to want that.")),"")</f>
        <v/>
      </c>
      <c r="BR299" s="5" t="str">
        <f>IF(BP299,IF(BQ299&lt;&gt;"",BQ299,IF(T299=21,Data!$B$5,"The priest takes the water and it is transformed by heavenly radiance!")),"")</f>
        <v/>
      </c>
      <c r="BS299" s="5" t="b">
        <f t="shared" si="422"/>
        <v>0</v>
      </c>
      <c r="BT299" s="5" t="str">
        <f t="shared" si="355"/>
        <v/>
      </c>
      <c r="BU299" s="5" t="str">
        <f t="shared" si="423"/>
        <v/>
      </c>
      <c r="BV299" s="5" t="b">
        <f t="shared" si="424"/>
        <v>0</v>
      </c>
      <c r="BW299" s="5" t="str">
        <f t="shared" si="356"/>
        <v/>
      </c>
      <c r="BX299" s="5" t="str">
        <f t="shared" si="425"/>
        <v/>
      </c>
      <c r="BY299" s="5" t="b">
        <f t="shared" si="426"/>
        <v>0</v>
      </c>
      <c r="BZ299" s="5">
        <f t="shared" si="427"/>
        <v>0</v>
      </c>
      <c r="CA299" s="5" t="str">
        <f t="shared" si="357"/>
        <v/>
      </c>
      <c r="CB299" s="5" t="b">
        <f t="shared" si="358"/>
        <v>0</v>
      </c>
      <c r="CC299" s="5" t="str">
        <f t="shared" si="359"/>
        <v/>
      </c>
      <c r="CD299" s="5" t="b">
        <f t="shared" si="360"/>
        <v>0</v>
      </c>
      <c r="CE299" s="5" t="b">
        <f t="shared" si="361"/>
        <v>0</v>
      </c>
      <c r="CF299" s="5" t="b">
        <f t="shared" si="362"/>
        <v>0</v>
      </c>
      <c r="CG299" s="5" t="b">
        <f t="shared" si="363"/>
        <v>0</v>
      </c>
      <c r="CH299" s="5" t="b">
        <f t="shared" si="364"/>
        <v>0</v>
      </c>
      <c r="CI299" s="5">
        <f t="shared" si="365"/>
        <v>0</v>
      </c>
      <c r="CJ299" s="5" t="str">
        <f t="shared" si="366"/>
        <v>I don't know that verb.</v>
      </c>
      <c r="CK299" s="4">
        <f t="shared" si="367"/>
        <v>3</v>
      </c>
      <c r="CL299" s="4" t="b">
        <f t="shared" si="368"/>
        <v>0</v>
      </c>
      <c r="CM299" s="4">
        <f t="shared" si="428"/>
        <v>20</v>
      </c>
      <c r="CN299" s="4" t="b">
        <f t="shared" si="369"/>
        <v>0</v>
      </c>
      <c r="CO299" s="4">
        <f t="shared" si="370"/>
        <v>12</v>
      </c>
      <c r="CP299" s="4">
        <f t="shared" si="371"/>
        <v>10</v>
      </c>
      <c r="CQ299" s="4">
        <f t="shared" si="372"/>
        <v>2</v>
      </c>
      <c r="CR299" s="4">
        <f t="shared" si="373"/>
        <v>20</v>
      </c>
      <c r="CS299" s="4">
        <f t="shared" si="374"/>
        <v>2</v>
      </c>
      <c r="CT299" s="4">
        <f t="shared" si="375"/>
        <v>15</v>
      </c>
      <c r="CU299" s="4">
        <f t="shared" si="376"/>
        <v>16</v>
      </c>
      <c r="CV299" s="4">
        <f t="shared" si="377"/>
        <v>8</v>
      </c>
      <c r="CW299" s="4">
        <f t="shared" si="378"/>
        <v>8</v>
      </c>
      <c r="CX299" s="4">
        <f t="shared" si="379"/>
        <v>14</v>
      </c>
      <c r="CY299" s="4">
        <f t="shared" si="380"/>
        <v>19</v>
      </c>
      <c r="CZ299" s="4">
        <f t="shared" si="381"/>
        <v>9</v>
      </c>
      <c r="DA299" s="4">
        <f t="shared" si="382"/>
        <v>2</v>
      </c>
      <c r="DB299" s="4">
        <f t="shared" si="383"/>
        <v>12</v>
      </c>
      <c r="DC299" s="4">
        <f t="shared" si="429"/>
        <v>2</v>
      </c>
      <c r="DD299" s="4">
        <f t="shared" si="384"/>
        <v>2</v>
      </c>
      <c r="DE299" s="4">
        <f t="shared" si="385"/>
        <v>2</v>
      </c>
      <c r="DF299" s="4">
        <f t="shared" si="386"/>
        <v>10</v>
      </c>
      <c r="DG299" s="4">
        <f t="shared" si="387"/>
        <v>2</v>
      </c>
      <c r="DH299" s="4">
        <f t="shared" si="388"/>
        <v>17</v>
      </c>
      <c r="DI299" s="4">
        <f t="shared" si="389"/>
        <v>6</v>
      </c>
      <c r="DJ299" s="4">
        <f t="shared" si="390"/>
        <v>15</v>
      </c>
      <c r="DK299" s="4">
        <f t="shared" si="391"/>
        <v>19</v>
      </c>
      <c r="DL299" s="4">
        <f t="shared" si="392"/>
        <v>2</v>
      </c>
      <c r="DM299" s="4">
        <f t="shared" si="393"/>
        <v>22</v>
      </c>
      <c r="DN299" s="4">
        <f t="shared" si="394"/>
        <v>23</v>
      </c>
      <c r="DO299" s="3"/>
    </row>
    <row r="300" spans="1:119" x14ac:dyDescent="0.35">
      <c r="A300" s="3" t="str">
        <f t="shared" si="395"/>
        <v/>
      </c>
      <c r="B300" s="6"/>
      <c r="C300" s="3" t="str">
        <f t="shared" si="345"/>
        <v/>
      </c>
      <c r="D300" s="3" t="e" cm="1">
        <f t="array" ref="D300:F300">INDEX(_xlfn.TEXTSPLIT(B300," ",,TRUE),_xlfn.SEQUENCE(1,3))</f>
        <v>#VALUE!</v>
      </c>
      <c r="E300" s="3" t="e">
        <v>#VALUE!</v>
      </c>
      <c r="F300" s="3" t="e">
        <v>#VALUE!</v>
      </c>
      <c r="G300" s="3" t="e" cm="1">
        <f t="array" ref="G300">_xlfn.XLOOKUP(D300,Data!$D$3:$D$36,Data!$E$3:$G$36)</f>
        <v>#VALUE!</v>
      </c>
      <c r="H300" s="3"/>
      <c r="I300" s="3"/>
      <c r="J300" s="3" t="e">
        <f>_xlfn.XMATCH(E300,Data!$L$3:$L$10)</f>
        <v>#VALUE!</v>
      </c>
      <c r="K300" s="3" t="str">
        <f>IF(M300="",IF(I300,Data!$B$4,_xlfn.XLOOKUP(D300,Data!$D$3:$D$36,Data!$E$3:$E$36)),"")</f>
        <v/>
      </c>
      <c r="L300" s="3" t="str">
        <f>IF(M300="",IF(I300,_xlfn.XLOOKUP(G300,Data!$L$3:$L$10,Data!$M$3:$M$10),IF(H300=0,"",IF(H300=1,E300,_xlfn.XLOOKUP(E300,Data!$L$3:$L$10,Data!$M$3:$M$10)))),"")</f>
        <v/>
      </c>
      <c r="M300" s="3" t="str">
        <f>IF(NOT(ISERROR(F300)),Data!$J$3,IF(ISERROR(G300),Data!$J$4,IF(AND(H300=0,NOT(ISERROR(E300))),Data!$J$5,IF(AND(H300=2,ISERROR(J300)),Data!$J$7,IF(AND(H300=1,ISERROR(E300)),Data!$J$6,"")))))</f>
        <v>I don't know that verb.</v>
      </c>
      <c r="N300" s="3" t="e">
        <f>_xlfn.XLOOKUP(K300,Data!$D$3:$D$36,Data!$H$3:$H$36)</f>
        <v>#N/A</v>
      </c>
      <c r="O300" s="3" t="e">
        <f>_xlfn.XLOOKUP(L300,Data!$X$3:$X$29,Data!$W$3:$W$29)</f>
        <v>#N/A</v>
      </c>
      <c r="P300" s="3" t="b">
        <f>OR(_xlfn.XLOOKUP(CK299,Data!$O$3:$O$25,Data!$U$3:$U$25),AND(CL299,OR(DC299=CK299,DC299=1)))</f>
        <v>1</v>
      </c>
      <c r="Q300" s="3" t="e" cm="1">
        <f t="array" ref="Q300">INDEX(CO299:DN299,1,O300)</f>
        <v>#N/A</v>
      </c>
      <c r="R300" s="3" t="e">
        <f t="shared" si="347"/>
        <v>#N/A</v>
      </c>
      <c r="S300" s="3" t="e">
        <f t="shared" si="396"/>
        <v>#N/A</v>
      </c>
      <c r="T300" s="3" t="str">
        <f t="shared" si="397"/>
        <v/>
      </c>
      <c r="U300" s="3" t="str">
        <f>IF(M300&lt;&gt;"",M300,IF(L300="","",IFERROR(IF(T300=0,IF(S300=FALSE,Data!$J$11,Data!$J$8),""),IF(K300=Data!$B$4,"",Data!$J$8))))</f>
        <v>I don't know that verb.</v>
      </c>
      <c r="V300" s="3" t="e" cm="1">
        <f t="array" ref="V300">INDEX(Data!$Q$3:$T$25,CK299,L300)</f>
        <v>#VALUE!</v>
      </c>
      <c r="W300" s="3" t="e">
        <f t="shared" si="348"/>
        <v>#VALUE!</v>
      </c>
      <c r="X300" s="3">
        <f t="shared" si="398"/>
        <v>0</v>
      </c>
      <c r="Y300" s="3" t="str">
        <f>IF(K300&lt;&gt;"Go","",IF(ISNUMBER(V300),IF(V300&gt;0,W300,Data!$J$9),Play!V300))</f>
        <v/>
      </c>
      <c r="Z300" s="3" t="b">
        <f t="shared" si="399"/>
        <v>0</v>
      </c>
      <c r="AA300" s="3" t="str">
        <f t="shared" si="400"/>
        <v/>
      </c>
      <c r="AB300" s="3">
        <f t="shared" si="349"/>
        <v>0</v>
      </c>
      <c r="AE300" s="5" t="str">
        <f t="shared" si="350"/>
        <v/>
      </c>
      <c r="AF300" s="5" t="str">
        <f>IF(AE300&lt;&gt;"",OR(_xlfn.XLOOKUP(AE300,Data!$O$3:$O$25,Data!$U$3:$U$25),AND(CL299,OR(DC299=1,DC299=CK299))),"")</f>
        <v/>
      </c>
      <c r="AG300" s="5" t="e" cm="1">
        <f t="array" ref="AG300">"Exits: " &amp; _xlfn.TEXTJOIN(", ", TRUE, IF(INDEX(Data!$Q$3:$T$25,AE300,0)&gt;0,Data!$Q$2:$T$2,""))&amp;"."</f>
        <v>#VALUE!</v>
      </c>
      <c r="AH300" s="5" t="str" cm="1">
        <f t="array" ref="AH300">_xlfn.TEXTJOIN(", ", TRUE, IF(CO299:DN299=AE300,_xlfn.XLOOKUP($CO$3:$DN$3,Data!$W$3:$W$28,Data!$X$3:$X$28),""))</f>
        <v/>
      </c>
      <c r="AI300" s="5" t="str">
        <f>IF(AF300="","",IF(AF300,_xlfn.XLOOKUP(AE300,Data!$O$3:$O$25,Data!$P$3:$P$25)&amp;" "&amp;AG300&amp;IF(AH300&lt;&gt;""," You see: " &amp;AH300&amp;".",""),Data!$J$10))</f>
        <v/>
      </c>
      <c r="AJ300" s="5" t="str">
        <f t="shared" si="401"/>
        <v/>
      </c>
      <c r="AK300" s="5" t="str">
        <f>IF(AND(K300="Talk",U300=""),_xlfn.XLOOKUP(T300,Data!$W$3:$W$28,Data!$AC$3:$AC$28),"")</f>
        <v/>
      </c>
      <c r="AL300" s="5" t="str">
        <f t="shared" si="402"/>
        <v/>
      </c>
      <c r="AM300" s="5" t="b">
        <f t="shared" si="403"/>
        <v>0</v>
      </c>
      <c r="AN300" s="5" t="str">
        <f>IF(AM300,IF(_xlfn.XLOOKUP(T300,Data!$W$3:$W$28,Data!$AA$3:$AA$28)=FALSE,"You can't take that.",IF(Q300=1,"You already have that.",IF(OR(CK299=CT299,CK299=CY299),"The unholy fiend prevents you!",""))),"")</f>
        <v/>
      </c>
      <c r="AO300" s="5" t="str">
        <f t="shared" si="404"/>
        <v/>
      </c>
      <c r="AP300" s="5" t="str">
        <f t="shared" si="405"/>
        <v/>
      </c>
      <c r="AQ300" s="5" t="b">
        <f t="shared" si="406"/>
        <v>0</v>
      </c>
      <c r="AR300" s="5" t="str">
        <f t="shared" si="407"/>
        <v/>
      </c>
      <c r="AS300" s="5" t="str">
        <f t="shared" si="408"/>
        <v/>
      </c>
      <c r="AT300" s="5" t="str">
        <f t="shared" si="346"/>
        <v/>
      </c>
      <c r="AU300" s="5" t="str">
        <f>IF(AND(K300="Examine",U300=""),_xlfn.XLOOKUP(T300,Data!$W$3:$W$28,Data!$Z$3:$Z$28)&amp;IF(T300=15,IF(CL299,IF(CM299&gt;=14,"burning brightly.",IF(CM299&gt;=9,"burning steadily.",IF(CM299&gt;=4,"burning weakly.","guttering."))),"unlit."),""),"")</f>
        <v/>
      </c>
      <c r="AV300" s="5" t="str" cm="1">
        <f t="array" ref="AV300">_xlfn.TEXTJOIN(", ", TRUE, IF(CO299:DN299=1,CO$1:DN$1,""))</f>
        <v/>
      </c>
      <c r="AW300" s="5" t="str">
        <f t="shared" si="409"/>
        <v/>
      </c>
      <c r="AX300" s="5" t="b">
        <f t="shared" si="410"/>
        <v>0</v>
      </c>
      <c r="AY300" s="5" t="str">
        <f>IF(AX300,IF(NOT(ISBLANK(_xlfn.XLOOKUP(T300,Data!$W$3:$W$28,Data!$AD$3:$AD$28))),IF(CK299=12,"","There's nowhere to pour it away here."),"You can't empty that!"),"")</f>
        <v/>
      </c>
      <c r="AZ300" s="5" t="str">
        <f t="shared" si="411"/>
        <v/>
      </c>
      <c r="BA300" s="5" t="b">
        <f t="shared" si="412"/>
        <v>0</v>
      </c>
      <c r="BB300" s="5" t="e">
        <f>_xlfn.XLOOKUP(T300,Data!$W$3:$W$28,Data!$AD$3:$AD$28)</f>
        <v>#N/A</v>
      </c>
      <c r="BC300" s="5" t="str">
        <f t="shared" si="413"/>
        <v/>
      </c>
      <c r="BD300" s="5" t="str">
        <f t="shared" si="414"/>
        <v/>
      </c>
      <c r="BE300" s="5" t="b">
        <f t="shared" si="415"/>
        <v>0</v>
      </c>
      <c r="BF300" s="5" t="str">
        <f t="shared" si="351"/>
        <v/>
      </c>
      <c r="BG300" s="5" t="str">
        <f t="shared" si="416"/>
        <v/>
      </c>
      <c r="BH300" s="5" t="b">
        <f t="shared" si="417"/>
        <v>0</v>
      </c>
      <c r="BI300" s="5" t="str">
        <f t="shared" si="418"/>
        <v/>
      </c>
      <c r="BJ300" s="5" t="str">
        <f t="shared" si="352"/>
        <v/>
      </c>
      <c r="BK300" s="5" t="str">
        <f>IF(BH300,IF(BI300="","You ring the bell. "&amp;IF(BJ300=0,"Nothing else happens.","The "&amp;_xlfn.XLOOKUP(BJ300,Data!$W$3:$W$28,Data!$X$3:$X$28)&amp;" is transformed!"),BI300),"")</f>
        <v/>
      </c>
      <c r="BL300" s="5" t="b">
        <f t="shared" si="419"/>
        <v>0</v>
      </c>
      <c r="BM300" s="5" t="b">
        <f t="shared" si="420"/>
        <v>0</v>
      </c>
      <c r="BN300" s="5" t="str">
        <f t="shared" si="353"/>
        <v/>
      </c>
      <c r="BO300" s="5" t="str">
        <f t="shared" si="354"/>
        <v/>
      </c>
      <c r="BP300" s="5" t="b">
        <f t="shared" si="421"/>
        <v>0</v>
      </c>
      <c r="BQ300" s="5" t="str">
        <f>IF(BP300,IF(_xlfn.XLOOKUP(T300,Data!$W$3:$W$28,Data!$AB$3:$AB$28),"That's much too precious to give away!",IF(OR(AND(T300=17,CK299=CQ299),AND(T300=21,CK299=CV299)),"","No-one here seems to want that.")),"")</f>
        <v/>
      </c>
      <c r="BR300" s="5" t="str">
        <f>IF(BP300,IF(BQ300&lt;&gt;"",BQ300,IF(T300=21,Data!$B$5,"The priest takes the water and it is transformed by heavenly radiance!")),"")</f>
        <v/>
      </c>
      <c r="BS300" s="5" t="b">
        <f t="shared" si="422"/>
        <v>0</v>
      </c>
      <c r="BT300" s="5" t="str">
        <f t="shared" si="355"/>
        <v/>
      </c>
      <c r="BU300" s="5" t="str">
        <f t="shared" si="423"/>
        <v/>
      </c>
      <c r="BV300" s="5" t="b">
        <f t="shared" si="424"/>
        <v>0</v>
      </c>
      <c r="BW300" s="5" t="str">
        <f t="shared" si="356"/>
        <v/>
      </c>
      <c r="BX300" s="5" t="str">
        <f t="shared" si="425"/>
        <v/>
      </c>
      <c r="BY300" s="5" t="b">
        <f t="shared" si="426"/>
        <v>0</v>
      </c>
      <c r="BZ300" s="5">
        <f t="shared" si="427"/>
        <v>0</v>
      </c>
      <c r="CA300" s="5" t="str">
        <f t="shared" si="357"/>
        <v/>
      </c>
      <c r="CB300" s="5" t="b">
        <f t="shared" si="358"/>
        <v>0</v>
      </c>
      <c r="CC300" s="5" t="str">
        <f t="shared" si="359"/>
        <v/>
      </c>
      <c r="CD300" s="5" t="b">
        <f t="shared" si="360"/>
        <v>0</v>
      </c>
      <c r="CE300" s="5" t="b">
        <f t="shared" si="361"/>
        <v>0</v>
      </c>
      <c r="CF300" s="5" t="b">
        <f t="shared" si="362"/>
        <v>0</v>
      </c>
      <c r="CG300" s="5" t="b">
        <f t="shared" si="363"/>
        <v>0</v>
      </c>
      <c r="CH300" s="5" t="b">
        <f t="shared" si="364"/>
        <v>0</v>
      </c>
      <c r="CI300" s="5">
        <f t="shared" si="365"/>
        <v>0</v>
      </c>
      <c r="CJ300" s="5" t="str">
        <f t="shared" si="366"/>
        <v>I don't know that verb.</v>
      </c>
      <c r="CK300" s="4">
        <f t="shared" si="367"/>
        <v>3</v>
      </c>
      <c r="CL300" s="4" t="b">
        <f t="shared" si="368"/>
        <v>0</v>
      </c>
      <c r="CM300" s="4">
        <f t="shared" si="428"/>
        <v>20</v>
      </c>
      <c r="CN300" s="4" t="b">
        <f t="shared" si="369"/>
        <v>0</v>
      </c>
      <c r="CO300" s="4">
        <f t="shared" si="370"/>
        <v>12</v>
      </c>
      <c r="CP300" s="4">
        <f t="shared" si="371"/>
        <v>10</v>
      </c>
      <c r="CQ300" s="4">
        <f t="shared" si="372"/>
        <v>2</v>
      </c>
      <c r="CR300" s="4">
        <f t="shared" si="373"/>
        <v>20</v>
      </c>
      <c r="CS300" s="4">
        <f t="shared" si="374"/>
        <v>2</v>
      </c>
      <c r="CT300" s="4">
        <f t="shared" si="375"/>
        <v>15</v>
      </c>
      <c r="CU300" s="4">
        <f t="shared" si="376"/>
        <v>16</v>
      </c>
      <c r="CV300" s="4">
        <f t="shared" si="377"/>
        <v>8</v>
      </c>
      <c r="CW300" s="4">
        <f t="shared" si="378"/>
        <v>8</v>
      </c>
      <c r="CX300" s="4">
        <f t="shared" si="379"/>
        <v>14</v>
      </c>
      <c r="CY300" s="4">
        <f t="shared" si="380"/>
        <v>19</v>
      </c>
      <c r="CZ300" s="4">
        <f t="shared" si="381"/>
        <v>9</v>
      </c>
      <c r="DA300" s="4">
        <f t="shared" si="382"/>
        <v>2</v>
      </c>
      <c r="DB300" s="4">
        <f t="shared" si="383"/>
        <v>12</v>
      </c>
      <c r="DC300" s="4">
        <f t="shared" si="429"/>
        <v>2</v>
      </c>
      <c r="DD300" s="4">
        <f t="shared" si="384"/>
        <v>2</v>
      </c>
      <c r="DE300" s="4">
        <f t="shared" si="385"/>
        <v>2</v>
      </c>
      <c r="DF300" s="4">
        <f t="shared" si="386"/>
        <v>10</v>
      </c>
      <c r="DG300" s="4">
        <f t="shared" si="387"/>
        <v>2</v>
      </c>
      <c r="DH300" s="4">
        <f t="shared" si="388"/>
        <v>17</v>
      </c>
      <c r="DI300" s="4">
        <f t="shared" si="389"/>
        <v>6</v>
      </c>
      <c r="DJ300" s="4">
        <f t="shared" si="390"/>
        <v>15</v>
      </c>
      <c r="DK300" s="4">
        <f t="shared" si="391"/>
        <v>19</v>
      </c>
      <c r="DL300" s="4">
        <f t="shared" si="392"/>
        <v>2</v>
      </c>
      <c r="DM300" s="4">
        <f t="shared" si="393"/>
        <v>22</v>
      </c>
      <c r="DN300" s="4">
        <f t="shared" si="394"/>
        <v>23</v>
      </c>
      <c r="DO300" s="3"/>
    </row>
    <row r="301" spans="1:119" x14ac:dyDescent="0.35">
      <c r="A301" s="3" t="str">
        <f t="shared" si="395"/>
        <v/>
      </c>
      <c r="B301" s="6"/>
      <c r="C301" s="3" t="str">
        <f t="shared" si="345"/>
        <v/>
      </c>
      <c r="D301" s="3" t="e" cm="1">
        <f t="array" ref="D301:F301">INDEX(_xlfn.TEXTSPLIT(B301," ",,TRUE),_xlfn.SEQUENCE(1,3))</f>
        <v>#VALUE!</v>
      </c>
      <c r="E301" s="3" t="e">
        <v>#VALUE!</v>
      </c>
      <c r="F301" s="3" t="e">
        <v>#VALUE!</v>
      </c>
      <c r="G301" s="3" t="e" cm="1">
        <f t="array" ref="G301">_xlfn.XLOOKUP(D301,Data!$D$3:$D$36,Data!$E$3:$G$36)</f>
        <v>#VALUE!</v>
      </c>
      <c r="H301" s="3"/>
      <c r="I301" s="3"/>
      <c r="J301" s="3" t="e">
        <f>_xlfn.XMATCH(E301,Data!$L$3:$L$10)</f>
        <v>#VALUE!</v>
      </c>
      <c r="K301" s="3" t="str">
        <f>IF(M301="",IF(I301,Data!$B$4,_xlfn.XLOOKUP(D301,Data!$D$3:$D$36,Data!$E$3:$E$36)),"")</f>
        <v/>
      </c>
      <c r="L301" s="3" t="str">
        <f>IF(M301="",IF(I301,_xlfn.XLOOKUP(G301,Data!$L$3:$L$10,Data!$M$3:$M$10),IF(H301=0,"",IF(H301=1,E301,_xlfn.XLOOKUP(E301,Data!$L$3:$L$10,Data!$M$3:$M$10)))),"")</f>
        <v/>
      </c>
      <c r="M301" s="3" t="str">
        <f>IF(NOT(ISERROR(F301)),Data!$J$3,IF(ISERROR(G301),Data!$J$4,IF(AND(H301=0,NOT(ISERROR(E301))),Data!$J$5,IF(AND(H301=2,ISERROR(J301)),Data!$J$7,IF(AND(H301=1,ISERROR(E301)),Data!$J$6,"")))))</f>
        <v>I don't know that verb.</v>
      </c>
      <c r="N301" s="3" t="e">
        <f>_xlfn.XLOOKUP(K301,Data!$D$3:$D$36,Data!$H$3:$H$36)</f>
        <v>#N/A</v>
      </c>
      <c r="O301" s="3" t="e">
        <f>_xlfn.XLOOKUP(L301,Data!$X$3:$X$29,Data!$W$3:$W$29)</f>
        <v>#N/A</v>
      </c>
      <c r="P301" s="3" t="b">
        <f>OR(_xlfn.XLOOKUP(CK300,Data!$O$3:$O$25,Data!$U$3:$U$25),AND(CL300,OR(DC300=CK300,DC300=1)))</f>
        <v>1</v>
      </c>
      <c r="Q301" s="3" t="e" cm="1">
        <f t="array" ref="Q301">INDEX(CO300:DN300,1,O301)</f>
        <v>#N/A</v>
      </c>
      <c r="R301" s="3" t="e">
        <f t="shared" si="347"/>
        <v>#N/A</v>
      </c>
      <c r="S301" s="3" t="e">
        <f t="shared" si="396"/>
        <v>#N/A</v>
      </c>
      <c r="T301" s="3" t="str">
        <f t="shared" si="397"/>
        <v/>
      </c>
      <c r="U301" s="3" t="str">
        <f>IF(M301&lt;&gt;"",M301,IF(L301="","",IFERROR(IF(T301=0,IF(S301=FALSE,Data!$J$11,Data!$J$8),""),IF(K301=Data!$B$4,"",Data!$J$8))))</f>
        <v>I don't know that verb.</v>
      </c>
      <c r="V301" s="3" t="e" cm="1">
        <f t="array" ref="V301">INDEX(Data!$Q$3:$T$25,CK300,L301)</f>
        <v>#VALUE!</v>
      </c>
      <c r="W301" s="3" t="e">
        <f t="shared" si="348"/>
        <v>#VALUE!</v>
      </c>
      <c r="X301" s="3">
        <f t="shared" si="398"/>
        <v>0</v>
      </c>
      <c r="Y301" s="3" t="str">
        <f>IF(K301&lt;&gt;"Go","",IF(ISNUMBER(V301),IF(V301&gt;0,W301,Data!$J$9),Play!V301))</f>
        <v/>
      </c>
      <c r="Z301" s="3" t="b">
        <f t="shared" si="399"/>
        <v>0</v>
      </c>
      <c r="AA301" s="3" t="str">
        <f t="shared" si="400"/>
        <v/>
      </c>
      <c r="AB301" s="3">
        <f t="shared" si="349"/>
        <v>0</v>
      </c>
      <c r="AE301" s="5" t="str">
        <f t="shared" si="350"/>
        <v/>
      </c>
      <c r="AF301" s="5" t="str">
        <f>IF(AE301&lt;&gt;"",OR(_xlfn.XLOOKUP(AE301,Data!$O$3:$O$25,Data!$U$3:$U$25),AND(CL300,OR(DC300=1,DC300=CK300))),"")</f>
        <v/>
      </c>
      <c r="AG301" s="5" t="e" cm="1">
        <f t="array" ref="AG301">"Exits: " &amp; _xlfn.TEXTJOIN(", ", TRUE, IF(INDEX(Data!$Q$3:$T$25,AE301,0)&gt;0,Data!$Q$2:$T$2,""))&amp;"."</f>
        <v>#VALUE!</v>
      </c>
      <c r="AH301" s="5" t="str" cm="1">
        <f t="array" ref="AH301">_xlfn.TEXTJOIN(", ", TRUE, IF(CO300:DN300=AE301,_xlfn.XLOOKUP($CO$3:$DN$3,Data!$W$3:$W$28,Data!$X$3:$X$28),""))</f>
        <v/>
      </c>
      <c r="AI301" s="5" t="str">
        <f>IF(AF301="","",IF(AF301,_xlfn.XLOOKUP(AE301,Data!$O$3:$O$25,Data!$P$3:$P$25)&amp;" "&amp;AG301&amp;IF(AH301&lt;&gt;""," You see: " &amp;AH301&amp;".",""),Data!$J$10))</f>
        <v/>
      </c>
      <c r="AJ301" s="5" t="str">
        <f t="shared" si="401"/>
        <v/>
      </c>
      <c r="AK301" s="5" t="str">
        <f>IF(AND(K301="Talk",U301=""),_xlfn.XLOOKUP(T301,Data!$W$3:$W$28,Data!$AC$3:$AC$28),"")</f>
        <v/>
      </c>
      <c r="AL301" s="5" t="str">
        <f t="shared" si="402"/>
        <v/>
      </c>
      <c r="AM301" s="5" t="b">
        <f t="shared" si="403"/>
        <v>0</v>
      </c>
      <c r="AN301" s="5" t="str">
        <f>IF(AM301,IF(_xlfn.XLOOKUP(T301,Data!$W$3:$W$28,Data!$AA$3:$AA$28)=FALSE,"You can't take that.",IF(Q301=1,"You already have that.",IF(OR(CK300=CT300,CK300=CY300),"The unholy fiend prevents you!",""))),"")</f>
        <v/>
      </c>
      <c r="AO301" s="5" t="str">
        <f t="shared" si="404"/>
        <v/>
      </c>
      <c r="AP301" s="5" t="str">
        <f t="shared" si="405"/>
        <v/>
      </c>
      <c r="AQ301" s="5" t="b">
        <f t="shared" si="406"/>
        <v>0</v>
      </c>
      <c r="AR301" s="5" t="str">
        <f t="shared" si="407"/>
        <v/>
      </c>
      <c r="AS301" s="5" t="str">
        <f t="shared" si="408"/>
        <v/>
      </c>
      <c r="AT301" s="5" t="str">
        <f t="shared" si="346"/>
        <v/>
      </c>
      <c r="AU301" s="5" t="str">
        <f>IF(AND(K301="Examine",U301=""),_xlfn.XLOOKUP(T301,Data!$W$3:$W$28,Data!$Z$3:$Z$28)&amp;IF(T301=15,IF(CL300,IF(CM300&gt;=14,"burning brightly.",IF(CM300&gt;=9,"burning steadily.",IF(CM300&gt;=4,"burning weakly.","guttering."))),"unlit."),""),"")</f>
        <v/>
      </c>
      <c r="AV301" s="5" t="str" cm="1">
        <f t="array" ref="AV301">_xlfn.TEXTJOIN(", ", TRUE, IF(CO300:DN300=1,CO$1:DN$1,""))</f>
        <v/>
      </c>
      <c r="AW301" s="5" t="str">
        <f t="shared" si="409"/>
        <v/>
      </c>
      <c r="AX301" s="5" t="b">
        <f t="shared" si="410"/>
        <v>0</v>
      </c>
      <c r="AY301" s="5" t="str">
        <f>IF(AX301,IF(NOT(ISBLANK(_xlfn.XLOOKUP(T301,Data!$W$3:$W$28,Data!$AD$3:$AD$28))),IF(CK300=12,"","There's nowhere to pour it away here."),"You can't empty that!"),"")</f>
        <v/>
      </c>
      <c r="AZ301" s="5" t="str">
        <f t="shared" si="411"/>
        <v/>
      </c>
      <c r="BA301" s="5" t="b">
        <f t="shared" si="412"/>
        <v>0</v>
      </c>
      <c r="BB301" s="5" t="e">
        <f>_xlfn.XLOOKUP(T301,Data!$W$3:$W$28,Data!$AD$3:$AD$28)</f>
        <v>#N/A</v>
      </c>
      <c r="BC301" s="5" t="str">
        <f t="shared" si="413"/>
        <v/>
      </c>
      <c r="BD301" s="5" t="str">
        <f t="shared" si="414"/>
        <v/>
      </c>
      <c r="BE301" s="5" t="b">
        <f t="shared" si="415"/>
        <v>0</v>
      </c>
      <c r="BF301" s="5" t="str">
        <f t="shared" si="351"/>
        <v/>
      </c>
      <c r="BG301" s="5" t="str">
        <f t="shared" si="416"/>
        <v/>
      </c>
      <c r="BH301" s="5" t="b">
        <f t="shared" si="417"/>
        <v>0</v>
      </c>
      <c r="BI301" s="5" t="str">
        <f t="shared" si="418"/>
        <v/>
      </c>
      <c r="BJ301" s="5" t="str">
        <f t="shared" si="352"/>
        <v/>
      </c>
      <c r="BK301" s="5" t="str">
        <f>IF(BH301,IF(BI301="","You ring the bell. "&amp;IF(BJ301=0,"Nothing else happens.","The "&amp;_xlfn.XLOOKUP(BJ301,Data!$W$3:$W$28,Data!$X$3:$X$28)&amp;" is transformed!"),BI301),"")</f>
        <v/>
      </c>
      <c r="BL301" s="5" t="b">
        <f t="shared" si="419"/>
        <v>0</v>
      </c>
      <c r="BM301" s="5" t="b">
        <f t="shared" si="420"/>
        <v>0</v>
      </c>
      <c r="BN301" s="5" t="str">
        <f t="shared" si="353"/>
        <v/>
      </c>
      <c r="BO301" s="5" t="str">
        <f t="shared" si="354"/>
        <v/>
      </c>
      <c r="BP301" s="5" t="b">
        <f t="shared" si="421"/>
        <v>0</v>
      </c>
      <c r="BQ301" s="5" t="str">
        <f>IF(BP301,IF(_xlfn.XLOOKUP(T301,Data!$W$3:$W$28,Data!$AB$3:$AB$28),"That's much too precious to give away!",IF(OR(AND(T301=17,CK300=CQ300),AND(T301=21,CK300=CV300)),"","No-one here seems to want that.")),"")</f>
        <v/>
      </c>
      <c r="BR301" s="5" t="str">
        <f>IF(BP301,IF(BQ301&lt;&gt;"",BQ301,IF(T301=21,Data!$B$5,"The priest takes the water and it is transformed by heavenly radiance!")),"")</f>
        <v/>
      </c>
      <c r="BS301" s="5" t="b">
        <f t="shared" si="422"/>
        <v>0</v>
      </c>
      <c r="BT301" s="5" t="str">
        <f t="shared" si="355"/>
        <v/>
      </c>
      <c r="BU301" s="5" t="str">
        <f t="shared" si="423"/>
        <v/>
      </c>
      <c r="BV301" s="5" t="b">
        <f t="shared" si="424"/>
        <v>0</v>
      </c>
      <c r="BW301" s="5" t="str">
        <f t="shared" si="356"/>
        <v/>
      </c>
      <c r="BX301" s="5" t="str">
        <f t="shared" si="425"/>
        <v/>
      </c>
      <c r="BY301" s="5" t="b">
        <f t="shared" si="426"/>
        <v>0</v>
      </c>
      <c r="BZ301" s="5">
        <f t="shared" si="427"/>
        <v>0</v>
      </c>
      <c r="CA301" s="5" t="str">
        <f t="shared" si="357"/>
        <v/>
      </c>
      <c r="CB301" s="5" t="b">
        <f t="shared" si="358"/>
        <v>0</v>
      </c>
      <c r="CC301" s="5" t="str">
        <f t="shared" si="359"/>
        <v/>
      </c>
      <c r="CD301" s="5" t="b">
        <f t="shared" si="360"/>
        <v>0</v>
      </c>
      <c r="CE301" s="5" t="b">
        <f t="shared" si="361"/>
        <v>0</v>
      </c>
      <c r="CF301" s="5" t="b">
        <f t="shared" si="362"/>
        <v>0</v>
      </c>
      <c r="CG301" s="5" t="b">
        <f t="shared" si="363"/>
        <v>0</v>
      </c>
      <c r="CH301" s="5" t="b">
        <f t="shared" si="364"/>
        <v>0</v>
      </c>
      <c r="CI301" s="5">
        <f t="shared" si="365"/>
        <v>0</v>
      </c>
      <c r="CJ301" s="5" t="str">
        <f t="shared" si="366"/>
        <v>I don't know that verb.</v>
      </c>
      <c r="CK301" s="4">
        <f t="shared" si="367"/>
        <v>3</v>
      </c>
      <c r="CL301" s="4" t="b">
        <f t="shared" si="368"/>
        <v>0</v>
      </c>
      <c r="CM301" s="4">
        <f t="shared" si="428"/>
        <v>20</v>
      </c>
      <c r="CN301" s="4" t="b">
        <f t="shared" si="369"/>
        <v>0</v>
      </c>
      <c r="CO301" s="4">
        <f t="shared" si="370"/>
        <v>12</v>
      </c>
      <c r="CP301" s="4">
        <f t="shared" si="371"/>
        <v>10</v>
      </c>
      <c r="CQ301" s="4">
        <f t="shared" si="372"/>
        <v>2</v>
      </c>
      <c r="CR301" s="4">
        <f t="shared" si="373"/>
        <v>20</v>
      </c>
      <c r="CS301" s="4">
        <f t="shared" si="374"/>
        <v>2</v>
      </c>
      <c r="CT301" s="4">
        <f t="shared" si="375"/>
        <v>15</v>
      </c>
      <c r="CU301" s="4">
        <f t="shared" si="376"/>
        <v>16</v>
      </c>
      <c r="CV301" s="4">
        <f t="shared" si="377"/>
        <v>8</v>
      </c>
      <c r="CW301" s="4">
        <f t="shared" si="378"/>
        <v>8</v>
      </c>
      <c r="CX301" s="4">
        <f t="shared" si="379"/>
        <v>14</v>
      </c>
      <c r="CY301" s="4">
        <f t="shared" si="380"/>
        <v>19</v>
      </c>
      <c r="CZ301" s="4">
        <f t="shared" si="381"/>
        <v>9</v>
      </c>
      <c r="DA301" s="4">
        <f t="shared" si="382"/>
        <v>2</v>
      </c>
      <c r="DB301" s="4">
        <f t="shared" si="383"/>
        <v>12</v>
      </c>
      <c r="DC301" s="4">
        <f t="shared" si="429"/>
        <v>2</v>
      </c>
      <c r="DD301" s="4">
        <f t="shared" si="384"/>
        <v>2</v>
      </c>
      <c r="DE301" s="4">
        <f t="shared" si="385"/>
        <v>2</v>
      </c>
      <c r="DF301" s="4">
        <f t="shared" si="386"/>
        <v>10</v>
      </c>
      <c r="DG301" s="4">
        <f t="shared" si="387"/>
        <v>2</v>
      </c>
      <c r="DH301" s="4">
        <f t="shared" si="388"/>
        <v>17</v>
      </c>
      <c r="DI301" s="4">
        <f t="shared" si="389"/>
        <v>6</v>
      </c>
      <c r="DJ301" s="4">
        <f t="shared" si="390"/>
        <v>15</v>
      </c>
      <c r="DK301" s="4">
        <f t="shared" si="391"/>
        <v>19</v>
      </c>
      <c r="DL301" s="4">
        <f t="shared" si="392"/>
        <v>2</v>
      </c>
      <c r="DM301" s="4">
        <f t="shared" si="393"/>
        <v>22</v>
      </c>
      <c r="DN301" s="4">
        <f t="shared" si="394"/>
        <v>23</v>
      </c>
      <c r="DO301" s="3"/>
    </row>
    <row r="302" spans="1:119" x14ac:dyDescent="0.35">
      <c r="A302" s="3" t="str">
        <f t="shared" si="395"/>
        <v/>
      </c>
      <c r="B302" s="6"/>
      <c r="C302" s="3" t="str">
        <f t="shared" si="345"/>
        <v/>
      </c>
      <c r="D302" s="3" t="e" cm="1">
        <f t="array" ref="D302:F302">INDEX(_xlfn.TEXTSPLIT(B302," ",,TRUE),_xlfn.SEQUENCE(1,3))</f>
        <v>#VALUE!</v>
      </c>
      <c r="E302" s="3" t="e">
        <v>#VALUE!</v>
      </c>
      <c r="F302" s="3" t="e">
        <v>#VALUE!</v>
      </c>
      <c r="G302" s="3" t="e" cm="1">
        <f t="array" ref="G302">_xlfn.XLOOKUP(D302,Data!$D$3:$D$36,Data!$E$3:$G$36)</f>
        <v>#VALUE!</v>
      </c>
      <c r="H302" s="3"/>
      <c r="I302" s="3"/>
      <c r="J302" s="3" t="e">
        <f>_xlfn.XMATCH(E302,Data!$L$3:$L$10)</f>
        <v>#VALUE!</v>
      </c>
      <c r="K302" s="3" t="str">
        <f>IF(M302="",IF(I302,Data!$B$4,_xlfn.XLOOKUP(D302,Data!$D$3:$D$36,Data!$E$3:$E$36)),"")</f>
        <v/>
      </c>
      <c r="L302" s="3" t="str">
        <f>IF(M302="",IF(I302,_xlfn.XLOOKUP(G302,Data!$L$3:$L$10,Data!$M$3:$M$10),IF(H302=0,"",IF(H302=1,E302,_xlfn.XLOOKUP(E302,Data!$L$3:$L$10,Data!$M$3:$M$10)))),"")</f>
        <v/>
      </c>
      <c r="M302" s="3" t="str">
        <f>IF(NOT(ISERROR(F302)),Data!$J$3,IF(ISERROR(G302),Data!$J$4,IF(AND(H302=0,NOT(ISERROR(E302))),Data!$J$5,IF(AND(H302=2,ISERROR(J302)),Data!$J$7,IF(AND(H302=1,ISERROR(E302)),Data!$J$6,"")))))</f>
        <v>I don't know that verb.</v>
      </c>
      <c r="N302" s="3" t="e">
        <f>_xlfn.XLOOKUP(K302,Data!$D$3:$D$36,Data!$H$3:$H$36)</f>
        <v>#N/A</v>
      </c>
      <c r="O302" s="3" t="e">
        <f>_xlfn.XLOOKUP(L302,Data!$X$3:$X$29,Data!$W$3:$W$29)</f>
        <v>#N/A</v>
      </c>
      <c r="P302" s="3" t="b">
        <f>OR(_xlfn.XLOOKUP(CK301,Data!$O$3:$O$25,Data!$U$3:$U$25),AND(CL301,OR(DC301=CK301,DC301=1)))</f>
        <v>1</v>
      </c>
      <c r="Q302" s="3" t="e" cm="1">
        <f t="array" ref="Q302">INDEX(CO301:DN301,1,O302)</f>
        <v>#N/A</v>
      </c>
      <c r="R302" s="3" t="e">
        <f t="shared" si="347"/>
        <v>#N/A</v>
      </c>
      <c r="S302" s="3" t="e">
        <f t="shared" si="396"/>
        <v>#N/A</v>
      </c>
      <c r="T302" s="3" t="str">
        <f t="shared" si="397"/>
        <v/>
      </c>
      <c r="U302" s="3" t="str">
        <f>IF(M302&lt;&gt;"",M302,IF(L302="","",IFERROR(IF(T302=0,IF(S302=FALSE,Data!$J$11,Data!$J$8),""),IF(K302=Data!$B$4,"",Data!$J$8))))</f>
        <v>I don't know that verb.</v>
      </c>
      <c r="V302" s="3" t="e" cm="1">
        <f t="array" ref="V302">INDEX(Data!$Q$3:$T$25,CK301,L302)</f>
        <v>#VALUE!</v>
      </c>
      <c r="W302" s="3" t="e">
        <f t="shared" si="348"/>
        <v>#VALUE!</v>
      </c>
      <c r="X302" s="3">
        <f t="shared" si="398"/>
        <v>0</v>
      </c>
      <c r="Y302" s="3" t="str">
        <f>IF(K302&lt;&gt;"Go","",IF(ISNUMBER(V302),IF(V302&gt;0,W302,Data!$J$9),Play!V302))</f>
        <v/>
      </c>
      <c r="Z302" s="3" t="b">
        <f t="shared" si="399"/>
        <v>0</v>
      </c>
      <c r="AA302" s="3" t="str">
        <f t="shared" si="400"/>
        <v/>
      </c>
      <c r="AB302" s="3">
        <f t="shared" si="349"/>
        <v>0</v>
      </c>
      <c r="AE302" s="5" t="str">
        <f t="shared" si="350"/>
        <v/>
      </c>
      <c r="AF302" s="5" t="str">
        <f>IF(AE302&lt;&gt;"",OR(_xlfn.XLOOKUP(AE302,Data!$O$3:$O$25,Data!$U$3:$U$25),AND(CL301,OR(DC301=1,DC301=CK301))),"")</f>
        <v/>
      </c>
      <c r="AG302" s="5" t="e" cm="1">
        <f t="array" ref="AG302">"Exits: " &amp; _xlfn.TEXTJOIN(", ", TRUE, IF(INDEX(Data!$Q$3:$T$25,AE302,0)&gt;0,Data!$Q$2:$T$2,""))&amp;"."</f>
        <v>#VALUE!</v>
      </c>
      <c r="AH302" s="5" t="str" cm="1">
        <f t="array" ref="AH302">_xlfn.TEXTJOIN(", ", TRUE, IF(CO301:DN301=AE302,_xlfn.XLOOKUP($CO$3:$DN$3,Data!$W$3:$W$28,Data!$X$3:$X$28),""))</f>
        <v/>
      </c>
      <c r="AI302" s="5" t="str">
        <f>IF(AF302="","",IF(AF302,_xlfn.XLOOKUP(AE302,Data!$O$3:$O$25,Data!$P$3:$P$25)&amp;" "&amp;AG302&amp;IF(AH302&lt;&gt;""," You see: " &amp;AH302&amp;".",""),Data!$J$10))</f>
        <v/>
      </c>
      <c r="AJ302" s="5" t="str">
        <f t="shared" si="401"/>
        <v/>
      </c>
      <c r="AK302" s="5" t="str">
        <f>IF(AND(K302="Talk",U302=""),_xlfn.XLOOKUP(T302,Data!$W$3:$W$28,Data!$AC$3:$AC$28),"")</f>
        <v/>
      </c>
      <c r="AL302" s="5" t="str">
        <f t="shared" si="402"/>
        <v/>
      </c>
      <c r="AM302" s="5" t="b">
        <f t="shared" si="403"/>
        <v>0</v>
      </c>
      <c r="AN302" s="5" t="str">
        <f>IF(AM302,IF(_xlfn.XLOOKUP(T302,Data!$W$3:$W$28,Data!$AA$3:$AA$28)=FALSE,"You can't take that.",IF(Q302=1,"You already have that.",IF(OR(CK301=CT301,CK301=CY301),"The unholy fiend prevents you!",""))),"")</f>
        <v/>
      </c>
      <c r="AO302" s="5" t="str">
        <f t="shared" si="404"/>
        <v/>
      </c>
      <c r="AP302" s="5" t="str">
        <f t="shared" si="405"/>
        <v/>
      </c>
      <c r="AQ302" s="5" t="b">
        <f t="shared" si="406"/>
        <v>0</v>
      </c>
      <c r="AR302" s="5" t="str">
        <f t="shared" si="407"/>
        <v/>
      </c>
      <c r="AS302" s="5" t="str">
        <f t="shared" si="408"/>
        <v/>
      </c>
      <c r="AT302" s="5" t="str">
        <f t="shared" si="346"/>
        <v/>
      </c>
      <c r="AU302" s="5" t="str">
        <f>IF(AND(K302="Examine",U302=""),_xlfn.XLOOKUP(T302,Data!$W$3:$W$28,Data!$Z$3:$Z$28)&amp;IF(T302=15,IF(CL301,IF(CM301&gt;=14,"burning brightly.",IF(CM301&gt;=9,"burning steadily.",IF(CM301&gt;=4,"burning weakly.","guttering."))),"unlit."),""),"")</f>
        <v/>
      </c>
      <c r="AV302" s="5" t="str" cm="1">
        <f t="array" ref="AV302">_xlfn.TEXTJOIN(", ", TRUE, IF(CO301:DN301=1,CO$1:DN$1,""))</f>
        <v/>
      </c>
      <c r="AW302" s="5" t="str">
        <f t="shared" si="409"/>
        <v/>
      </c>
      <c r="AX302" s="5" t="b">
        <f t="shared" si="410"/>
        <v>0</v>
      </c>
      <c r="AY302" s="5" t="str">
        <f>IF(AX302,IF(NOT(ISBLANK(_xlfn.XLOOKUP(T302,Data!$W$3:$W$28,Data!$AD$3:$AD$28))),IF(CK301=12,"","There's nowhere to pour it away here."),"You can't empty that!"),"")</f>
        <v/>
      </c>
      <c r="AZ302" s="5" t="str">
        <f t="shared" si="411"/>
        <v/>
      </c>
      <c r="BA302" s="5" t="b">
        <f t="shared" si="412"/>
        <v>0</v>
      </c>
      <c r="BB302" s="5" t="e">
        <f>_xlfn.XLOOKUP(T302,Data!$W$3:$W$28,Data!$AD$3:$AD$28)</f>
        <v>#N/A</v>
      </c>
      <c r="BC302" s="5" t="str">
        <f t="shared" si="413"/>
        <v/>
      </c>
      <c r="BD302" s="5" t="str">
        <f t="shared" si="414"/>
        <v/>
      </c>
      <c r="BE302" s="5" t="b">
        <f t="shared" si="415"/>
        <v>0</v>
      </c>
      <c r="BF302" s="5" t="str">
        <f t="shared" si="351"/>
        <v/>
      </c>
      <c r="BG302" s="5" t="str">
        <f t="shared" si="416"/>
        <v/>
      </c>
      <c r="BH302" s="5" t="b">
        <f t="shared" si="417"/>
        <v>0</v>
      </c>
      <c r="BI302" s="5" t="str">
        <f t="shared" si="418"/>
        <v/>
      </c>
      <c r="BJ302" s="5" t="str">
        <f t="shared" si="352"/>
        <v/>
      </c>
      <c r="BK302" s="5" t="str">
        <f>IF(BH302,IF(BI302="","You ring the bell. "&amp;IF(BJ302=0,"Nothing else happens.","The "&amp;_xlfn.XLOOKUP(BJ302,Data!$W$3:$W$28,Data!$X$3:$X$28)&amp;" is transformed!"),BI302),"")</f>
        <v/>
      </c>
      <c r="BL302" s="5" t="b">
        <f t="shared" si="419"/>
        <v>0</v>
      </c>
      <c r="BM302" s="5" t="b">
        <f t="shared" si="420"/>
        <v>0</v>
      </c>
      <c r="BN302" s="5" t="str">
        <f t="shared" si="353"/>
        <v/>
      </c>
      <c r="BO302" s="5" t="str">
        <f t="shared" si="354"/>
        <v/>
      </c>
      <c r="BP302" s="5" t="b">
        <f t="shared" si="421"/>
        <v>0</v>
      </c>
      <c r="BQ302" s="5" t="str">
        <f>IF(BP302,IF(_xlfn.XLOOKUP(T302,Data!$W$3:$W$28,Data!$AB$3:$AB$28),"That's much too precious to give away!",IF(OR(AND(T302=17,CK301=CQ301),AND(T302=21,CK301=CV301)),"","No-one here seems to want that.")),"")</f>
        <v/>
      </c>
      <c r="BR302" s="5" t="str">
        <f>IF(BP302,IF(BQ302&lt;&gt;"",BQ302,IF(T302=21,Data!$B$5,"The priest takes the water and it is transformed by heavenly radiance!")),"")</f>
        <v/>
      </c>
      <c r="BS302" s="5" t="b">
        <f t="shared" si="422"/>
        <v>0</v>
      </c>
      <c r="BT302" s="5" t="str">
        <f t="shared" si="355"/>
        <v/>
      </c>
      <c r="BU302" s="5" t="str">
        <f t="shared" si="423"/>
        <v/>
      </c>
      <c r="BV302" s="5" t="b">
        <f t="shared" si="424"/>
        <v>0</v>
      </c>
      <c r="BW302" s="5" t="str">
        <f t="shared" si="356"/>
        <v/>
      </c>
      <c r="BX302" s="5" t="str">
        <f t="shared" si="425"/>
        <v/>
      </c>
      <c r="BY302" s="5" t="b">
        <f t="shared" si="426"/>
        <v>0</v>
      </c>
      <c r="BZ302" s="5">
        <f t="shared" si="427"/>
        <v>0</v>
      </c>
      <c r="CA302" s="5" t="str">
        <f t="shared" si="357"/>
        <v/>
      </c>
      <c r="CB302" s="5" t="b">
        <f t="shared" si="358"/>
        <v>0</v>
      </c>
      <c r="CC302" s="5" t="str">
        <f t="shared" si="359"/>
        <v/>
      </c>
      <c r="CD302" s="5" t="b">
        <f t="shared" si="360"/>
        <v>0</v>
      </c>
      <c r="CE302" s="5" t="b">
        <f t="shared" si="361"/>
        <v>0</v>
      </c>
      <c r="CF302" s="5" t="b">
        <f t="shared" si="362"/>
        <v>0</v>
      </c>
      <c r="CG302" s="5" t="b">
        <f t="shared" si="363"/>
        <v>0</v>
      </c>
      <c r="CH302" s="5" t="b">
        <f t="shared" si="364"/>
        <v>0</v>
      </c>
      <c r="CI302" s="5">
        <f t="shared" si="365"/>
        <v>0</v>
      </c>
      <c r="CJ302" s="5" t="str">
        <f t="shared" si="366"/>
        <v>I don't know that verb.</v>
      </c>
      <c r="CK302" s="4">
        <f t="shared" si="367"/>
        <v>3</v>
      </c>
      <c r="CL302" s="4" t="b">
        <f t="shared" si="368"/>
        <v>0</v>
      </c>
      <c r="CM302" s="4">
        <f t="shared" si="428"/>
        <v>20</v>
      </c>
      <c r="CN302" s="4" t="b">
        <f t="shared" si="369"/>
        <v>0</v>
      </c>
      <c r="CO302" s="4">
        <f t="shared" si="370"/>
        <v>12</v>
      </c>
      <c r="CP302" s="4">
        <f t="shared" si="371"/>
        <v>10</v>
      </c>
      <c r="CQ302" s="4">
        <f t="shared" si="372"/>
        <v>2</v>
      </c>
      <c r="CR302" s="4">
        <f t="shared" si="373"/>
        <v>20</v>
      </c>
      <c r="CS302" s="4">
        <f t="shared" si="374"/>
        <v>2</v>
      </c>
      <c r="CT302" s="4">
        <f t="shared" si="375"/>
        <v>15</v>
      </c>
      <c r="CU302" s="4">
        <f t="shared" si="376"/>
        <v>16</v>
      </c>
      <c r="CV302" s="4">
        <f t="shared" si="377"/>
        <v>8</v>
      </c>
      <c r="CW302" s="4">
        <f t="shared" si="378"/>
        <v>8</v>
      </c>
      <c r="CX302" s="4">
        <f t="shared" si="379"/>
        <v>14</v>
      </c>
      <c r="CY302" s="4">
        <f t="shared" si="380"/>
        <v>19</v>
      </c>
      <c r="CZ302" s="4">
        <f t="shared" si="381"/>
        <v>9</v>
      </c>
      <c r="DA302" s="4">
        <f t="shared" si="382"/>
        <v>2</v>
      </c>
      <c r="DB302" s="4">
        <f t="shared" si="383"/>
        <v>12</v>
      </c>
      <c r="DC302" s="4">
        <f t="shared" si="429"/>
        <v>2</v>
      </c>
      <c r="DD302" s="4">
        <f t="shared" si="384"/>
        <v>2</v>
      </c>
      <c r="DE302" s="4">
        <f t="shared" si="385"/>
        <v>2</v>
      </c>
      <c r="DF302" s="4">
        <f t="shared" si="386"/>
        <v>10</v>
      </c>
      <c r="DG302" s="4">
        <f t="shared" si="387"/>
        <v>2</v>
      </c>
      <c r="DH302" s="4">
        <f t="shared" si="388"/>
        <v>17</v>
      </c>
      <c r="DI302" s="4">
        <f t="shared" si="389"/>
        <v>6</v>
      </c>
      <c r="DJ302" s="4">
        <f t="shared" si="390"/>
        <v>15</v>
      </c>
      <c r="DK302" s="4">
        <f t="shared" si="391"/>
        <v>19</v>
      </c>
      <c r="DL302" s="4">
        <f t="shared" si="392"/>
        <v>2</v>
      </c>
      <c r="DM302" s="4">
        <f t="shared" si="393"/>
        <v>22</v>
      </c>
      <c r="DN302" s="4">
        <f t="shared" si="394"/>
        <v>23</v>
      </c>
      <c r="DO302" s="3"/>
    </row>
    <row r="303" spans="1:119" x14ac:dyDescent="0.35">
      <c r="A303" s="3" t="str">
        <f t="shared" si="395"/>
        <v/>
      </c>
      <c r="B303" s="6"/>
      <c r="C303" s="3" t="str">
        <f t="shared" si="345"/>
        <v/>
      </c>
      <c r="D303" s="3" t="e" cm="1">
        <f t="array" ref="D303:F303">INDEX(_xlfn.TEXTSPLIT(B303," ",,TRUE),_xlfn.SEQUENCE(1,3))</f>
        <v>#VALUE!</v>
      </c>
      <c r="E303" s="3" t="e">
        <v>#VALUE!</v>
      </c>
      <c r="F303" s="3" t="e">
        <v>#VALUE!</v>
      </c>
      <c r="G303" s="3" t="e" cm="1">
        <f t="array" ref="G303">_xlfn.XLOOKUP(D303,Data!$D$3:$D$36,Data!$E$3:$G$36)</f>
        <v>#VALUE!</v>
      </c>
      <c r="H303" s="3"/>
      <c r="I303" s="3"/>
      <c r="J303" s="3" t="e">
        <f>_xlfn.XMATCH(E303,Data!$L$3:$L$10)</f>
        <v>#VALUE!</v>
      </c>
      <c r="K303" s="3" t="str">
        <f>IF(M303="",IF(I303,Data!$B$4,_xlfn.XLOOKUP(D303,Data!$D$3:$D$36,Data!$E$3:$E$36)),"")</f>
        <v/>
      </c>
      <c r="L303" s="3" t="str">
        <f>IF(M303="",IF(I303,_xlfn.XLOOKUP(G303,Data!$L$3:$L$10,Data!$M$3:$M$10),IF(H303=0,"",IF(H303=1,E303,_xlfn.XLOOKUP(E303,Data!$L$3:$L$10,Data!$M$3:$M$10)))),"")</f>
        <v/>
      </c>
      <c r="M303" s="3" t="str">
        <f>IF(NOT(ISERROR(F303)),Data!$J$3,IF(ISERROR(G303),Data!$J$4,IF(AND(H303=0,NOT(ISERROR(E303))),Data!$J$5,IF(AND(H303=2,ISERROR(J303)),Data!$J$7,IF(AND(H303=1,ISERROR(E303)),Data!$J$6,"")))))</f>
        <v>I don't know that verb.</v>
      </c>
      <c r="N303" s="3" t="e">
        <f>_xlfn.XLOOKUP(K303,Data!$D$3:$D$36,Data!$H$3:$H$36)</f>
        <v>#N/A</v>
      </c>
      <c r="O303" s="3" t="e">
        <f>_xlfn.XLOOKUP(L303,Data!$X$3:$X$29,Data!$W$3:$W$29)</f>
        <v>#N/A</v>
      </c>
      <c r="P303" s="3" t="b">
        <f>OR(_xlfn.XLOOKUP(CK302,Data!$O$3:$O$25,Data!$U$3:$U$25),AND(CL302,OR(DC302=CK302,DC302=1)))</f>
        <v>1</v>
      </c>
      <c r="Q303" s="3" t="e" cm="1">
        <f t="array" ref="Q303">INDEX(CO302:DN302,1,O303)</f>
        <v>#N/A</v>
      </c>
      <c r="R303" s="3" t="e">
        <f t="shared" si="347"/>
        <v>#N/A</v>
      </c>
      <c r="S303" s="3" t="e">
        <f t="shared" si="396"/>
        <v>#N/A</v>
      </c>
      <c r="T303" s="3" t="str">
        <f t="shared" si="397"/>
        <v/>
      </c>
      <c r="U303" s="3" t="str">
        <f>IF(M303&lt;&gt;"",M303,IF(L303="","",IFERROR(IF(T303=0,IF(S303=FALSE,Data!$J$11,Data!$J$8),""),IF(K303=Data!$B$4,"",Data!$J$8))))</f>
        <v>I don't know that verb.</v>
      </c>
      <c r="V303" s="3" t="e" cm="1">
        <f t="array" ref="V303">INDEX(Data!$Q$3:$T$25,CK302,L303)</f>
        <v>#VALUE!</v>
      </c>
      <c r="W303" s="3" t="e">
        <f t="shared" si="348"/>
        <v>#VALUE!</v>
      </c>
      <c r="X303" s="3">
        <f t="shared" si="398"/>
        <v>0</v>
      </c>
      <c r="Y303" s="3" t="str">
        <f>IF(K303&lt;&gt;"Go","",IF(ISNUMBER(V303),IF(V303&gt;0,W303,Data!$J$9),Play!V303))</f>
        <v/>
      </c>
      <c r="Z303" s="3" t="b">
        <f t="shared" si="399"/>
        <v>0</v>
      </c>
      <c r="AA303" s="3" t="str">
        <f t="shared" si="400"/>
        <v/>
      </c>
      <c r="AB303" s="3">
        <f t="shared" si="349"/>
        <v>0</v>
      </c>
      <c r="AE303" s="5" t="str">
        <f t="shared" si="350"/>
        <v/>
      </c>
      <c r="AF303" s="5" t="str">
        <f>IF(AE303&lt;&gt;"",OR(_xlfn.XLOOKUP(AE303,Data!$O$3:$O$25,Data!$U$3:$U$25),AND(CL302,OR(DC302=1,DC302=CK302))),"")</f>
        <v/>
      </c>
      <c r="AG303" s="5" t="e" cm="1">
        <f t="array" ref="AG303">"Exits: " &amp; _xlfn.TEXTJOIN(", ", TRUE, IF(INDEX(Data!$Q$3:$T$25,AE303,0)&gt;0,Data!$Q$2:$T$2,""))&amp;"."</f>
        <v>#VALUE!</v>
      </c>
      <c r="AH303" s="5" t="str" cm="1">
        <f t="array" ref="AH303">_xlfn.TEXTJOIN(", ", TRUE, IF(CO302:DN302=AE303,_xlfn.XLOOKUP($CO$3:$DN$3,Data!$W$3:$W$28,Data!$X$3:$X$28),""))</f>
        <v/>
      </c>
      <c r="AI303" s="5" t="str">
        <f>IF(AF303="","",IF(AF303,_xlfn.XLOOKUP(AE303,Data!$O$3:$O$25,Data!$P$3:$P$25)&amp;" "&amp;AG303&amp;IF(AH303&lt;&gt;""," You see: " &amp;AH303&amp;".",""),Data!$J$10))</f>
        <v/>
      </c>
      <c r="AJ303" s="5" t="str">
        <f t="shared" si="401"/>
        <v/>
      </c>
      <c r="AK303" s="5" t="str">
        <f>IF(AND(K303="Talk",U303=""),_xlfn.XLOOKUP(T303,Data!$W$3:$W$28,Data!$AC$3:$AC$28),"")</f>
        <v/>
      </c>
      <c r="AL303" s="5" t="str">
        <f t="shared" si="402"/>
        <v/>
      </c>
      <c r="AM303" s="5" t="b">
        <f t="shared" si="403"/>
        <v>0</v>
      </c>
      <c r="AN303" s="5" t="str">
        <f>IF(AM303,IF(_xlfn.XLOOKUP(T303,Data!$W$3:$W$28,Data!$AA$3:$AA$28)=FALSE,"You can't take that.",IF(Q303=1,"You already have that.",IF(OR(CK302=CT302,CK302=CY302),"The unholy fiend prevents you!",""))),"")</f>
        <v/>
      </c>
      <c r="AO303" s="5" t="str">
        <f t="shared" si="404"/>
        <v/>
      </c>
      <c r="AP303" s="5" t="str">
        <f t="shared" si="405"/>
        <v/>
      </c>
      <c r="AQ303" s="5" t="b">
        <f t="shared" si="406"/>
        <v>0</v>
      </c>
      <c r="AR303" s="5" t="str">
        <f t="shared" si="407"/>
        <v/>
      </c>
      <c r="AS303" s="5" t="str">
        <f t="shared" si="408"/>
        <v/>
      </c>
      <c r="AT303" s="5" t="str">
        <f t="shared" si="346"/>
        <v/>
      </c>
      <c r="AU303" s="5" t="str">
        <f>IF(AND(K303="Examine",U303=""),_xlfn.XLOOKUP(T303,Data!$W$3:$W$28,Data!$Z$3:$Z$28)&amp;IF(T303=15,IF(CL302,IF(CM302&gt;=14,"burning brightly.",IF(CM302&gt;=9,"burning steadily.",IF(CM302&gt;=4,"burning weakly.","guttering."))),"unlit."),""),"")</f>
        <v/>
      </c>
      <c r="AV303" s="5" t="str" cm="1">
        <f t="array" ref="AV303">_xlfn.TEXTJOIN(", ", TRUE, IF(CO302:DN302=1,CO$1:DN$1,""))</f>
        <v/>
      </c>
      <c r="AW303" s="5" t="str">
        <f t="shared" si="409"/>
        <v/>
      </c>
      <c r="AX303" s="5" t="b">
        <f t="shared" si="410"/>
        <v>0</v>
      </c>
      <c r="AY303" s="5" t="str">
        <f>IF(AX303,IF(NOT(ISBLANK(_xlfn.XLOOKUP(T303,Data!$W$3:$W$28,Data!$AD$3:$AD$28))),IF(CK302=12,"","There's nowhere to pour it away here."),"You can't empty that!"),"")</f>
        <v/>
      </c>
      <c r="AZ303" s="5" t="str">
        <f t="shared" si="411"/>
        <v/>
      </c>
      <c r="BA303" s="5" t="b">
        <f t="shared" si="412"/>
        <v>0</v>
      </c>
      <c r="BB303" s="5" t="e">
        <f>_xlfn.XLOOKUP(T303,Data!$W$3:$W$28,Data!$AD$3:$AD$28)</f>
        <v>#N/A</v>
      </c>
      <c r="BC303" s="5" t="str">
        <f t="shared" si="413"/>
        <v/>
      </c>
      <c r="BD303" s="5" t="str">
        <f t="shared" si="414"/>
        <v/>
      </c>
      <c r="BE303" s="5" t="b">
        <f t="shared" si="415"/>
        <v>0</v>
      </c>
      <c r="BF303" s="5" t="str">
        <f t="shared" si="351"/>
        <v/>
      </c>
      <c r="BG303" s="5" t="str">
        <f t="shared" si="416"/>
        <v/>
      </c>
      <c r="BH303" s="5" t="b">
        <f t="shared" si="417"/>
        <v>0</v>
      </c>
      <c r="BI303" s="5" t="str">
        <f t="shared" si="418"/>
        <v/>
      </c>
      <c r="BJ303" s="5" t="str">
        <f t="shared" si="352"/>
        <v/>
      </c>
      <c r="BK303" s="5" t="str">
        <f>IF(BH303,IF(BI303="","You ring the bell. "&amp;IF(BJ303=0,"Nothing else happens.","The "&amp;_xlfn.XLOOKUP(BJ303,Data!$W$3:$W$28,Data!$X$3:$X$28)&amp;" is transformed!"),BI303),"")</f>
        <v/>
      </c>
      <c r="BL303" s="5" t="b">
        <f t="shared" si="419"/>
        <v>0</v>
      </c>
      <c r="BM303" s="5" t="b">
        <f t="shared" si="420"/>
        <v>0</v>
      </c>
      <c r="BN303" s="5" t="str">
        <f t="shared" si="353"/>
        <v/>
      </c>
      <c r="BO303" s="5" t="str">
        <f t="shared" si="354"/>
        <v/>
      </c>
      <c r="BP303" s="5" t="b">
        <f t="shared" si="421"/>
        <v>0</v>
      </c>
      <c r="BQ303" s="5" t="str">
        <f>IF(BP303,IF(_xlfn.XLOOKUP(T303,Data!$W$3:$W$28,Data!$AB$3:$AB$28),"That's much too precious to give away!",IF(OR(AND(T303=17,CK302=CQ302),AND(T303=21,CK302=CV302)),"","No-one here seems to want that.")),"")</f>
        <v/>
      </c>
      <c r="BR303" s="5" t="str">
        <f>IF(BP303,IF(BQ303&lt;&gt;"",BQ303,IF(T303=21,Data!$B$5,"The priest takes the water and it is transformed by heavenly radiance!")),"")</f>
        <v/>
      </c>
      <c r="BS303" s="5" t="b">
        <f t="shared" si="422"/>
        <v>0</v>
      </c>
      <c r="BT303" s="5" t="str">
        <f t="shared" si="355"/>
        <v/>
      </c>
      <c r="BU303" s="5" t="str">
        <f t="shared" si="423"/>
        <v/>
      </c>
      <c r="BV303" s="5" t="b">
        <f t="shared" si="424"/>
        <v>0</v>
      </c>
      <c r="BW303" s="5" t="str">
        <f t="shared" si="356"/>
        <v/>
      </c>
      <c r="BX303" s="5" t="str">
        <f t="shared" si="425"/>
        <v/>
      </c>
      <c r="BY303" s="5" t="b">
        <f t="shared" si="426"/>
        <v>0</v>
      </c>
      <c r="BZ303" s="5">
        <f t="shared" si="427"/>
        <v>0</v>
      </c>
      <c r="CA303" s="5" t="str">
        <f t="shared" si="357"/>
        <v/>
      </c>
      <c r="CB303" s="5" t="b">
        <f t="shared" si="358"/>
        <v>0</v>
      </c>
      <c r="CC303" s="5" t="str">
        <f t="shared" si="359"/>
        <v/>
      </c>
      <c r="CD303" s="5" t="b">
        <f t="shared" si="360"/>
        <v>0</v>
      </c>
      <c r="CE303" s="5" t="b">
        <f t="shared" si="361"/>
        <v>0</v>
      </c>
      <c r="CF303" s="5" t="b">
        <f t="shared" si="362"/>
        <v>0</v>
      </c>
      <c r="CG303" s="5" t="b">
        <f t="shared" si="363"/>
        <v>0</v>
      </c>
      <c r="CH303" s="5" t="b">
        <f t="shared" si="364"/>
        <v>0</v>
      </c>
      <c r="CI303" s="5">
        <f t="shared" si="365"/>
        <v>0</v>
      </c>
      <c r="CJ303" s="5" t="str">
        <f t="shared" si="366"/>
        <v>I don't know that verb.</v>
      </c>
      <c r="CK303" s="4">
        <f t="shared" si="367"/>
        <v>3</v>
      </c>
      <c r="CL303" s="4" t="b">
        <f t="shared" si="368"/>
        <v>0</v>
      </c>
      <c r="CM303" s="4">
        <f t="shared" si="428"/>
        <v>20</v>
      </c>
      <c r="CN303" s="4" t="b">
        <f t="shared" si="369"/>
        <v>0</v>
      </c>
      <c r="CO303" s="4">
        <f t="shared" si="370"/>
        <v>12</v>
      </c>
      <c r="CP303" s="4">
        <f t="shared" si="371"/>
        <v>10</v>
      </c>
      <c r="CQ303" s="4">
        <f t="shared" si="372"/>
        <v>2</v>
      </c>
      <c r="CR303" s="4">
        <f t="shared" si="373"/>
        <v>20</v>
      </c>
      <c r="CS303" s="4">
        <f t="shared" si="374"/>
        <v>2</v>
      </c>
      <c r="CT303" s="4">
        <f t="shared" si="375"/>
        <v>15</v>
      </c>
      <c r="CU303" s="4">
        <f t="shared" si="376"/>
        <v>16</v>
      </c>
      <c r="CV303" s="4">
        <f t="shared" si="377"/>
        <v>8</v>
      </c>
      <c r="CW303" s="4">
        <f t="shared" si="378"/>
        <v>8</v>
      </c>
      <c r="CX303" s="4">
        <f t="shared" si="379"/>
        <v>14</v>
      </c>
      <c r="CY303" s="4">
        <f t="shared" si="380"/>
        <v>19</v>
      </c>
      <c r="CZ303" s="4">
        <f t="shared" si="381"/>
        <v>9</v>
      </c>
      <c r="DA303" s="4">
        <f t="shared" si="382"/>
        <v>2</v>
      </c>
      <c r="DB303" s="4">
        <f t="shared" si="383"/>
        <v>12</v>
      </c>
      <c r="DC303" s="4">
        <f t="shared" si="429"/>
        <v>2</v>
      </c>
      <c r="DD303" s="4">
        <f t="shared" si="384"/>
        <v>2</v>
      </c>
      <c r="DE303" s="4">
        <f t="shared" si="385"/>
        <v>2</v>
      </c>
      <c r="DF303" s="4">
        <f t="shared" si="386"/>
        <v>10</v>
      </c>
      <c r="DG303" s="4">
        <f t="shared" si="387"/>
        <v>2</v>
      </c>
      <c r="DH303" s="4">
        <f t="shared" si="388"/>
        <v>17</v>
      </c>
      <c r="DI303" s="4">
        <f t="shared" si="389"/>
        <v>6</v>
      </c>
      <c r="DJ303" s="4">
        <f t="shared" si="390"/>
        <v>15</v>
      </c>
      <c r="DK303" s="4">
        <f t="shared" si="391"/>
        <v>19</v>
      </c>
      <c r="DL303" s="4">
        <f t="shared" si="392"/>
        <v>2</v>
      </c>
      <c r="DM303" s="4">
        <f t="shared" si="393"/>
        <v>22</v>
      </c>
      <c r="DN303" s="4">
        <f t="shared" si="394"/>
        <v>23</v>
      </c>
      <c r="DO303" s="3"/>
    </row>
    <row r="304" spans="1:119" x14ac:dyDescent="0.35">
      <c r="A304" s="3" t="str">
        <f t="shared" si="395"/>
        <v/>
      </c>
      <c r="B304" s="6"/>
      <c r="C304" s="3" t="str">
        <f t="shared" si="345"/>
        <v/>
      </c>
      <c r="D304" s="3" t="e" cm="1">
        <f t="array" ref="D304:F304">INDEX(_xlfn.TEXTSPLIT(B304," ",,TRUE),_xlfn.SEQUENCE(1,3))</f>
        <v>#VALUE!</v>
      </c>
      <c r="E304" s="3" t="e">
        <v>#VALUE!</v>
      </c>
      <c r="F304" s="3" t="e">
        <v>#VALUE!</v>
      </c>
      <c r="G304" s="3" t="e" cm="1">
        <f t="array" ref="G304">_xlfn.XLOOKUP(D304,Data!$D$3:$D$36,Data!$E$3:$G$36)</f>
        <v>#VALUE!</v>
      </c>
      <c r="H304" s="3"/>
      <c r="I304" s="3"/>
      <c r="J304" s="3" t="e">
        <f>_xlfn.XMATCH(E304,Data!$L$3:$L$10)</f>
        <v>#VALUE!</v>
      </c>
      <c r="K304" s="3" t="str">
        <f>IF(M304="",IF(I304,Data!$B$4,_xlfn.XLOOKUP(D304,Data!$D$3:$D$36,Data!$E$3:$E$36)),"")</f>
        <v/>
      </c>
      <c r="L304" s="3" t="str">
        <f>IF(M304="",IF(I304,_xlfn.XLOOKUP(G304,Data!$L$3:$L$10,Data!$M$3:$M$10),IF(H304=0,"",IF(H304=1,E304,_xlfn.XLOOKUP(E304,Data!$L$3:$L$10,Data!$M$3:$M$10)))),"")</f>
        <v/>
      </c>
      <c r="M304" s="3" t="str">
        <f>IF(NOT(ISERROR(F304)),Data!$J$3,IF(ISERROR(G304),Data!$J$4,IF(AND(H304=0,NOT(ISERROR(E304))),Data!$J$5,IF(AND(H304=2,ISERROR(J304)),Data!$J$7,IF(AND(H304=1,ISERROR(E304)),Data!$J$6,"")))))</f>
        <v>I don't know that verb.</v>
      </c>
      <c r="N304" s="3" t="e">
        <f>_xlfn.XLOOKUP(K304,Data!$D$3:$D$36,Data!$H$3:$H$36)</f>
        <v>#N/A</v>
      </c>
      <c r="O304" s="3" t="e">
        <f>_xlfn.XLOOKUP(L304,Data!$X$3:$X$29,Data!$W$3:$W$29)</f>
        <v>#N/A</v>
      </c>
      <c r="P304" s="3" t="b">
        <f>OR(_xlfn.XLOOKUP(CK303,Data!$O$3:$O$25,Data!$U$3:$U$25),AND(CL303,OR(DC303=CK303,DC303=1)))</f>
        <v>1</v>
      </c>
      <c r="Q304" s="3" t="e" cm="1">
        <f t="array" ref="Q304">INDEX(CO303:DN303,1,O304)</f>
        <v>#N/A</v>
      </c>
      <c r="R304" s="3" t="e">
        <f t="shared" si="347"/>
        <v>#N/A</v>
      </c>
      <c r="S304" s="3" t="e">
        <f t="shared" si="396"/>
        <v>#N/A</v>
      </c>
      <c r="T304" s="3" t="str">
        <f t="shared" si="397"/>
        <v/>
      </c>
      <c r="U304" s="3" t="str">
        <f>IF(M304&lt;&gt;"",M304,IF(L304="","",IFERROR(IF(T304=0,IF(S304=FALSE,Data!$J$11,Data!$J$8),""),IF(K304=Data!$B$4,"",Data!$J$8))))</f>
        <v>I don't know that verb.</v>
      </c>
      <c r="V304" s="3" t="e" cm="1">
        <f t="array" ref="V304">INDEX(Data!$Q$3:$T$25,CK303,L304)</f>
        <v>#VALUE!</v>
      </c>
      <c r="W304" s="3" t="e">
        <f t="shared" si="348"/>
        <v>#VALUE!</v>
      </c>
      <c r="X304" s="3">
        <f t="shared" si="398"/>
        <v>0</v>
      </c>
      <c r="Y304" s="3" t="str">
        <f>IF(K304&lt;&gt;"Go","",IF(ISNUMBER(V304),IF(V304&gt;0,W304,Data!$J$9),Play!V304))</f>
        <v/>
      </c>
      <c r="Z304" s="3" t="b">
        <f t="shared" si="399"/>
        <v>0</v>
      </c>
      <c r="AA304" s="3" t="str">
        <f t="shared" si="400"/>
        <v/>
      </c>
      <c r="AB304" s="3">
        <f t="shared" si="349"/>
        <v>0</v>
      </c>
      <c r="AE304" s="5" t="str">
        <f t="shared" si="350"/>
        <v/>
      </c>
      <c r="AF304" s="5" t="str">
        <f>IF(AE304&lt;&gt;"",OR(_xlfn.XLOOKUP(AE304,Data!$O$3:$O$25,Data!$U$3:$U$25),AND(CL303,OR(DC303=1,DC303=CK303))),"")</f>
        <v/>
      </c>
      <c r="AG304" s="5" t="e" cm="1">
        <f t="array" ref="AG304">"Exits: " &amp; _xlfn.TEXTJOIN(", ", TRUE, IF(INDEX(Data!$Q$3:$T$25,AE304,0)&gt;0,Data!$Q$2:$T$2,""))&amp;"."</f>
        <v>#VALUE!</v>
      </c>
      <c r="AH304" s="5" t="str" cm="1">
        <f t="array" ref="AH304">_xlfn.TEXTJOIN(", ", TRUE, IF(CO303:DN303=AE304,_xlfn.XLOOKUP($CO$3:$DN$3,Data!$W$3:$W$28,Data!$X$3:$X$28),""))</f>
        <v/>
      </c>
      <c r="AI304" s="5" t="str">
        <f>IF(AF304="","",IF(AF304,_xlfn.XLOOKUP(AE304,Data!$O$3:$O$25,Data!$P$3:$P$25)&amp;" "&amp;AG304&amp;IF(AH304&lt;&gt;""," You see: " &amp;AH304&amp;".",""),Data!$J$10))</f>
        <v/>
      </c>
      <c r="AJ304" s="5" t="str">
        <f t="shared" si="401"/>
        <v/>
      </c>
      <c r="AK304" s="5" t="str">
        <f>IF(AND(K304="Talk",U304=""),_xlfn.XLOOKUP(T304,Data!$W$3:$W$28,Data!$AC$3:$AC$28),"")</f>
        <v/>
      </c>
      <c r="AL304" s="5" t="str">
        <f t="shared" si="402"/>
        <v/>
      </c>
      <c r="AM304" s="5" t="b">
        <f t="shared" si="403"/>
        <v>0</v>
      </c>
      <c r="AN304" s="5" t="str">
        <f>IF(AM304,IF(_xlfn.XLOOKUP(T304,Data!$W$3:$W$28,Data!$AA$3:$AA$28)=FALSE,"You can't take that.",IF(Q304=1,"You already have that.",IF(OR(CK303=CT303,CK303=CY303),"The unholy fiend prevents you!",""))),"")</f>
        <v/>
      </c>
      <c r="AO304" s="5" t="str">
        <f t="shared" si="404"/>
        <v/>
      </c>
      <c r="AP304" s="5" t="str">
        <f t="shared" si="405"/>
        <v/>
      </c>
      <c r="AQ304" s="5" t="b">
        <f t="shared" si="406"/>
        <v>0</v>
      </c>
      <c r="AR304" s="5" t="str">
        <f t="shared" si="407"/>
        <v/>
      </c>
      <c r="AS304" s="5" t="str">
        <f t="shared" si="408"/>
        <v/>
      </c>
      <c r="AT304" s="5" t="str">
        <f t="shared" si="346"/>
        <v/>
      </c>
      <c r="AU304" s="5" t="str">
        <f>IF(AND(K304="Examine",U304=""),_xlfn.XLOOKUP(T304,Data!$W$3:$W$28,Data!$Z$3:$Z$28)&amp;IF(T304=15,IF(CL303,IF(CM303&gt;=14,"burning brightly.",IF(CM303&gt;=9,"burning steadily.",IF(CM303&gt;=4,"burning weakly.","guttering."))),"unlit."),""),"")</f>
        <v/>
      </c>
      <c r="AV304" s="5" t="str" cm="1">
        <f t="array" ref="AV304">_xlfn.TEXTJOIN(", ", TRUE, IF(CO303:DN303=1,CO$1:DN$1,""))</f>
        <v/>
      </c>
      <c r="AW304" s="5" t="str">
        <f t="shared" si="409"/>
        <v/>
      </c>
      <c r="AX304" s="5" t="b">
        <f t="shared" si="410"/>
        <v>0</v>
      </c>
      <c r="AY304" s="5" t="str">
        <f>IF(AX304,IF(NOT(ISBLANK(_xlfn.XLOOKUP(T304,Data!$W$3:$W$28,Data!$AD$3:$AD$28))),IF(CK303=12,"","There's nowhere to pour it away here."),"You can't empty that!"),"")</f>
        <v/>
      </c>
      <c r="AZ304" s="5" t="str">
        <f t="shared" si="411"/>
        <v/>
      </c>
      <c r="BA304" s="5" t="b">
        <f t="shared" si="412"/>
        <v>0</v>
      </c>
      <c r="BB304" s="5" t="e">
        <f>_xlfn.XLOOKUP(T304,Data!$W$3:$W$28,Data!$AD$3:$AD$28)</f>
        <v>#N/A</v>
      </c>
      <c r="BC304" s="5" t="str">
        <f t="shared" si="413"/>
        <v/>
      </c>
      <c r="BD304" s="5" t="str">
        <f t="shared" si="414"/>
        <v/>
      </c>
      <c r="BE304" s="5" t="b">
        <f t="shared" si="415"/>
        <v>0</v>
      </c>
      <c r="BF304" s="5" t="str">
        <f t="shared" si="351"/>
        <v/>
      </c>
      <c r="BG304" s="5" t="str">
        <f t="shared" si="416"/>
        <v/>
      </c>
      <c r="BH304" s="5" t="b">
        <f t="shared" si="417"/>
        <v>0</v>
      </c>
      <c r="BI304" s="5" t="str">
        <f t="shared" si="418"/>
        <v/>
      </c>
      <c r="BJ304" s="5" t="str">
        <f t="shared" si="352"/>
        <v/>
      </c>
      <c r="BK304" s="5" t="str">
        <f>IF(BH304,IF(BI304="","You ring the bell. "&amp;IF(BJ304=0,"Nothing else happens.","The "&amp;_xlfn.XLOOKUP(BJ304,Data!$W$3:$W$28,Data!$X$3:$X$28)&amp;" is transformed!"),BI304),"")</f>
        <v/>
      </c>
      <c r="BL304" s="5" t="b">
        <f t="shared" si="419"/>
        <v>0</v>
      </c>
      <c r="BM304" s="5" t="b">
        <f t="shared" si="420"/>
        <v>0</v>
      </c>
      <c r="BN304" s="5" t="str">
        <f t="shared" si="353"/>
        <v/>
      </c>
      <c r="BO304" s="5" t="str">
        <f t="shared" si="354"/>
        <v/>
      </c>
      <c r="BP304" s="5" t="b">
        <f t="shared" si="421"/>
        <v>0</v>
      </c>
      <c r="BQ304" s="5" t="str">
        <f>IF(BP304,IF(_xlfn.XLOOKUP(T304,Data!$W$3:$W$28,Data!$AB$3:$AB$28),"That's much too precious to give away!",IF(OR(AND(T304=17,CK303=CQ303),AND(T304=21,CK303=CV303)),"","No-one here seems to want that.")),"")</f>
        <v/>
      </c>
      <c r="BR304" s="5" t="str">
        <f>IF(BP304,IF(BQ304&lt;&gt;"",BQ304,IF(T304=21,Data!$B$5,"The priest takes the water and it is transformed by heavenly radiance!")),"")</f>
        <v/>
      </c>
      <c r="BS304" s="5" t="b">
        <f t="shared" si="422"/>
        <v>0</v>
      </c>
      <c r="BT304" s="5" t="str">
        <f t="shared" si="355"/>
        <v/>
      </c>
      <c r="BU304" s="5" t="str">
        <f t="shared" si="423"/>
        <v/>
      </c>
      <c r="BV304" s="5" t="b">
        <f t="shared" si="424"/>
        <v>0</v>
      </c>
      <c r="BW304" s="5" t="str">
        <f t="shared" si="356"/>
        <v/>
      </c>
      <c r="BX304" s="5" t="str">
        <f t="shared" si="425"/>
        <v/>
      </c>
      <c r="BY304" s="5" t="b">
        <f t="shared" si="426"/>
        <v>0</v>
      </c>
      <c r="BZ304" s="5">
        <f t="shared" si="427"/>
        <v>0</v>
      </c>
      <c r="CA304" s="5" t="str">
        <f t="shared" si="357"/>
        <v/>
      </c>
      <c r="CB304" s="5" t="b">
        <f t="shared" si="358"/>
        <v>0</v>
      </c>
      <c r="CC304" s="5" t="str">
        <f t="shared" si="359"/>
        <v/>
      </c>
      <c r="CD304" s="5" t="b">
        <f t="shared" si="360"/>
        <v>0</v>
      </c>
      <c r="CE304" s="5" t="b">
        <f t="shared" si="361"/>
        <v>0</v>
      </c>
      <c r="CF304" s="5" t="b">
        <f t="shared" si="362"/>
        <v>0</v>
      </c>
      <c r="CG304" s="5" t="b">
        <f t="shared" si="363"/>
        <v>0</v>
      </c>
      <c r="CH304" s="5" t="b">
        <f t="shared" si="364"/>
        <v>0</v>
      </c>
      <c r="CI304" s="5">
        <f t="shared" si="365"/>
        <v>0</v>
      </c>
      <c r="CJ304" s="5" t="str">
        <f t="shared" si="366"/>
        <v>I don't know that verb.</v>
      </c>
      <c r="CK304" s="4">
        <f t="shared" si="367"/>
        <v>3</v>
      </c>
      <c r="CL304" s="4" t="b">
        <f t="shared" si="368"/>
        <v>0</v>
      </c>
      <c r="CM304" s="4">
        <f t="shared" si="428"/>
        <v>20</v>
      </c>
      <c r="CN304" s="4" t="b">
        <f t="shared" si="369"/>
        <v>0</v>
      </c>
      <c r="CO304" s="4">
        <f t="shared" si="370"/>
        <v>12</v>
      </c>
      <c r="CP304" s="4">
        <f t="shared" si="371"/>
        <v>10</v>
      </c>
      <c r="CQ304" s="4">
        <f t="shared" si="372"/>
        <v>2</v>
      </c>
      <c r="CR304" s="4">
        <f t="shared" si="373"/>
        <v>20</v>
      </c>
      <c r="CS304" s="4">
        <f t="shared" si="374"/>
        <v>2</v>
      </c>
      <c r="CT304" s="4">
        <f t="shared" si="375"/>
        <v>15</v>
      </c>
      <c r="CU304" s="4">
        <f t="shared" si="376"/>
        <v>16</v>
      </c>
      <c r="CV304" s="4">
        <f t="shared" si="377"/>
        <v>8</v>
      </c>
      <c r="CW304" s="4">
        <f t="shared" si="378"/>
        <v>8</v>
      </c>
      <c r="CX304" s="4">
        <f t="shared" si="379"/>
        <v>14</v>
      </c>
      <c r="CY304" s="4">
        <f t="shared" si="380"/>
        <v>19</v>
      </c>
      <c r="CZ304" s="4">
        <f t="shared" si="381"/>
        <v>9</v>
      </c>
      <c r="DA304" s="4">
        <f t="shared" si="382"/>
        <v>2</v>
      </c>
      <c r="DB304" s="4">
        <f t="shared" si="383"/>
        <v>12</v>
      </c>
      <c r="DC304" s="4">
        <f t="shared" si="429"/>
        <v>2</v>
      </c>
      <c r="DD304" s="4">
        <f t="shared" si="384"/>
        <v>2</v>
      </c>
      <c r="DE304" s="4">
        <f t="shared" si="385"/>
        <v>2</v>
      </c>
      <c r="DF304" s="4">
        <f t="shared" si="386"/>
        <v>10</v>
      </c>
      <c r="DG304" s="4">
        <f t="shared" si="387"/>
        <v>2</v>
      </c>
      <c r="DH304" s="4">
        <f t="shared" si="388"/>
        <v>17</v>
      </c>
      <c r="DI304" s="4">
        <f t="shared" si="389"/>
        <v>6</v>
      </c>
      <c r="DJ304" s="4">
        <f t="shared" si="390"/>
        <v>15</v>
      </c>
      <c r="DK304" s="4">
        <f t="shared" si="391"/>
        <v>19</v>
      </c>
      <c r="DL304" s="4">
        <f t="shared" si="392"/>
        <v>2</v>
      </c>
      <c r="DM304" s="4">
        <f t="shared" si="393"/>
        <v>22</v>
      </c>
      <c r="DN304" s="4">
        <f t="shared" si="394"/>
        <v>23</v>
      </c>
      <c r="DO304" s="3"/>
    </row>
    <row r="305" spans="1:119" x14ac:dyDescent="0.35">
      <c r="A305" s="3" t="str">
        <f t="shared" si="395"/>
        <v/>
      </c>
      <c r="B305" s="6"/>
      <c r="C305" s="3" t="str">
        <f t="shared" si="345"/>
        <v/>
      </c>
      <c r="D305" s="3" t="e" cm="1">
        <f t="array" ref="D305:F305">INDEX(_xlfn.TEXTSPLIT(B305," ",,TRUE),_xlfn.SEQUENCE(1,3))</f>
        <v>#VALUE!</v>
      </c>
      <c r="E305" s="3" t="e">
        <v>#VALUE!</v>
      </c>
      <c r="F305" s="3" t="e">
        <v>#VALUE!</v>
      </c>
      <c r="G305" s="3" t="e" cm="1">
        <f t="array" ref="G305">_xlfn.XLOOKUP(D305,Data!$D$3:$D$36,Data!$E$3:$G$36)</f>
        <v>#VALUE!</v>
      </c>
      <c r="H305" s="3"/>
      <c r="I305" s="3"/>
      <c r="J305" s="3" t="e">
        <f>_xlfn.XMATCH(E305,Data!$L$3:$L$10)</f>
        <v>#VALUE!</v>
      </c>
      <c r="K305" s="3" t="str">
        <f>IF(M305="",IF(I305,Data!$B$4,_xlfn.XLOOKUP(D305,Data!$D$3:$D$36,Data!$E$3:$E$36)),"")</f>
        <v/>
      </c>
      <c r="L305" s="3" t="str">
        <f>IF(M305="",IF(I305,_xlfn.XLOOKUP(G305,Data!$L$3:$L$10,Data!$M$3:$M$10),IF(H305=0,"",IF(H305=1,E305,_xlfn.XLOOKUP(E305,Data!$L$3:$L$10,Data!$M$3:$M$10)))),"")</f>
        <v/>
      </c>
      <c r="M305" s="3" t="str">
        <f>IF(NOT(ISERROR(F305)),Data!$J$3,IF(ISERROR(G305),Data!$J$4,IF(AND(H305=0,NOT(ISERROR(E305))),Data!$J$5,IF(AND(H305=2,ISERROR(J305)),Data!$J$7,IF(AND(H305=1,ISERROR(E305)),Data!$J$6,"")))))</f>
        <v>I don't know that verb.</v>
      </c>
      <c r="N305" s="3" t="e">
        <f>_xlfn.XLOOKUP(K305,Data!$D$3:$D$36,Data!$H$3:$H$36)</f>
        <v>#N/A</v>
      </c>
      <c r="O305" s="3" t="e">
        <f>_xlfn.XLOOKUP(L305,Data!$X$3:$X$29,Data!$W$3:$W$29)</f>
        <v>#N/A</v>
      </c>
      <c r="P305" s="3" t="b">
        <f>OR(_xlfn.XLOOKUP(CK304,Data!$O$3:$O$25,Data!$U$3:$U$25),AND(CL304,OR(DC304=CK304,DC304=1)))</f>
        <v>1</v>
      </c>
      <c r="Q305" s="3" t="e" cm="1">
        <f t="array" ref="Q305">INDEX(CO304:DN304,1,O305)</f>
        <v>#N/A</v>
      </c>
      <c r="R305" s="3" t="e">
        <f t="shared" si="347"/>
        <v>#N/A</v>
      </c>
      <c r="S305" s="3" t="e">
        <f t="shared" si="396"/>
        <v>#N/A</v>
      </c>
      <c r="T305" s="3" t="str">
        <f t="shared" si="397"/>
        <v/>
      </c>
      <c r="U305" s="3" t="str">
        <f>IF(M305&lt;&gt;"",M305,IF(L305="","",IFERROR(IF(T305=0,IF(S305=FALSE,Data!$J$11,Data!$J$8),""),IF(K305=Data!$B$4,"",Data!$J$8))))</f>
        <v>I don't know that verb.</v>
      </c>
      <c r="V305" s="3" t="e" cm="1">
        <f t="array" ref="V305">INDEX(Data!$Q$3:$T$25,CK304,L305)</f>
        <v>#VALUE!</v>
      </c>
      <c r="W305" s="3" t="e">
        <f t="shared" si="348"/>
        <v>#VALUE!</v>
      </c>
      <c r="X305" s="3">
        <f t="shared" si="398"/>
        <v>0</v>
      </c>
      <c r="Y305" s="3" t="str">
        <f>IF(K305&lt;&gt;"Go","",IF(ISNUMBER(V305),IF(V305&gt;0,W305,Data!$J$9),Play!V305))</f>
        <v/>
      </c>
      <c r="Z305" s="3" t="b">
        <f t="shared" si="399"/>
        <v>0</v>
      </c>
      <c r="AA305" s="3" t="str">
        <f t="shared" si="400"/>
        <v/>
      </c>
      <c r="AB305" s="3">
        <f t="shared" si="349"/>
        <v>0</v>
      </c>
      <c r="AE305" s="5" t="str">
        <f t="shared" si="350"/>
        <v/>
      </c>
      <c r="AF305" s="5" t="str">
        <f>IF(AE305&lt;&gt;"",OR(_xlfn.XLOOKUP(AE305,Data!$O$3:$O$25,Data!$U$3:$U$25),AND(CL304,OR(DC304=1,DC304=CK304))),"")</f>
        <v/>
      </c>
      <c r="AG305" s="5" t="e" cm="1">
        <f t="array" ref="AG305">"Exits: " &amp; _xlfn.TEXTJOIN(", ", TRUE, IF(INDEX(Data!$Q$3:$T$25,AE305,0)&gt;0,Data!$Q$2:$T$2,""))&amp;"."</f>
        <v>#VALUE!</v>
      </c>
      <c r="AH305" s="5" t="str" cm="1">
        <f t="array" ref="AH305">_xlfn.TEXTJOIN(", ", TRUE, IF(CO304:DN304=AE305,_xlfn.XLOOKUP($CO$3:$DN$3,Data!$W$3:$W$28,Data!$X$3:$X$28),""))</f>
        <v/>
      </c>
      <c r="AI305" s="5" t="str">
        <f>IF(AF305="","",IF(AF305,_xlfn.XLOOKUP(AE305,Data!$O$3:$O$25,Data!$P$3:$P$25)&amp;" "&amp;AG305&amp;IF(AH305&lt;&gt;""," You see: " &amp;AH305&amp;".",""),Data!$J$10))</f>
        <v/>
      </c>
      <c r="AJ305" s="5" t="str">
        <f t="shared" si="401"/>
        <v/>
      </c>
      <c r="AK305" s="5" t="str">
        <f>IF(AND(K305="Talk",U305=""),_xlfn.XLOOKUP(T305,Data!$W$3:$W$28,Data!$AC$3:$AC$28),"")</f>
        <v/>
      </c>
      <c r="AL305" s="5" t="str">
        <f t="shared" si="402"/>
        <v/>
      </c>
      <c r="AM305" s="5" t="b">
        <f t="shared" si="403"/>
        <v>0</v>
      </c>
      <c r="AN305" s="5" t="str">
        <f>IF(AM305,IF(_xlfn.XLOOKUP(T305,Data!$W$3:$W$28,Data!$AA$3:$AA$28)=FALSE,"You can't take that.",IF(Q305=1,"You already have that.",IF(OR(CK304=CT304,CK304=CY304),"The unholy fiend prevents you!",""))),"")</f>
        <v/>
      </c>
      <c r="AO305" s="5" t="str">
        <f t="shared" si="404"/>
        <v/>
      </c>
      <c r="AP305" s="5" t="str">
        <f t="shared" si="405"/>
        <v/>
      </c>
      <c r="AQ305" s="5" t="b">
        <f t="shared" si="406"/>
        <v>0</v>
      </c>
      <c r="AR305" s="5" t="str">
        <f t="shared" si="407"/>
        <v/>
      </c>
      <c r="AS305" s="5" t="str">
        <f t="shared" si="408"/>
        <v/>
      </c>
      <c r="AT305" s="5" t="str">
        <f t="shared" si="346"/>
        <v/>
      </c>
      <c r="AU305" s="5" t="str">
        <f>IF(AND(K305="Examine",U305=""),_xlfn.XLOOKUP(T305,Data!$W$3:$W$28,Data!$Z$3:$Z$28)&amp;IF(T305=15,IF(CL304,IF(CM304&gt;=14,"burning brightly.",IF(CM304&gt;=9,"burning steadily.",IF(CM304&gt;=4,"burning weakly.","guttering."))),"unlit."),""),"")</f>
        <v/>
      </c>
      <c r="AV305" s="5" t="str" cm="1">
        <f t="array" ref="AV305">_xlfn.TEXTJOIN(", ", TRUE, IF(CO304:DN304=1,CO$1:DN$1,""))</f>
        <v/>
      </c>
      <c r="AW305" s="5" t="str">
        <f t="shared" si="409"/>
        <v/>
      </c>
      <c r="AX305" s="5" t="b">
        <f t="shared" si="410"/>
        <v>0</v>
      </c>
      <c r="AY305" s="5" t="str">
        <f>IF(AX305,IF(NOT(ISBLANK(_xlfn.XLOOKUP(T305,Data!$W$3:$W$28,Data!$AD$3:$AD$28))),IF(CK304=12,"","There's nowhere to pour it away here."),"You can't empty that!"),"")</f>
        <v/>
      </c>
      <c r="AZ305" s="5" t="str">
        <f t="shared" si="411"/>
        <v/>
      </c>
      <c r="BA305" s="5" t="b">
        <f t="shared" si="412"/>
        <v>0</v>
      </c>
      <c r="BB305" s="5" t="e">
        <f>_xlfn.XLOOKUP(T305,Data!$W$3:$W$28,Data!$AD$3:$AD$28)</f>
        <v>#N/A</v>
      </c>
      <c r="BC305" s="5" t="str">
        <f t="shared" si="413"/>
        <v/>
      </c>
      <c r="BD305" s="5" t="str">
        <f t="shared" si="414"/>
        <v/>
      </c>
      <c r="BE305" s="5" t="b">
        <f t="shared" si="415"/>
        <v>0</v>
      </c>
      <c r="BF305" s="5" t="str">
        <f t="shared" si="351"/>
        <v/>
      </c>
      <c r="BG305" s="5" t="str">
        <f t="shared" si="416"/>
        <v/>
      </c>
      <c r="BH305" s="5" t="b">
        <f t="shared" si="417"/>
        <v>0</v>
      </c>
      <c r="BI305" s="5" t="str">
        <f t="shared" si="418"/>
        <v/>
      </c>
      <c r="BJ305" s="5" t="str">
        <f t="shared" si="352"/>
        <v/>
      </c>
      <c r="BK305" s="5" t="str">
        <f>IF(BH305,IF(BI305="","You ring the bell. "&amp;IF(BJ305=0,"Nothing else happens.","The "&amp;_xlfn.XLOOKUP(BJ305,Data!$W$3:$W$28,Data!$X$3:$X$28)&amp;" is transformed!"),BI305),"")</f>
        <v/>
      </c>
      <c r="BL305" s="5" t="b">
        <f t="shared" si="419"/>
        <v>0</v>
      </c>
      <c r="BM305" s="5" t="b">
        <f t="shared" si="420"/>
        <v>0</v>
      </c>
      <c r="BN305" s="5" t="str">
        <f t="shared" si="353"/>
        <v/>
      </c>
      <c r="BO305" s="5" t="str">
        <f t="shared" si="354"/>
        <v/>
      </c>
      <c r="BP305" s="5" t="b">
        <f t="shared" si="421"/>
        <v>0</v>
      </c>
      <c r="BQ305" s="5" t="str">
        <f>IF(BP305,IF(_xlfn.XLOOKUP(T305,Data!$W$3:$W$28,Data!$AB$3:$AB$28),"That's much too precious to give away!",IF(OR(AND(T305=17,CK304=CQ304),AND(T305=21,CK304=CV304)),"","No-one here seems to want that.")),"")</f>
        <v/>
      </c>
      <c r="BR305" s="5" t="str">
        <f>IF(BP305,IF(BQ305&lt;&gt;"",BQ305,IF(T305=21,Data!$B$5,"The priest takes the water and it is transformed by heavenly radiance!")),"")</f>
        <v/>
      </c>
      <c r="BS305" s="5" t="b">
        <f t="shared" si="422"/>
        <v>0</v>
      </c>
      <c r="BT305" s="5" t="str">
        <f t="shared" si="355"/>
        <v/>
      </c>
      <c r="BU305" s="5" t="str">
        <f t="shared" si="423"/>
        <v/>
      </c>
      <c r="BV305" s="5" t="b">
        <f t="shared" si="424"/>
        <v>0</v>
      </c>
      <c r="BW305" s="5" t="str">
        <f t="shared" si="356"/>
        <v/>
      </c>
      <c r="BX305" s="5" t="str">
        <f t="shared" si="425"/>
        <v/>
      </c>
      <c r="BY305" s="5" t="b">
        <f t="shared" si="426"/>
        <v>0</v>
      </c>
      <c r="BZ305" s="5">
        <f t="shared" si="427"/>
        <v>0</v>
      </c>
      <c r="CA305" s="5" t="str">
        <f t="shared" si="357"/>
        <v/>
      </c>
      <c r="CB305" s="5" t="b">
        <f t="shared" si="358"/>
        <v>0</v>
      </c>
      <c r="CC305" s="5" t="str">
        <f t="shared" si="359"/>
        <v/>
      </c>
      <c r="CD305" s="5" t="b">
        <f t="shared" si="360"/>
        <v>0</v>
      </c>
      <c r="CE305" s="5" t="b">
        <f t="shared" si="361"/>
        <v>0</v>
      </c>
      <c r="CF305" s="5" t="b">
        <f t="shared" si="362"/>
        <v>0</v>
      </c>
      <c r="CG305" s="5" t="b">
        <f t="shared" si="363"/>
        <v>0</v>
      </c>
      <c r="CH305" s="5" t="b">
        <f t="shared" si="364"/>
        <v>0</v>
      </c>
      <c r="CI305" s="5">
        <f t="shared" si="365"/>
        <v>0</v>
      </c>
      <c r="CJ305" s="5" t="str">
        <f t="shared" si="366"/>
        <v>I don't know that verb.</v>
      </c>
      <c r="CK305" s="4">
        <f t="shared" si="367"/>
        <v>3</v>
      </c>
      <c r="CL305" s="4" t="b">
        <f t="shared" si="368"/>
        <v>0</v>
      </c>
      <c r="CM305" s="4">
        <f t="shared" si="428"/>
        <v>20</v>
      </c>
      <c r="CN305" s="4" t="b">
        <f t="shared" si="369"/>
        <v>0</v>
      </c>
      <c r="CO305" s="4">
        <f t="shared" si="370"/>
        <v>12</v>
      </c>
      <c r="CP305" s="4">
        <f t="shared" si="371"/>
        <v>10</v>
      </c>
      <c r="CQ305" s="4">
        <f t="shared" si="372"/>
        <v>2</v>
      </c>
      <c r="CR305" s="4">
        <f t="shared" si="373"/>
        <v>20</v>
      </c>
      <c r="CS305" s="4">
        <f t="shared" si="374"/>
        <v>2</v>
      </c>
      <c r="CT305" s="4">
        <f t="shared" si="375"/>
        <v>15</v>
      </c>
      <c r="CU305" s="4">
        <f t="shared" si="376"/>
        <v>16</v>
      </c>
      <c r="CV305" s="4">
        <f t="shared" si="377"/>
        <v>8</v>
      </c>
      <c r="CW305" s="4">
        <f t="shared" si="378"/>
        <v>8</v>
      </c>
      <c r="CX305" s="4">
        <f t="shared" si="379"/>
        <v>14</v>
      </c>
      <c r="CY305" s="4">
        <f t="shared" si="380"/>
        <v>19</v>
      </c>
      <c r="CZ305" s="4">
        <f t="shared" si="381"/>
        <v>9</v>
      </c>
      <c r="DA305" s="4">
        <f t="shared" si="382"/>
        <v>2</v>
      </c>
      <c r="DB305" s="4">
        <f t="shared" si="383"/>
        <v>12</v>
      </c>
      <c r="DC305" s="4">
        <f t="shared" si="429"/>
        <v>2</v>
      </c>
      <c r="DD305" s="4">
        <f t="shared" si="384"/>
        <v>2</v>
      </c>
      <c r="DE305" s="4">
        <f t="shared" si="385"/>
        <v>2</v>
      </c>
      <c r="DF305" s="4">
        <f t="shared" si="386"/>
        <v>10</v>
      </c>
      <c r="DG305" s="4">
        <f t="shared" si="387"/>
        <v>2</v>
      </c>
      <c r="DH305" s="4">
        <f t="shared" si="388"/>
        <v>17</v>
      </c>
      <c r="DI305" s="4">
        <f t="shared" si="389"/>
        <v>6</v>
      </c>
      <c r="DJ305" s="4">
        <f t="shared" si="390"/>
        <v>15</v>
      </c>
      <c r="DK305" s="4">
        <f t="shared" si="391"/>
        <v>19</v>
      </c>
      <c r="DL305" s="4">
        <f t="shared" si="392"/>
        <v>2</v>
      </c>
      <c r="DM305" s="4">
        <f t="shared" si="393"/>
        <v>22</v>
      </c>
      <c r="DN305" s="4">
        <f t="shared" si="394"/>
        <v>23</v>
      </c>
      <c r="DO305" s="3"/>
    </row>
    <row r="306" spans="1:119" x14ac:dyDescent="0.35">
      <c r="A306" s="3" t="str">
        <f t="shared" si="395"/>
        <v/>
      </c>
      <c r="B306" s="6"/>
      <c r="C306" s="3" t="str">
        <f t="shared" si="345"/>
        <v/>
      </c>
      <c r="D306" s="3" t="e" cm="1">
        <f t="array" ref="D306:F306">INDEX(_xlfn.TEXTSPLIT(B306," ",,TRUE),_xlfn.SEQUENCE(1,3))</f>
        <v>#VALUE!</v>
      </c>
      <c r="E306" s="3" t="e">
        <v>#VALUE!</v>
      </c>
      <c r="F306" s="3" t="e">
        <v>#VALUE!</v>
      </c>
      <c r="G306" s="3" t="e" cm="1">
        <f t="array" ref="G306">_xlfn.XLOOKUP(D306,Data!$D$3:$D$36,Data!$E$3:$G$36)</f>
        <v>#VALUE!</v>
      </c>
      <c r="H306" s="3"/>
      <c r="I306" s="3"/>
      <c r="J306" s="3" t="e">
        <f>_xlfn.XMATCH(E306,Data!$L$3:$L$10)</f>
        <v>#VALUE!</v>
      </c>
      <c r="K306" s="3" t="str">
        <f>IF(M306="",IF(I306,Data!$B$4,_xlfn.XLOOKUP(D306,Data!$D$3:$D$36,Data!$E$3:$E$36)),"")</f>
        <v/>
      </c>
      <c r="L306" s="3" t="str">
        <f>IF(M306="",IF(I306,_xlfn.XLOOKUP(G306,Data!$L$3:$L$10,Data!$M$3:$M$10),IF(H306=0,"",IF(H306=1,E306,_xlfn.XLOOKUP(E306,Data!$L$3:$L$10,Data!$M$3:$M$10)))),"")</f>
        <v/>
      </c>
      <c r="M306" s="3" t="str">
        <f>IF(NOT(ISERROR(F306)),Data!$J$3,IF(ISERROR(G306),Data!$J$4,IF(AND(H306=0,NOT(ISERROR(E306))),Data!$J$5,IF(AND(H306=2,ISERROR(J306)),Data!$J$7,IF(AND(H306=1,ISERROR(E306)),Data!$J$6,"")))))</f>
        <v>I don't know that verb.</v>
      </c>
      <c r="N306" s="3" t="e">
        <f>_xlfn.XLOOKUP(K306,Data!$D$3:$D$36,Data!$H$3:$H$36)</f>
        <v>#N/A</v>
      </c>
      <c r="O306" s="3" t="e">
        <f>_xlfn.XLOOKUP(L306,Data!$X$3:$X$29,Data!$W$3:$W$29)</f>
        <v>#N/A</v>
      </c>
      <c r="P306" s="3" t="b">
        <f>OR(_xlfn.XLOOKUP(CK305,Data!$O$3:$O$25,Data!$U$3:$U$25),AND(CL305,OR(DC305=CK305,DC305=1)))</f>
        <v>1</v>
      </c>
      <c r="Q306" s="3" t="e" cm="1">
        <f t="array" ref="Q306">INDEX(CO305:DN305,1,O306)</f>
        <v>#N/A</v>
      </c>
      <c r="R306" s="3" t="e">
        <f t="shared" si="347"/>
        <v>#N/A</v>
      </c>
      <c r="S306" s="3" t="e">
        <f t="shared" si="396"/>
        <v>#N/A</v>
      </c>
      <c r="T306" s="3" t="str">
        <f t="shared" si="397"/>
        <v/>
      </c>
      <c r="U306" s="3" t="str">
        <f>IF(M306&lt;&gt;"",M306,IF(L306="","",IFERROR(IF(T306=0,IF(S306=FALSE,Data!$J$11,Data!$J$8),""),IF(K306=Data!$B$4,"",Data!$J$8))))</f>
        <v>I don't know that verb.</v>
      </c>
      <c r="V306" s="3" t="e" cm="1">
        <f t="array" ref="V306">INDEX(Data!$Q$3:$T$25,CK305,L306)</f>
        <v>#VALUE!</v>
      </c>
      <c r="W306" s="3" t="e">
        <f t="shared" si="348"/>
        <v>#VALUE!</v>
      </c>
      <c r="X306" s="3">
        <f t="shared" si="398"/>
        <v>0</v>
      </c>
      <c r="Y306" s="3" t="str">
        <f>IF(K306&lt;&gt;"Go","",IF(ISNUMBER(V306),IF(V306&gt;0,W306,Data!$J$9),Play!V306))</f>
        <v/>
      </c>
      <c r="Z306" s="3" t="b">
        <f t="shared" si="399"/>
        <v>0</v>
      </c>
      <c r="AA306" s="3" t="str">
        <f t="shared" si="400"/>
        <v/>
      </c>
      <c r="AB306" s="3">
        <f t="shared" si="349"/>
        <v>0</v>
      </c>
      <c r="AE306" s="5" t="str">
        <f t="shared" si="350"/>
        <v/>
      </c>
      <c r="AF306" s="5" t="str">
        <f>IF(AE306&lt;&gt;"",OR(_xlfn.XLOOKUP(AE306,Data!$O$3:$O$25,Data!$U$3:$U$25),AND(CL305,OR(DC305=1,DC305=CK305))),"")</f>
        <v/>
      </c>
      <c r="AG306" s="5" t="e" cm="1">
        <f t="array" ref="AG306">"Exits: " &amp; _xlfn.TEXTJOIN(", ", TRUE, IF(INDEX(Data!$Q$3:$T$25,AE306,0)&gt;0,Data!$Q$2:$T$2,""))&amp;"."</f>
        <v>#VALUE!</v>
      </c>
      <c r="AH306" s="5" t="str" cm="1">
        <f t="array" ref="AH306">_xlfn.TEXTJOIN(", ", TRUE, IF(CO305:DN305=AE306,_xlfn.XLOOKUP($CO$3:$DN$3,Data!$W$3:$W$28,Data!$X$3:$X$28),""))</f>
        <v/>
      </c>
      <c r="AI306" s="5" t="str">
        <f>IF(AF306="","",IF(AF306,_xlfn.XLOOKUP(AE306,Data!$O$3:$O$25,Data!$P$3:$P$25)&amp;" "&amp;AG306&amp;IF(AH306&lt;&gt;""," You see: " &amp;AH306&amp;".",""),Data!$J$10))</f>
        <v/>
      </c>
      <c r="AJ306" s="5" t="str">
        <f t="shared" si="401"/>
        <v/>
      </c>
      <c r="AK306" s="5" t="str">
        <f>IF(AND(K306="Talk",U306=""),_xlfn.XLOOKUP(T306,Data!$W$3:$W$28,Data!$AC$3:$AC$28),"")</f>
        <v/>
      </c>
      <c r="AL306" s="5" t="str">
        <f t="shared" si="402"/>
        <v/>
      </c>
      <c r="AM306" s="5" t="b">
        <f t="shared" si="403"/>
        <v>0</v>
      </c>
      <c r="AN306" s="5" t="str">
        <f>IF(AM306,IF(_xlfn.XLOOKUP(T306,Data!$W$3:$W$28,Data!$AA$3:$AA$28)=FALSE,"You can't take that.",IF(Q306=1,"You already have that.",IF(OR(CK305=CT305,CK305=CY305),"The unholy fiend prevents you!",""))),"")</f>
        <v/>
      </c>
      <c r="AO306" s="5" t="str">
        <f t="shared" si="404"/>
        <v/>
      </c>
      <c r="AP306" s="5" t="str">
        <f t="shared" si="405"/>
        <v/>
      </c>
      <c r="AQ306" s="5" t="b">
        <f t="shared" si="406"/>
        <v>0</v>
      </c>
      <c r="AR306" s="5" t="str">
        <f t="shared" si="407"/>
        <v/>
      </c>
      <c r="AS306" s="5" t="str">
        <f t="shared" si="408"/>
        <v/>
      </c>
      <c r="AT306" s="5" t="str">
        <f t="shared" si="346"/>
        <v/>
      </c>
      <c r="AU306" s="5" t="str">
        <f>IF(AND(K306="Examine",U306=""),_xlfn.XLOOKUP(T306,Data!$W$3:$W$28,Data!$Z$3:$Z$28)&amp;IF(T306=15,IF(CL305,IF(CM305&gt;=14,"burning brightly.",IF(CM305&gt;=9,"burning steadily.",IF(CM305&gt;=4,"burning weakly.","guttering."))),"unlit."),""),"")</f>
        <v/>
      </c>
      <c r="AV306" s="5" t="str" cm="1">
        <f t="array" ref="AV306">_xlfn.TEXTJOIN(", ", TRUE, IF(CO305:DN305=1,CO$1:DN$1,""))</f>
        <v/>
      </c>
      <c r="AW306" s="5" t="str">
        <f t="shared" si="409"/>
        <v/>
      </c>
      <c r="AX306" s="5" t="b">
        <f t="shared" si="410"/>
        <v>0</v>
      </c>
      <c r="AY306" s="5" t="str">
        <f>IF(AX306,IF(NOT(ISBLANK(_xlfn.XLOOKUP(T306,Data!$W$3:$W$28,Data!$AD$3:$AD$28))),IF(CK305=12,"","There's nowhere to pour it away here."),"You can't empty that!"),"")</f>
        <v/>
      </c>
      <c r="AZ306" s="5" t="str">
        <f t="shared" si="411"/>
        <v/>
      </c>
      <c r="BA306" s="5" t="b">
        <f t="shared" si="412"/>
        <v>0</v>
      </c>
      <c r="BB306" s="5" t="e">
        <f>_xlfn.XLOOKUP(T306,Data!$W$3:$W$28,Data!$AD$3:$AD$28)</f>
        <v>#N/A</v>
      </c>
      <c r="BC306" s="5" t="str">
        <f t="shared" si="413"/>
        <v/>
      </c>
      <c r="BD306" s="5" t="str">
        <f t="shared" si="414"/>
        <v/>
      </c>
      <c r="BE306" s="5" t="b">
        <f t="shared" si="415"/>
        <v>0</v>
      </c>
      <c r="BF306" s="5" t="str">
        <f t="shared" si="351"/>
        <v/>
      </c>
      <c r="BG306" s="5" t="str">
        <f t="shared" si="416"/>
        <v/>
      </c>
      <c r="BH306" s="5" t="b">
        <f t="shared" si="417"/>
        <v>0</v>
      </c>
      <c r="BI306" s="5" t="str">
        <f t="shared" si="418"/>
        <v/>
      </c>
      <c r="BJ306" s="5" t="str">
        <f t="shared" si="352"/>
        <v/>
      </c>
      <c r="BK306" s="5" t="str">
        <f>IF(BH306,IF(BI306="","You ring the bell. "&amp;IF(BJ306=0,"Nothing else happens.","The "&amp;_xlfn.XLOOKUP(BJ306,Data!$W$3:$W$28,Data!$X$3:$X$28)&amp;" is transformed!"),BI306),"")</f>
        <v/>
      </c>
      <c r="BL306" s="5" t="b">
        <f t="shared" si="419"/>
        <v>0</v>
      </c>
      <c r="BM306" s="5" t="b">
        <f t="shared" si="420"/>
        <v>0</v>
      </c>
      <c r="BN306" s="5" t="str">
        <f t="shared" si="353"/>
        <v/>
      </c>
      <c r="BO306" s="5" t="str">
        <f t="shared" si="354"/>
        <v/>
      </c>
      <c r="BP306" s="5" t="b">
        <f t="shared" si="421"/>
        <v>0</v>
      </c>
      <c r="BQ306" s="5" t="str">
        <f>IF(BP306,IF(_xlfn.XLOOKUP(T306,Data!$W$3:$W$28,Data!$AB$3:$AB$28),"That's much too precious to give away!",IF(OR(AND(T306=17,CK305=CQ305),AND(T306=21,CK305=CV305)),"","No-one here seems to want that.")),"")</f>
        <v/>
      </c>
      <c r="BR306" s="5" t="str">
        <f>IF(BP306,IF(BQ306&lt;&gt;"",BQ306,IF(T306=21,Data!$B$5,"The priest takes the water and it is transformed by heavenly radiance!")),"")</f>
        <v/>
      </c>
      <c r="BS306" s="5" t="b">
        <f t="shared" si="422"/>
        <v>0</v>
      </c>
      <c r="BT306" s="5" t="str">
        <f t="shared" si="355"/>
        <v/>
      </c>
      <c r="BU306" s="5" t="str">
        <f t="shared" si="423"/>
        <v/>
      </c>
      <c r="BV306" s="5" t="b">
        <f t="shared" si="424"/>
        <v>0</v>
      </c>
      <c r="BW306" s="5" t="str">
        <f t="shared" si="356"/>
        <v/>
      </c>
      <c r="BX306" s="5" t="str">
        <f t="shared" si="425"/>
        <v/>
      </c>
      <c r="BY306" s="5" t="b">
        <f t="shared" si="426"/>
        <v>0</v>
      </c>
      <c r="BZ306" s="5">
        <f t="shared" si="427"/>
        <v>0</v>
      </c>
      <c r="CA306" s="5" t="str">
        <f t="shared" si="357"/>
        <v/>
      </c>
      <c r="CB306" s="5" t="b">
        <f t="shared" si="358"/>
        <v>0</v>
      </c>
      <c r="CC306" s="5" t="str">
        <f t="shared" si="359"/>
        <v/>
      </c>
      <c r="CD306" s="5" t="b">
        <f t="shared" si="360"/>
        <v>0</v>
      </c>
      <c r="CE306" s="5" t="b">
        <f t="shared" si="361"/>
        <v>0</v>
      </c>
      <c r="CF306" s="5" t="b">
        <f t="shared" si="362"/>
        <v>0</v>
      </c>
      <c r="CG306" s="5" t="b">
        <f t="shared" si="363"/>
        <v>0</v>
      </c>
      <c r="CH306" s="5" t="b">
        <f t="shared" si="364"/>
        <v>0</v>
      </c>
      <c r="CI306" s="5">
        <f t="shared" si="365"/>
        <v>0</v>
      </c>
      <c r="CJ306" s="5" t="str">
        <f t="shared" si="366"/>
        <v>I don't know that verb.</v>
      </c>
      <c r="CK306" s="4">
        <f t="shared" si="367"/>
        <v>3</v>
      </c>
      <c r="CL306" s="4" t="b">
        <f t="shared" si="368"/>
        <v>0</v>
      </c>
      <c r="CM306" s="4">
        <f t="shared" si="428"/>
        <v>20</v>
      </c>
      <c r="CN306" s="4" t="b">
        <f t="shared" si="369"/>
        <v>0</v>
      </c>
      <c r="CO306" s="4">
        <f t="shared" si="370"/>
        <v>12</v>
      </c>
      <c r="CP306" s="4">
        <f t="shared" si="371"/>
        <v>10</v>
      </c>
      <c r="CQ306" s="4">
        <f t="shared" si="372"/>
        <v>2</v>
      </c>
      <c r="CR306" s="4">
        <f t="shared" si="373"/>
        <v>20</v>
      </c>
      <c r="CS306" s="4">
        <f t="shared" si="374"/>
        <v>2</v>
      </c>
      <c r="CT306" s="4">
        <f t="shared" si="375"/>
        <v>15</v>
      </c>
      <c r="CU306" s="4">
        <f t="shared" si="376"/>
        <v>16</v>
      </c>
      <c r="CV306" s="4">
        <f t="shared" si="377"/>
        <v>8</v>
      </c>
      <c r="CW306" s="4">
        <f t="shared" si="378"/>
        <v>8</v>
      </c>
      <c r="CX306" s="4">
        <f t="shared" si="379"/>
        <v>14</v>
      </c>
      <c r="CY306" s="4">
        <f t="shared" si="380"/>
        <v>19</v>
      </c>
      <c r="CZ306" s="4">
        <f t="shared" si="381"/>
        <v>9</v>
      </c>
      <c r="DA306" s="4">
        <f t="shared" si="382"/>
        <v>2</v>
      </c>
      <c r="DB306" s="4">
        <f t="shared" si="383"/>
        <v>12</v>
      </c>
      <c r="DC306" s="4">
        <f t="shared" si="429"/>
        <v>2</v>
      </c>
      <c r="DD306" s="4">
        <f t="shared" si="384"/>
        <v>2</v>
      </c>
      <c r="DE306" s="4">
        <f t="shared" si="385"/>
        <v>2</v>
      </c>
      <c r="DF306" s="4">
        <f t="shared" si="386"/>
        <v>10</v>
      </c>
      <c r="DG306" s="4">
        <f t="shared" si="387"/>
        <v>2</v>
      </c>
      <c r="DH306" s="4">
        <f t="shared" si="388"/>
        <v>17</v>
      </c>
      <c r="DI306" s="4">
        <f t="shared" si="389"/>
        <v>6</v>
      </c>
      <c r="DJ306" s="4">
        <f t="shared" si="390"/>
        <v>15</v>
      </c>
      <c r="DK306" s="4">
        <f t="shared" si="391"/>
        <v>19</v>
      </c>
      <c r="DL306" s="4">
        <f t="shared" si="392"/>
        <v>2</v>
      </c>
      <c r="DM306" s="4">
        <f t="shared" si="393"/>
        <v>22</v>
      </c>
      <c r="DN306" s="4">
        <f t="shared" si="394"/>
        <v>23</v>
      </c>
      <c r="DO306" s="3"/>
    </row>
    <row r="307" spans="1:119" x14ac:dyDescent="0.35">
      <c r="A307" s="3" t="str">
        <f t="shared" si="395"/>
        <v/>
      </c>
      <c r="B307" s="6"/>
      <c r="C307" s="3" t="str">
        <f t="shared" si="345"/>
        <v/>
      </c>
      <c r="D307" s="3" t="e" cm="1">
        <f t="array" ref="D307:F307">INDEX(_xlfn.TEXTSPLIT(B307," ",,TRUE),_xlfn.SEQUENCE(1,3))</f>
        <v>#VALUE!</v>
      </c>
      <c r="E307" s="3" t="e">
        <v>#VALUE!</v>
      </c>
      <c r="F307" s="3" t="e">
        <v>#VALUE!</v>
      </c>
      <c r="G307" s="3" t="e" cm="1">
        <f t="array" ref="G307">_xlfn.XLOOKUP(D307,Data!$D$3:$D$36,Data!$E$3:$G$36)</f>
        <v>#VALUE!</v>
      </c>
      <c r="H307" s="3"/>
      <c r="I307" s="3"/>
      <c r="J307" s="3" t="e">
        <f>_xlfn.XMATCH(E307,Data!$L$3:$L$10)</f>
        <v>#VALUE!</v>
      </c>
      <c r="K307" s="3" t="str">
        <f>IF(M307="",IF(I307,Data!$B$4,_xlfn.XLOOKUP(D307,Data!$D$3:$D$36,Data!$E$3:$E$36)),"")</f>
        <v/>
      </c>
      <c r="L307" s="3" t="str">
        <f>IF(M307="",IF(I307,_xlfn.XLOOKUP(G307,Data!$L$3:$L$10,Data!$M$3:$M$10),IF(H307=0,"",IF(H307=1,E307,_xlfn.XLOOKUP(E307,Data!$L$3:$L$10,Data!$M$3:$M$10)))),"")</f>
        <v/>
      </c>
      <c r="M307" s="3" t="str">
        <f>IF(NOT(ISERROR(F307)),Data!$J$3,IF(ISERROR(G307),Data!$J$4,IF(AND(H307=0,NOT(ISERROR(E307))),Data!$J$5,IF(AND(H307=2,ISERROR(J307)),Data!$J$7,IF(AND(H307=1,ISERROR(E307)),Data!$J$6,"")))))</f>
        <v>I don't know that verb.</v>
      </c>
      <c r="N307" s="3" t="e">
        <f>_xlfn.XLOOKUP(K307,Data!$D$3:$D$36,Data!$H$3:$H$36)</f>
        <v>#N/A</v>
      </c>
      <c r="O307" s="3" t="e">
        <f>_xlfn.XLOOKUP(L307,Data!$X$3:$X$29,Data!$W$3:$W$29)</f>
        <v>#N/A</v>
      </c>
      <c r="P307" s="3" t="b">
        <f>OR(_xlfn.XLOOKUP(CK306,Data!$O$3:$O$25,Data!$U$3:$U$25),AND(CL306,OR(DC306=CK306,DC306=1)))</f>
        <v>1</v>
      </c>
      <c r="Q307" s="3" t="e" cm="1">
        <f t="array" ref="Q307">INDEX(CO306:DN306,1,O307)</f>
        <v>#N/A</v>
      </c>
      <c r="R307" s="3" t="e">
        <f t="shared" si="347"/>
        <v>#N/A</v>
      </c>
      <c r="S307" s="3" t="e">
        <f t="shared" si="396"/>
        <v>#N/A</v>
      </c>
      <c r="T307" s="3" t="str">
        <f t="shared" si="397"/>
        <v/>
      </c>
      <c r="U307" s="3" t="str">
        <f>IF(M307&lt;&gt;"",M307,IF(L307="","",IFERROR(IF(T307=0,IF(S307=FALSE,Data!$J$11,Data!$J$8),""),IF(K307=Data!$B$4,"",Data!$J$8))))</f>
        <v>I don't know that verb.</v>
      </c>
      <c r="V307" s="3" t="e" cm="1">
        <f t="array" ref="V307">INDEX(Data!$Q$3:$T$25,CK306,L307)</f>
        <v>#VALUE!</v>
      </c>
      <c r="W307" s="3" t="e">
        <f t="shared" si="348"/>
        <v>#VALUE!</v>
      </c>
      <c r="X307" s="3">
        <f t="shared" si="398"/>
        <v>0</v>
      </c>
      <c r="Y307" s="3" t="str">
        <f>IF(K307&lt;&gt;"Go","",IF(ISNUMBER(V307),IF(V307&gt;0,W307,Data!$J$9),Play!V307))</f>
        <v/>
      </c>
      <c r="Z307" s="3" t="b">
        <f t="shared" si="399"/>
        <v>0</v>
      </c>
      <c r="AA307" s="3" t="str">
        <f t="shared" si="400"/>
        <v/>
      </c>
      <c r="AB307" s="3">
        <f t="shared" si="349"/>
        <v>0</v>
      </c>
      <c r="AE307" s="5" t="str">
        <f t="shared" si="350"/>
        <v/>
      </c>
      <c r="AF307" s="5" t="str">
        <f>IF(AE307&lt;&gt;"",OR(_xlfn.XLOOKUP(AE307,Data!$O$3:$O$25,Data!$U$3:$U$25),AND(CL306,OR(DC306=1,DC306=CK306))),"")</f>
        <v/>
      </c>
      <c r="AG307" s="5" t="e" cm="1">
        <f t="array" ref="AG307">"Exits: " &amp; _xlfn.TEXTJOIN(", ", TRUE, IF(INDEX(Data!$Q$3:$T$25,AE307,0)&gt;0,Data!$Q$2:$T$2,""))&amp;"."</f>
        <v>#VALUE!</v>
      </c>
      <c r="AH307" s="5" t="str" cm="1">
        <f t="array" ref="AH307">_xlfn.TEXTJOIN(", ", TRUE, IF(CO306:DN306=AE307,_xlfn.XLOOKUP($CO$3:$DN$3,Data!$W$3:$W$28,Data!$X$3:$X$28),""))</f>
        <v/>
      </c>
      <c r="AI307" s="5" t="str">
        <f>IF(AF307="","",IF(AF307,_xlfn.XLOOKUP(AE307,Data!$O$3:$O$25,Data!$P$3:$P$25)&amp;" "&amp;AG307&amp;IF(AH307&lt;&gt;""," You see: " &amp;AH307&amp;".",""),Data!$J$10))</f>
        <v/>
      </c>
      <c r="AJ307" s="5" t="str">
        <f t="shared" si="401"/>
        <v/>
      </c>
      <c r="AK307" s="5" t="str">
        <f>IF(AND(K307="Talk",U307=""),_xlfn.XLOOKUP(T307,Data!$W$3:$W$28,Data!$AC$3:$AC$28),"")</f>
        <v/>
      </c>
      <c r="AL307" s="5" t="str">
        <f t="shared" si="402"/>
        <v/>
      </c>
      <c r="AM307" s="5" t="b">
        <f t="shared" si="403"/>
        <v>0</v>
      </c>
      <c r="AN307" s="5" t="str">
        <f>IF(AM307,IF(_xlfn.XLOOKUP(T307,Data!$W$3:$W$28,Data!$AA$3:$AA$28)=FALSE,"You can't take that.",IF(Q307=1,"You already have that.",IF(OR(CK306=CT306,CK306=CY306),"The unholy fiend prevents you!",""))),"")</f>
        <v/>
      </c>
      <c r="AO307" s="5" t="str">
        <f t="shared" si="404"/>
        <v/>
      </c>
      <c r="AP307" s="5" t="str">
        <f t="shared" si="405"/>
        <v/>
      </c>
      <c r="AQ307" s="5" t="b">
        <f t="shared" si="406"/>
        <v>0</v>
      </c>
      <c r="AR307" s="5" t="str">
        <f t="shared" si="407"/>
        <v/>
      </c>
      <c r="AS307" s="5" t="str">
        <f t="shared" si="408"/>
        <v/>
      </c>
      <c r="AT307" s="5" t="str">
        <f t="shared" si="346"/>
        <v/>
      </c>
      <c r="AU307" s="5" t="str">
        <f>IF(AND(K307="Examine",U307=""),_xlfn.XLOOKUP(T307,Data!$W$3:$W$28,Data!$Z$3:$Z$28)&amp;IF(T307=15,IF(CL306,IF(CM306&gt;=14,"burning brightly.",IF(CM306&gt;=9,"burning steadily.",IF(CM306&gt;=4,"burning weakly.","guttering."))),"unlit."),""),"")</f>
        <v/>
      </c>
      <c r="AV307" s="5" t="str" cm="1">
        <f t="array" ref="AV307">_xlfn.TEXTJOIN(", ", TRUE, IF(CO306:DN306=1,CO$1:DN$1,""))</f>
        <v/>
      </c>
      <c r="AW307" s="5" t="str">
        <f t="shared" si="409"/>
        <v/>
      </c>
      <c r="AX307" s="5" t="b">
        <f t="shared" si="410"/>
        <v>0</v>
      </c>
      <c r="AY307" s="5" t="str">
        <f>IF(AX307,IF(NOT(ISBLANK(_xlfn.XLOOKUP(T307,Data!$W$3:$W$28,Data!$AD$3:$AD$28))),IF(CK306=12,"","There's nowhere to pour it away here."),"You can't empty that!"),"")</f>
        <v/>
      </c>
      <c r="AZ307" s="5" t="str">
        <f t="shared" si="411"/>
        <v/>
      </c>
      <c r="BA307" s="5" t="b">
        <f t="shared" si="412"/>
        <v>0</v>
      </c>
      <c r="BB307" s="5" t="e">
        <f>_xlfn.XLOOKUP(T307,Data!$W$3:$W$28,Data!$AD$3:$AD$28)</f>
        <v>#N/A</v>
      </c>
      <c r="BC307" s="5" t="str">
        <f t="shared" si="413"/>
        <v/>
      </c>
      <c r="BD307" s="5" t="str">
        <f t="shared" si="414"/>
        <v/>
      </c>
      <c r="BE307" s="5" t="b">
        <f t="shared" si="415"/>
        <v>0</v>
      </c>
      <c r="BF307" s="5" t="str">
        <f t="shared" si="351"/>
        <v/>
      </c>
      <c r="BG307" s="5" t="str">
        <f t="shared" si="416"/>
        <v/>
      </c>
      <c r="BH307" s="5" t="b">
        <f t="shared" si="417"/>
        <v>0</v>
      </c>
      <c r="BI307" s="5" t="str">
        <f t="shared" si="418"/>
        <v/>
      </c>
      <c r="BJ307" s="5" t="str">
        <f t="shared" si="352"/>
        <v/>
      </c>
      <c r="BK307" s="5" t="str">
        <f>IF(BH307,IF(BI307="","You ring the bell. "&amp;IF(BJ307=0,"Nothing else happens.","The "&amp;_xlfn.XLOOKUP(BJ307,Data!$W$3:$W$28,Data!$X$3:$X$28)&amp;" is transformed!"),BI307),"")</f>
        <v/>
      </c>
      <c r="BL307" s="5" t="b">
        <f t="shared" si="419"/>
        <v>0</v>
      </c>
      <c r="BM307" s="5" t="b">
        <f t="shared" si="420"/>
        <v>0</v>
      </c>
      <c r="BN307" s="5" t="str">
        <f t="shared" si="353"/>
        <v/>
      </c>
      <c r="BO307" s="5" t="str">
        <f t="shared" si="354"/>
        <v/>
      </c>
      <c r="BP307" s="5" t="b">
        <f t="shared" si="421"/>
        <v>0</v>
      </c>
      <c r="BQ307" s="5" t="str">
        <f>IF(BP307,IF(_xlfn.XLOOKUP(T307,Data!$W$3:$W$28,Data!$AB$3:$AB$28),"That's much too precious to give away!",IF(OR(AND(T307=17,CK306=CQ306),AND(T307=21,CK306=CV306)),"","No-one here seems to want that.")),"")</f>
        <v/>
      </c>
      <c r="BR307" s="5" t="str">
        <f>IF(BP307,IF(BQ307&lt;&gt;"",BQ307,IF(T307=21,Data!$B$5,"The priest takes the water and it is transformed by heavenly radiance!")),"")</f>
        <v/>
      </c>
      <c r="BS307" s="5" t="b">
        <f t="shared" si="422"/>
        <v>0</v>
      </c>
      <c r="BT307" s="5" t="str">
        <f t="shared" si="355"/>
        <v/>
      </c>
      <c r="BU307" s="5" t="str">
        <f t="shared" si="423"/>
        <v/>
      </c>
      <c r="BV307" s="5" t="b">
        <f t="shared" si="424"/>
        <v>0</v>
      </c>
      <c r="BW307" s="5" t="str">
        <f t="shared" si="356"/>
        <v/>
      </c>
      <c r="BX307" s="5" t="str">
        <f t="shared" si="425"/>
        <v/>
      </c>
      <c r="BY307" s="5" t="b">
        <f t="shared" si="426"/>
        <v>0</v>
      </c>
      <c r="BZ307" s="5">
        <f t="shared" si="427"/>
        <v>0</v>
      </c>
      <c r="CA307" s="5" t="str">
        <f t="shared" si="357"/>
        <v/>
      </c>
      <c r="CB307" s="5" t="b">
        <f t="shared" si="358"/>
        <v>0</v>
      </c>
      <c r="CC307" s="5" t="str">
        <f t="shared" si="359"/>
        <v/>
      </c>
      <c r="CD307" s="5" t="b">
        <f t="shared" si="360"/>
        <v>0</v>
      </c>
      <c r="CE307" s="5" t="b">
        <f t="shared" si="361"/>
        <v>0</v>
      </c>
      <c r="CF307" s="5" t="b">
        <f t="shared" si="362"/>
        <v>0</v>
      </c>
      <c r="CG307" s="5" t="b">
        <f t="shared" si="363"/>
        <v>0</v>
      </c>
      <c r="CH307" s="5" t="b">
        <f t="shared" si="364"/>
        <v>0</v>
      </c>
      <c r="CI307" s="5">
        <f t="shared" si="365"/>
        <v>0</v>
      </c>
      <c r="CJ307" s="5" t="str">
        <f t="shared" si="366"/>
        <v>I don't know that verb.</v>
      </c>
      <c r="CK307" s="4">
        <f t="shared" si="367"/>
        <v>3</v>
      </c>
      <c r="CL307" s="4" t="b">
        <f t="shared" si="368"/>
        <v>0</v>
      </c>
      <c r="CM307" s="4">
        <f t="shared" si="428"/>
        <v>20</v>
      </c>
      <c r="CN307" s="4" t="b">
        <f t="shared" si="369"/>
        <v>0</v>
      </c>
      <c r="CO307" s="4">
        <f t="shared" si="370"/>
        <v>12</v>
      </c>
      <c r="CP307" s="4">
        <f t="shared" si="371"/>
        <v>10</v>
      </c>
      <c r="CQ307" s="4">
        <f t="shared" si="372"/>
        <v>2</v>
      </c>
      <c r="CR307" s="4">
        <f t="shared" si="373"/>
        <v>20</v>
      </c>
      <c r="CS307" s="4">
        <f t="shared" si="374"/>
        <v>2</v>
      </c>
      <c r="CT307" s="4">
        <f t="shared" si="375"/>
        <v>15</v>
      </c>
      <c r="CU307" s="4">
        <f t="shared" si="376"/>
        <v>16</v>
      </c>
      <c r="CV307" s="4">
        <f t="shared" si="377"/>
        <v>8</v>
      </c>
      <c r="CW307" s="4">
        <f t="shared" si="378"/>
        <v>8</v>
      </c>
      <c r="CX307" s="4">
        <f t="shared" si="379"/>
        <v>14</v>
      </c>
      <c r="CY307" s="4">
        <f t="shared" si="380"/>
        <v>19</v>
      </c>
      <c r="CZ307" s="4">
        <f t="shared" si="381"/>
        <v>9</v>
      </c>
      <c r="DA307" s="4">
        <f t="shared" si="382"/>
        <v>2</v>
      </c>
      <c r="DB307" s="4">
        <f t="shared" si="383"/>
        <v>12</v>
      </c>
      <c r="DC307" s="4">
        <f t="shared" si="429"/>
        <v>2</v>
      </c>
      <c r="DD307" s="4">
        <f t="shared" si="384"/>
        <v>2</v>
      </c>
      <c r="DE307" s="4">
        <f t="shared" si="385"/>
        <v>2</v>
      </c>
      <c r="DF307" s="4">
        <f t="shared" si="386"/>
        <v>10</v>
      </c>
      <c r="DG307" s="4">
        <f t="shared" si="387"/>
        <v>2</v>
      </c>
      <c r="DH307" s="4">
        <f t="shared" si="388"/>
        <v>17</v>
      </c>
      <c r="DI307" s="4">
        <f t="shared" si="389"/>
        <v>6</v>
      </c>
      <c r="DJ307" s="4">
        <f t="shared" si="390"/>
        <v>15</v>
      </c>
      <c r="DK307" s="4">
        <f t="shared" si="391"/>
        <v>19</v>
      </c>
      <c r="DL307" s="4">
        <f t="shared" si="392"/>
        <v>2</v>
      </c>
      <c r="DM307" s="4">
        <f t="shared" si="393"/>
        <v>22</v>
      </c>
      <c r="DN307" s="4">
        <f t="shared" si="394"/>
        <v>23</v>
      </c>
      <c r="DO307" s="3"/>
    </row>
    <row r="308" spans="1:119" x14ac:dyDescent="0.35">
      <c r="A308" s="3" t="str">
        <f t="shared" si="395"/>
        <v/>
      </c>
      <c r="B308" s="6"/>
      <c r="C308" s="3" t="str">
        <f t="shared" si="345"/>
        <v/>
      </c>
      <c r="D308" s="3" t="e" cm="1">
        <f t="array" ref="D308:F308">INDEX(_xlfn.TEXTSPLIT(B308," ",,TRUE),_xlfn.SEQUENCE(1,3))</f>
        <v>#VALUE!</v>
      </c>
      <c r="E308" s="3" t="e">
        <v>#VALUE!</v>
      </c>
      <c r="F308" s="3" t="e">
        <v>#VALUE!</v>
      </c>
      <c r="G308" s="3" t="e" cm="1">
        <f t="array" ref="G308">_xlfn.XLOOKUP(D308,Data!$D$3:$D$36,Data!$E$3:$G$36)</f>
        <v>#VALUE!</v>
      </c>
      <c r="H308" s="3"/>
      <c r="I308" s="3"/>
      <c r="J308" s="3" t="e">
        <f>_xlfn.XMATCH(E308,Data!$L$3:$L$10)</f>
        <v>#VALUE!</v>
      </c>
      <c r="K308" s="3" t="str">
        <f>IF(M308="",IF(I308,Data!$B$4,_xlfn.XLOOKUP(D308,Data!$D$3:$D$36,Data!$E$3:$E$36)),"")</f>
        <v/>
      </c>
      <c r="L308" s="3" t="str">
        <f>IF(M308="",IF(I308,_xlfn.XLOOKUP(G308,Data!$L$3:$L$10,Data!$M$3:$M$10),IF(H308=0,"",IF(H308=1,E308,_xlfn.XLOOKUP(E308,Data!$L$3:$L$10,Data!$M$3:$M$10)))),"")</f>
        <v/>
      </c>
      <c r="M308" s="3" t="str">
        <f>IF(NOT(ISERROR(F308)),Data!$J$3,IF(ISERROR(G308),Data!$J$4,IF(AND(H308=0,NOT(ISERROR(E308))),Data!$J$5,IF(AND(H308=2,ISERROR(J308)),Data!$J$7,IF(AND(H308=1,ISERROR(E308)),Data!$J$6,"")))))</f>
        <v>I don't know that verb.</v>
      </c>
      <c r="N308" s="3" t="e">
        <f>_xlfn.XLOOKUP(K308,Data!$D$3:$D$36,Data!$H$3:$H$36)</f>
        <v>#N/A</v>
      </c>
      <c r="O308" s="3" t="e">
        <f>_xlfn.XLOOKUP(L308,Data!$X$3:$X$29,Data!$W$3:$W$29)</f>
        <v>#N/A</v>
      </c>
      <c r="P308" s="3" t="b">
        <f>OR(_xlfn.XLOOKUP(CK307,Data!$O$3:$O$25,Data!$U$3:$U$25),AND(CL307,OR(DC307=CK307,DC307=1)))</f>
        <v>1</v>
      </c>
      <c r="Q308" s="3" t="e" cm="1">
        <f t="array" ref="Q308">INDEX(CO307:DN307,1,O308)</f>
        <v>#N/A</v>
      </c>
      <c r="R308" s="3" t="e">
        <f t="shared" si="347"/>
        <v>#N/A</v>
      </c>
      <c r="S308" s="3" t="e">
        <f t="shared" si="396"/>
        <v>#N/A</v>
      </c>
      <c r="T308" s="3" t="str">
        <f t="shared" si="397"/>
        <v/>
      </c>
      <c r="U308" s="3" t="str">
        <f>IF(M308&lt;&gt;"",M308,IF(L308="","",IFERROR(IF(T308=0,IF(S308=FALSE,Data!$J$11,Data!$J$8),""),IF(K308=Data!$B$4,"",Data!$J$8))))</f>
        <v>I don't know that verb.</v>
      </c>
      <c r="V308" s="3" t="e" cm="1">
        <f t="array" ref="V308">INDEX(Data!$Q$3:$T$25,CK307,L308)</f>
        <v>#VALUE!</v>
      </c>
      <c r="W308" s="3" t="e">
        <f t="shared" si="348"/>
        <v>#VALUE!</v>
      </c>
      <c r="X308" s="3">
        <f t="shared" si="398"/>
        <v>0</v>
      </c>
      <c r="Y308" s="3" t="str">
        <f>IF(K308&lt;&gt;"Go","",IF(ISNUMBER(V308),IF(V308&gt;0,W308,Data!$J$9),Play!V308))</f>
        <v/>
      </c>
      <c r="Z308" s="3" t="b">
        <f t="shared" si="399"/>
        <v>0</v>
      </c>
      <c r="AA308" s="3" t="str">
        <f t="shared" si="400"/>
        <v/>
      </c>
      <c r="AB308" s="3">
        <f t="shared" si="349"/>
        <v>0</v>
      </c>
      <c r="AE308" s="5" t="str">
        <f t="shared" si="350"/>
        <v/>
      </c>
      <c r="AF308" s="5" t="str">
        <f>IF(AE308&lt;&gt;"",OR(_xlfn.XLOOKUP(AE308,Data!$O$3:$O$25,Data!$U$3:$U$25),AND(CL307,OR(DC307=1,DC307=CK307))),"")</f>
        <v/>
      </c>
      <c r="AG308" s="5" t="e" cm="1">
        <f t="array" ref="AG308">"Exits: " &amp; _xlfn.TEXTJOIN(", ", TRUE, IF(INDEX(Data!$Q$3:$T$25,AE308,0)&gt;0,Data!$Q$2:$T$2,""))&amp;"."</f>
        <v>#VALUE!</v>
      </c>
      <c r="AH308" s="5" t="str" cm="1">
        <f t="array" ref="AH308">_xlfn.TEXTJOIN(", ", TRUE, IF(CO307:DN307=AE308,_xlfn.XLOOKUP($CO$3:$DN$3,Data!$W$3:$W$28,Data!$X$3:$X$28),""))</f>
        <v/>
      </c>
      <c r="AI308" s="5" t="str">
        <f>IF(AF308="","",IF(AF308,_xlfn.XLOOKUP(AE308,Data!$O$3:$O$25,Data!$P$3:$P$25)&amp;" "&amp;AG308&amp;IF(AH308&lt;&gt;""," You see: " &amp;AH308&amp;".",""),Data!$J$10))</f>
        <v/>
      </c>
      <c r="AJ308" s="5" t="str">
        <f t="shared" si="401"/>
        <v/>
      </c>
      <c r="AK308" s="5" t="str">
        <f>IF(AND(K308="Talk",U308=""),_xlfn.XLOOKUP(T308,Data!$W$3:$W$28,Data!$AC$3:$AC$28),"")</f>
        <v/>
      </c>
      <c r="AL308" s="5" t="str">
        <f t="shared" si="402"/>
        <v/>
      </c>
      <c r="AM308" s="5" t="b">
        <f t="shared" si="403"/>
        <v>0</v>
      </c>
      <c r="AN308" s="5" t="str">
        <f>IF(AM308,IF(_xlfn.XLOOKUP(T308,Data!$W$3:$W$28,Data!$AA$3:$AA$28)=FALSE,"You can't take that.",IF(Q308=1,"You already have that.",IF(OR(CK307=CT307,CK307=CY307),"The unholy fiend prevents you!",""))),"")</f>
        <v/>
      </c>
      <c r="AO308" s="5" t="str">
        <f t="shared" si="404"/>
        <v/>
      </c>
      <c r="AP308" s="5" t="str">
        <f t="shared" si="405"/>
        <v/>
      </c>
      <c r="AQ308" s="5" t="b">
        <f t="shared" si="406"/>
        <v>0</v>
      </c>
      <c r="AR308" s="5" t="str">
        <f t="shared" si="407"/>
        <v/>
      </c>
      <c r="AS308" s="5" t="str">
        <f t="shared" si="408"/>
        <v/>
      </c>
      <c r="AT308" s="5" t="str">
        <f t="shared" si="346"/>
        <v/>
      </c>
      <c r="AU308" s="5" t="str">
        <f>IF(AND(K308="Examine",U308=""),_xlfn.XLOOKUP(T308,Data!$W$3:$W$28,Data!$Z$3:$Z$28)&amp;IF(T308=15,IF(CL307,IF(CM307&gt;=14,"burning brightly.",IF(CM307&gt;=9,"burning steadily.",IF(CM307&gt;=4,"burning weakly.","guttering."))),"unlit."),""),"")</f>
        <v/>
      </c>
      <c r="AV308" s="5" t="str" cm="1">
        <f t="array" ref="AV308">_xlfn.TEXTJOIN(", ", TRUE, IF(CO307:DN307=1,CO$1:DN$1,""))</f>
        <v/>
      </c>
      <c r="AW308" s="5" t="str">
        <f t="shared" si="409"/>
        <v/>
      </c>
      <c r="AX308" s="5" t="b">
        <f t="shared" si="410"/>
        <v>0</v>
      </c>
      <c r="AY308" s="5" t="str">
        <f>IF(AX308,IF(NOT(ISBLANK(_xlfn.XLOOKUP(T308,Data!$W$3:$W$28,Data!$AD$3:$AD$28))),IF(CK307=12,"","There's nowhere to pour it away here."),"You can't empty that!"),"")</f>
        <v/>
      </c>
      <c r="AZ308" s="5" t="str">
        <f t="shared" si="411"/>
        <v/>
      </c>
      <c r="BA308" s="5" t="b">
        <f t="shared" si="412"/>
        <v>0</v>
      </c>
      <c r="BB308" s="5" t="e">
        <f>_xlfn.XLOOKUP(T308,Data!$W$3:$W$28,Data!$AD$3:$AD$28)</f>
        <v>#N/A</v>
      </c>
      <c r="BC308" s="5" t="str">
        <f t="shared" si="413"/>
        <v/>
      </c>
      <c r="BD308" s="5" t="str">
        <f t="shared" si="414"/>
        <v/>
      </c>
      <c r="BE308" s="5" t="b">
        <f t="shared" si="415"/>
        <v>0</v>
      </c>
      <c r="BF308" s="5" t="str">
        <f t="shared" si="351"/>
        <v/>
      </c>
      <c r="BG308" s="5" t="str">
        <f t="shared" si="416"/>
        <v/>
      </c>
      <c r="BH308" s="5" t="b">
        <f t="shared" si="417"/>
        <v>0</v>
      </c>
      <c r="BI308" s="5" t="str">
        <f t="shared" si="418"/>
        <v/>
      </c>
      <c r="BJ308" s="5" t="str">
        <f t="shared" si="352"/>
        <v/>
      </c>
      <c r="BK308" s="5" t="str">
        <f>IF(BH308,IF(BI308="","You ring the bell. "&amp;IF(BJ308=0,"Nothing else happens.","The "&amp;_xlfn.XLOOKUP(BJ308,Data!$W$3:$W$28,Data!$X$3:$X$28)&amp;" is transformed!"),BI308),"")</f>
        <v/>
      </c>
      <c r="BL308" s="5" t="b">
        <f t="shared" si="419"/>
        <v>0</v>
      </c>
      <c r="BM308" s="5" t="b">
        <f t="shared" si="420"/>
        <v>0</v>
      </c>
      <c r="BN308" s="5" t="str">
        <f t="shared" si="353"/>
        <v/>
      </c>
      <c r="BO308" s="5" t="str">
        <f t="shared" si="354"/>
        <v/>
      </c>
      <c r="BP308" s="5" t="b">
        <f t="shared" si="421"/>
        <v>0</v>
      </c>
      <c r="BQ308" s="5" t="str">
        <f>IF(BP308,IF(_xlfn.XLOOKUP(T308,Data!$W$3:$W$28,Data!$AB$3:$AB$28),"That's much too precious to give away!",IF(OR(AND(T308=17,CK307=CQ307),AND(T308=21,CK307=CV307)),"","No-one here seems to want that.")),"")</f>
        <v/>
      </c>
      <c r="BR308" s="5" t="str">
        <f>IF(BP308,IF(BQ308&lt;&gt;"",BQ308,IF(T308=21,Data!$B$5,"The priest takes the water and it is transformed by heavenly radiance!")),"")</f>
        <v/>
      </c>
      <c r="BS308" s="5" t="b">
        <f t="shared" si="422"/>
        <v>0</v>
      </c>
      <c r="BT308" s="5" t="str">
        <f t="shared" si="355"/>
        <v/>
      </c>
      <c r="BU308" s="5" t="str">
        <f t="shared" si="423"/>
        <v/>
      </c>
      <c r="BV308" s="5" t="b">
        <f t="shared" si="424"/>
        <v>0</v>
      </c>
      <c r="BW308" s="5" t="str">
        <f t="shared" si="356"/>
        <v/>
      </c>
      <c r="BX308" s="5" t="str">
        <f t="shared" si="425"/>
        <v/>
      </c>
      <c r="BY308" s="5" t="b">
        <f t="shared" si="426"/>
        <v>0</v>
      </c>
      <c r="BZ308" s="5">
        <f t="shared" si="427"/>
        <v>0</v>
      </c>
      <c r="CA308" s="5" t="str">
        <f t="shared" si="357"/>
        <v/>
      </c>
      <c r="CB308" s="5" t="b">
        <f t="shared" si="358"/>
        <v>0</v>
      </c>
      <c r="CC308" s="5" t="str">
        <f t="shared" si="359"/>
        <v/>
      </c>
      <c r="CD308" s="5" t="b">
        <f t="shared" si="360"/>
        <v>0</v>
      </c>
      <c r="CE308" s="5" t="b">
        <f t="shared" si="361"/>
        <v>0</v>
      </c>
      <c r="CF308" s="5" t="b">
        <f t="shared" si="362"/>
        <v>0</v>
      </c>
      <c r="CG308" s="5" t="b">
        <f t="shared" si="363"/>
        <v>0</v>
      </c>
      <c r="CH308" s="5" t="b">
        <f t="shared" si="364"/>
        <v>0</v>
      </c>
      <c r="CI308" s="5">
        <f t="shared" si="365"/>
        <v>0</v>
      </c>
      <c r="CJ308" s="5" t="str">
        <f t="shared" si="366"/>
        <v>I don't know that verb.</v>
      </c>
      <c r="CK308" s="4">
        <f t="shared" si="367"/>
        <v>3</v>
      </c>
      <c r="CL308" s="4" t="b">
        <f t="shared" si="368"/>
        <v>0</v>
      </c>
      <c r="CM308" s="4">
        <f t="shared" si="428"/>
        <v>20</v>
      </c>
      <c r="CN308" s="4" t="b">
        <f t="shared" si="369"/>
        <v>0</v>
      </c>
      <c r="CO308" s="4">
        <f t="shared" si="370"/>
        <v>12</v>
      </c>
      <c r="CP308" s="4">
        <f t="shared" si="371"/>
        <v>10</v>
      </c>
      <c r="CQ308" s="4">
        <f t="shared" si="372"/>
        <v>2</v>
      </c>
      <c r="CR308" s="4">
        <f t="shared" si="373"/>
        <v>20</v>
      </c>
      <c r="CS308" s="4">
        <f t="shared" si="374"/>
        <v>2</v>
      </c>
      <c r="CT308" s="4">
        <f t="shared" si="375"/>
        <v>15</v>
      </c>
      <c r="CU308" s="4">
        <f t="shared" si="376"/>
        <v>16</v>
      </c>
      <c r="CV308" s="4">
        <f t="shared" si="377"/>
        <v>8</v>
      </c>
      <c r="CW308" s="4">
        <f t="shared" si="378"/>
        <v>8</v>
      </c>
      <c r="CX308" s="4">
        <f t="shared" si="379"/>
        <v>14</v>
      </c>
      <c r="CY308" s="4">
        <f t="shared" si="380"/>
        <v>19</v>
      </c>
      <c r="CZ308" s="4">
        <f t="shared" si="381"/>
        <v>9</v>
      </c>
      <c r="DA308" s="4">
        <f t="shared" si="382"/>
        <v>2</v>
      </c>
      <c r="DB308" s="4">
        <f t="shared" si="383"/>
        <v>12</v>
      </c>
      <c r="DC308" s="4">
        <f t="shared" si="429"/>
        <v>2</v>
      </c>
      <c r="DD308" s="4">
        <f t="shared" si="384"/>
        <v>2</v>
      </c>
      <c r="DE308" s="4">
        <f t="shared" si="385"/>
        <v>2</v>
      </c>
      <c r="DF308" s="4">
        <f t="shared" si="386"/>
        <v>10</v>
      </c>
      <c r="DG308" s="4">
        <f t="shared" si="387"/>
        <v>2</v>
      </c>
      <c r="DH308" s="4">
        <f t="shared" si="388"/>
        <v>17</v>
      </c>
      <c r="DI308" s="4">
        <f t="shared" si="389"/>
        <v>6</v>
      </c>
      <c r="DJ308" s="4">
        <f t="shared" si="390"/>
        <v>15</v>
      </c>
      <c r="DK308" s="4">
        <f t="shared" si="391"/>
        <v>19</v>
      </c>
      <c r="DL308" s="4">
        <f t="shared" si="392"/>
        <v>2</v>
      </c>
      <c r="DM308" s="4">
        <f t="shared" si="393"/>
        <v>22</v>
      </c>
      <c r="DN308" s="4">
        <f t="shared" si="394"/>
        <v>23</v>
      </c>
      <c r="DO308" s="3"/>
    </row>
    <row r="309" spans="1:119" x14ac:dyDescent="0.35">
      <c r="A309" s="3" t="str">
        <f t="shared" si="395"/>
        <v/>
      </c>
      <c r="B309" s="6"/>
      <c r="C309" s="3" t="str">
        <f t="shared" si="345"/>
        <v/>
      </c>
      <c r="D309" s="3" t="e" cm="1">
        <f t="array" ref="D309:F309">INDEX(_xlfn.TEXTSPLIT(B309," ",,TRUE),_xlfn.SEQUENCE(1,3))</f>
        <v>#VALUE!</v>
      </c>
      <c r="E309" s="3" t="e">
        <v>#VALUE!</v>
      </c>
      <c r="F309" s="3" t="e">
        <v>#VALUE!</v>
      </c>
      <c r="G309" s="3" t="e" cm="1">
        <f t="array" ref="G309">_xlfn.XLOOKUP(D309,Data!$D$3:$D$36,Data!$E$3:$G$36)</f>
        <v>#VALUE!</v>
      </c>
      <c r="H309" s="3"/>
      <c r="I309" s="3"/>
      <c r="J309" s="3" t="e">
        <f>_xlfn.XMATCH(E309,Data!$L$3:$L$10)</f>
        <v>#VALUE!</v>
      </c>
      <c r="K309" s="3" t="str">
        <f>IF(M309="",IF(I309,Data!$B$4,_xlfn.XLOOKUP(D309,Data!$D$3:$D$36,Data!$E$3:$E$36)),"")</f>
        <v/>
      </c>
      <c r="L309" s="3" t="str">
        <f>IF(M309="",IF(I309,_xlfn.XLOOKUP(G309,Data!$L$3:$L$10,Data!$M$3:$M$10),IF(H309=0,"",IF(H309=1,E309,_xlfn.XLOOKUP(E309,Data!$L$3:$L$10,Data!$M$3:$M$10)))),"")</f>
        <v/>
      </c>
      <c r="M309" s="3" t="str">
        <f>IF(NOT(ISERROR(F309)),Data!$J$3,IF(ISERROR(G309),Data!$J$4,IF(AND(H309=0,NOT(ISERROR(E309))),Data!$J$5,IF(AND(H309=2,ISERROR(J309)),Data!$J$7,IF(AND(H309=1,ISERROR(E309)),Data!$J$6,"")))))</f>
        <v>I don't know that verb.</v>
      </c>
      <c r="N309" s="3" t="e">
        <f>_xlfn.XLOOKUP(K309,Data!$D$3:$D$36,Data!$H$3:$H$36)</f>
        <v>#N/A</v>
      </c>
      <c r="O309" s="3" t="e">
        <f>_xlfn.XLOOKUP(L309,Data!$X$3:$X$29,Data!$W$3:$W$29)</f>
        <v>#N/A</v>
      </c>
      <c r="P309" s="3" t="b">
        <f>OR(_xlfn.XLOOKUP(CK308,Data!$O$3:$O$25,Data!$U$3:$U$25),AND(CL308,OR(DC308=CK308,DC308=1)))</f>
        <v>1</v>
      </c>
      <c r="Q309" s="3" t="e" cm="1">
        <f t="array" ref="Q309">INDEX(CO308:DN308,1,O309)</f>
        <v>#N/A</v>
      </c>
      <c r="R309" s="3" t="e">
        <f t="shared" si="347"/>
        <v>#N/A</v>
      </c>
      <c r="S309" s="3" t="e">
        <f t="shared" si="396"/>
        <v>#N/A</v>
      </c>
      <c r="T309" s="3" t="str">
        <f t="shared" si="397"/>
        <v/>
      </c>
      <c r="U309" s="3" t="str">
        <f>IF(M309&lt;&gt;"",M309,IF(L309="","",IFERROR(IF(T309=0,IF(S309=FALSE,Data!$J$11,Data!$J$8),""),IF(K309=Data!$B$4,"",Data!$J$8))))</f>
        <v>I don't know that verb.</v>
      </c>
      <c r="V309" s="3" t="e" cm="1">
        <f t="array" ref="V309">INDEX(Data!$Q$3:$T$25,CK308,L309)</f>
        <v>#VALUE!</v>
      </c>
      <c r="W309" s="3" t="e">
        <f t="shared" si="348"/>
        <v>#VALUE!</v>
      </c>
      <c r="X309" s="3">
        <f t="shared" si="398"/>
        <v>0</v>
      </c>
      <c r="Y309" s="3" t="str">
        <f>IF(K309&lt;&gt;"Go","",IF(ISNUMBER(V309),IF(V309&gt;0,W309,Data!$J$9),Play!V309))</f>
        <v/>
      </c>
      <c r="Z309" s="3" t="b">
        <f t="shared" si="399"/>
        <v>0</v>
      </c>
      <c r="AA309" s="3" t="str">
        <f t="shared" si="400"/>
        <v/>
      </c>
      <c r="AB309" s="3">
        <f t="shared" si="349"/>
        <v>0</v>
      </c>
      <c r="AE309" s="5" t="str">
        <f t="shared" si="350"/>
        <v/>
      </c>
      <c r="AF309" s="5" t="str">
        <f>IF(AE309&lt;&gt;"",OR(_xlfn.XLOOKUP(AE309,Data!$O$3:$O$25,Data!$U$3:$U$25),AND(CL308,OR(DC308=1,DC308=CK308))),"")</f>
        <v/>
      </c>
      <c r="AG309" s="5" t="e" cm="1">
        <f t="array" ref="AG309">"Exits: " &amp; _xlfn.TEXTJOIN(", ", TRUE, IF(INDEX(Data!$Q$3:$T$25,AE309,0)&gt;0,Data!$Q$2:$T$2,""))&amp;"."</f>
        <v>#VALUE!</v>
      </c>
      <c r="AH309" s="5" t="str" cm="1">
        <f t="array" ref="AH309">_xlfn.TEXTJOIN(", ", TRUE, IF(CO308:DN308=AE309,_xlfn.XLOOKUP($CO$3:$DN$3,Data!$W$3:$W$28,Data!$X$3:$X$28),""))</f>
        <v/>
      </c>
      <c r="AI309" s="5" t="str">
        <f>IF(AF309="","",IF(AF309,_xlfn.XLOOKUP(AE309,Data!$O$3:$O$25,Data!$P$3:$P$25)&amp;" "&amp;AG309&amp;IF(AH309&lt;&gt;""," You see: " &amp;AH309&amp;".",""),Data!$J$10))</f>
        <v/>
      </c>
      <c r="AJ309" s="5" t="str">
        <f t="shared" si="401"/>
        <v/>
      </c>
      <c r="AK309" s="5" t="str">
        <f>IF(AND(K309="Talk",U309=""),_xlfn.XLOOKUP(T309,Data!$W$3:$W$28,Data!$AC$3:$AC$28),"")</f>
        <v/>
      </c>
      <c r="AL309" s="5" t="str">
        <f t="shared" si="402"/>
        <v/>
      </c>
      <c r="AM309" s="5" t="b">
        <f t="shared" si="403"/>
        <v>0</v>
      </c>
      <c r="AN309" s="5" t="str">
        <f>IF(AM309,IF(_xlfn.XLOOKUP(T309,Data!$W$3:$W$28,Data!$AA$3:$AA$28)=FALSE,"You can't take that.",IF(Q309=1,"You already have that.",IF(OR(CK308=CT308,CK308=CY308),"The unholy fiend prevents you!",""))),"")</f>
        <v/>
      </c>
      <c r="AO309" s="5" t="str">
        <f t="shared" si="404"/>
        <v/>
      </c>
      <c r="AP309" s="5" t="str">
        <f t="shared" si="405"/>
        <v/>
      </c>
      <c r="AQ309" s="5" t="b">
        <f t="shared" si="406"/>
        <v>0</v>
      </c>
      <c r="AR309" s="5" t="str">
        <f t="shared" si="407"/>
        <v/>
      </c>
      <c r="AS309" s="5" t="str">
        <f t="shared" si="408"/>
        <v/>
      </c>
      <c r="AT309" s="5" t="str">
        <f t="shared" si="346"/>
        <v/>
      </c>
      <c r="AU309" s="5" t="str">
        <f>IF(AND(K309="Examine",U309=""),_xlfn.XLOOKUP(T309,Data!$W$3:$W$28,Data!$Z$3:$Z$28)&amp;IF(T309=15,IF(CL308,IF(CM308&gt;=14,"burning brightly.",IF(CM308&gt;=9,"burning steadily.",IF(CM308&gt;=4,"burning weakly.","guttering."))),"unlit."),""),"")</f>
        <v/>
      </c>
      <c r="AV309" s="5" t="str" cm="1">
        <f t="array" ref="AV309">_xlfn.TEXTJOIN(", ", TRUE, IF(CO308:DN308=1,CO$1:DN$1,""))</f>
        <v/>
      </c>
      <c r="AW309" s="5" t="str">
        <f t="shared" si="409"/>
        <v/>
      </c>
      <c r="AX309" s="5" t="b">
        <f t="shared" si="410"/>
        <v>0</v>
      </c>
      <c r="AY309" s="5" t="str">
        <f>IF(AX309,IF(NOT(ISBLANK(_xlfn.XLOOKUP(T309,Data!$W$3:$W$28,Data!$AD$3:$AD$28))),IF(CK308=12,"","There's nowhere to pour it away here."),"You can't empty that!"),"")</f>
        <v/>
      </c>
      <c r="AZ309" s="5" t="str">
        <f t="shared" si="411"/>
        <v/>
      </c>
      <c r="BA309" s="5" t="b">
        <f t="shared" si="412"/>
        <v>0</v>
      </c>
      <c r="BB309" s="5" t="e">
        <f>_xlfn.XLOOKUP(T309,Data!$W$3:$W$28,Data!$AD$3:$AD$28)</f>
        <v>#N/A</v>
      </c>
      <c r="BC309" s="5" t="str">
        <f t="shared" si="413"/>
        <v/>
      </c>
      <c r="BD309" s="5" t="str">
        <f t="shared" si="414"/>
        <v/>
      </c>
      <c r="BE309" s="5" t="b">
        <f t="shared" si="415"/>
        <v>0</v>
      </c>
      <c r="BF309" s="5" t="str">
        <f t="shared" si="351"/>
        <v/>
      </c>
      <c r="BG309" s="5" t="str">
        <f t="shared" si="416"/>
        <v/>
      </c>
      <c r="BH309" s="5" t="b">
        <f t="shared" si="417"/>
        <v>0</v>
      </c>
      <c r="BI309" s="5" t="str">
        <f t="shared" si="418"/>
        <v/>
      </c>
      <c r="BJ309" s="5" t="str">
        <f t="shared" si="352"/>
        <v/>
      </c>
      <c r="BK309" s="5" t="str">
        <f>IF(BH309,IF(BI309="","You ring the bell. "&amp;IF(BJ309=0,"Nothing else happens.","The "&amp;_xlfn.XLOOKUP(BJ309,Data!$W$3:$W$28,Data!$X$3:$X$28)&amp;" is transformed!"),BI309),"")</f>
        <v/>
      </c>
      <c r="BL309" s="5" t="b">
        <f t="shared" si="419"/>
        <v>0</v>
      </c>
      <c r="BM309" s="5" t="b">
        <f t="shared" si="420"/>
        <v>0</v>
      </c>
      <c r="BN309" s="5" t="str">
        <f t="shared" si="353"/>
        <v/>
      </c>
      <c r="BO309" s="5" t="str">
        <f t="shared" si="354"/>
        <v/>
      </c>
      <c r="BP309" s="5" t="b">
        <f t="shared" si="421"/>
        <v>0</v>
      </c>
      <c r="BQ309" s="5" t="str">
        <f>IF(BP309,IF(_xlfn.XLOOKUP(T309,Data!$W$3:$W$28,Data!$AB$3:$AB$28),"That's much too precious to give away!",IF(OR(AND(T309=17,CK308=CQ308),AND(T309=21,CK308=CV308)),"","No-one here seems to want that.")),"")</f>
        <v/>
      </c>
      <c r="BR309" s="5" t="str">
        <f>IF(BP309,IF(BQ309&lt;&gt;"",BQ309,IF(T309=21,Data!$B$5,"The priest takes the water and it is transformed by heavenly radiance!")),"")</f>
        <v/>
      </c>
      <c r="BS309" s="5" t="b">
        <f t="shared" si="422"/>
        <v>0</v>
      </c>
      <c r="BT309" s="5" t="str">
        <f t="shared" si="355"/>
        <v/>
      </c>
      <c r="BU309" s="5" t="str">
        <f t="shared" si="423"/>
        <v/>
      </c>
      <c r="BV309" s="5" t="b">
        <f t="shared" si="424"/>
        <v>0</v>
      </c>
      <c r="BW309" s="5" t="str">
        <f t="shared" si="356"/>
        <v/>
      </c>
      <c r="BX309" s="5" t="str">
        <f t="shared" si="425"/>
        <v/>
      </c>
      <c r="BY309" s="5" t="b">
        <f t="shared" si="426"/>
        <v>0</v>
      </c>
      <c r="BZ309" s="5">
        <f t="shared" si="427"/>
        <v>0</v>
      </c>
      <c r="CA309" s="5" t="str">
        <f t="shared" si="357"/>
        <v/>
      </c>
      <c r="CB309" s="5" t="b">
        <f t="shared" si="358"/>
        <v>0</v>
      </c>
      <c r="CC309" s="5" t="str">
        <f t="shared" si="359"/>
        <v/>
      </c>
      <c r="CD309" s="5" t="b">
        <f t="shared" si="360"/>
        <v>0</v>
      </c>
      <c r="CE309" s="5" t="b">
        <f t="shared" si="361"/>
        <v>0</v>
      </c>
      <c r="CF309" s="5" t="b">
        <f t="shared" si="362"/>
        <v>0</v>
      </c>
      <c r="CG309" s="5" t="b">
        <f t="shared" si="363"/>
        <v>0</v>
      </c>
      <c r="CH309" s="5" t="b">
        <f t="shared" si="364"/>
        <v>0</v>
      </c>
      <c r="CI309" s="5">
        <f t="shared" si="365"/>
        <v>0</v>
      </c>
      <c r="CJ309" s="5" t="str">
        <f t="shared" si="366"/>
        <v>I don't know that verb.</v>
      </c>
      <c r="CK309" s="4">
        <f t="shared" si="367"/>
        <v>3</v>
      </c>
      <c r="CL309" s="4" t="b">
        <f t="shared" si="368"/>
        <v>0</v>
      </c>
      <c r="CM309" s="4">
        <f t="shared" si="428"/>
        <v>20</v>
      </c>
      <c r="CN309" s="4" t="b">
        <f t="shared" si="369"/>
        <v>0</v>
      </c>
      <c r="CO309" s="4">
        <f t="shared" si="370"/>
        <v>12</v>
      </c>
      <c r="CP309" s="4">
        <f t="shared" si="371"/>
        <v>10</v>
      </c>
      <c r="CQ309" s="4">
        <f t="shared" si="372"/>
        <v>2</v>
      </c>
      <c r="CR309" s="4">
        <f t="shared" si="373"/>
        <v>20</v>
      </c>
      <c r="CS309" s="4">
        <f t="shared" si="374"/>
        <v>2</v>
      </c>
      <c r="CT309" s="4">
        <f t="shared" si="375"/>
        <v>15</v>
      </c>
      <c r="CU309" s="4">
        <f t="shared" si="376"/>
        <v>16</v>
      </c>
      <c r="CV309" s="4">
        <f t="shared" si="377"/>
        <v>8</v>
      </c>
      <c r="CW309" s="4">
        <f t="shared" si="378"/>
        <v>8</v>
      </c>
      <c r="CX309" s="4">
        <f t="shared" si="379"/>
        <v>14</v>
      </c>
      <c r="CY309" s="4">
        <f t="shared" si="380"/>
        <v>19</v>
      </c>
      <c r="CZ309" s="4">
        <f t="shared" si="381"/>
        <v>9</v>
      </c>
      <c r="DA309" s="4">
        <f t="shared" si="382"/>
        <v>2</v>
      </c>
      <c r="DB309" s="4">
        <f t="shared" si="383"/>
        <v>12</v>
      </c>
      <c r="DC309" s="4">
        <f t="shared" si="429"/>
        <v>2</v>
      </c>
      <c r="DD309" s="4">
        <f t="shared" si="384"/>
        <v>2</v>
      </c>
      <c r="DE309" s="4">
        <f t="shared" si="385"/>
        <v>2</v>
      </c>
      <c r="DF309" s="4">
        <f t="shared" si="386"/>
        <v>10</v>
      </c>
      <c r="DG309" s="4">
        <f t="shared" si="387"/>
        <v>2</v>
      </c>
      <c r="DH309" s="4">
        <f t="shared" si="388"/>
        <v>17</v>
      </c>
      <c r="DI309" s="4">
        <f t="shared" si="389"/>
        <v>6</v>
      </c>
      <c r="DJ309" s="4">
        <f t="shared" si="390"/>
        <v>15</v>
      </c>
      <c r="DK309" s="4">
        <f t="shared" si="391"/>
        <v>19</v>
      </c>
      <c r="DL309" s="4">
        <f t="shared" si="392"/>
        <v>2</v>
      </c>
      <c r="DM309" s="4">
        <f t="shared" si="393"/>
        <v>22</v>
      </c>
      <c r="DN309" s="4">
        <f t="shared" si="394"/>
        <v>23</v>
      </c>
      <c r="DO309" s="3"/>
    </row>
    <row r="310" spans="1:119" x14ac:dyDescent="0.35">
      <c r="A310" s="3" t="str">
        <f t="shared" si="395"/>
        <v/>
      </c>
      <c r="B310" s="6"/>
      <c r="C310" s="3" t="str">
        <f t="shared" si="345"/>
        <v/>
      </c>
      <c r="D310" s="3" t="e" cm="1">
        <f t="array" ref="D310:F310">INDEX(_xlfn.TEXTSPLIT(B310," ",,TRUE),_xlfn.SEQUENCE(1,3))</f>
        <v>#VALUE!</v>
      </c>
      <c r="E310" s="3" t="e">
        <v>#VALUE!</v>
      </c>
      <c r="F310" s="3" t="e">
        <v>#VALUE!</v>
      </c>
      <c r="G310" s="3" t="e" cm="1">
        <f t="array" ref="G310">_xlfn.XLOOKUP(D310,Data!$D$3:$D$36,Data!$E$3:$G$36)</f>
        <v>#VALUE!</v>
      </c>
      <c r="H310" s="3"/>
      <c r="I310" s="3"/>
      <c r="J310" s="3" t="e">
        <f>_xlfn.XMATCH(E310,Data!$L$3:$L$10)</f>
        <v>#VALUE!</v>
      </c>
      <c r="K310" s="3" t="str">
        <f>IF(M310="",IF(I310,Data!$B$4,_xlfn.XLOOKUP(D310,Data!$D$3:$D$36,Data!$E$3:$E$36)),"")</f>
        <v/>
      </c>
      <c r="L310" s="3" t="str">
        <f>IF(M310="",IF(I310,_xlfn.XLOOKUP(G310,Data!$L$3:$L$10,Data!$M$3:$M$10),IF(H310=0,"",IF(H310=1,E310,_xlfn.XLOOKUP(E310,Data!$L$3:$L$10,Data!$M$3:$M$10)))),"")</f>
        <v/>
      </c>
      <c r="M310" s="3" t="str">
        <f>IF(NOT(ISERROR(F310)),Data!$J$3,IF(ISERROR(G310),Data!$J$4,IF(AND(H310=0,NOT(ISERROR(E310))),Data!$J$5,IF(AND(H310=2,ISERROR(J310)),Data!$J$7,IF(AND(H310=1,ISERROR(E310)),Data!$J$6,"")))))</f>
        <v>I don't know that verb.</v>
      </c>
      <c r="N310" s="3" t="e">
        <f>_xlfn.XLOOKUP(K310,Data!$D$3:$D$36,Data!$H$3:$H$36)</f>
        <v>#N/A</v>
      </c>
      <c r="O310" s="3" t="e">
        <f>_xlfn.XLOOKUP(L310,Data!$X$3:$X$29,Data!$W$3:$W$29)</f>
        <v>#N/A</v>
      </c>
      <c r="P310" s="3" t="b">
        <f>OR(_xlfn.XLOOKUP(CK309,Data!$O$3:$O$25,Data!$U$3:$U$25),AND(CL309,OR(DC309=CK309,DC309=1)))</f>
        <v>1</v>
      </c>
      <c r="Q310" s="3" t="e" cm="1">
        <f t="array" ref="Q310">INDEX(CO309:DN309,1,O310)</f>
        <v>#N/A</v>
      </c>
      <c r="R310" s="3" t="e">
        <f t="shared" si="347"/>
        <v>#N/A</v>
      </c>
      <c r="S310" s="3" t="e">
        <f t="shared" si="396"/>
        <v>#N/A</v>
      </c>
      <c r="T310" s="3" t="str">
        <f t="shared" si="397"/>
        <v/>
      </c>
      <c r="U310" s="3" t="str">
        <f>IF(M310&lt;&gt;"",M310,IF(L310="","",IFERROR(IF(T310=0,IF(S310=FALSE,Data!$J$11,Data!$J$8),""),IF(K310=Data!$B$4,"",Data!$J$8))))</f>
        <v>I don't know that verb.</v>
      </c>
      <c r="V310" s="3" t="e" cm="1">
        <f t="array" ref="V310">INDEX(Data!$Q$3:$T$25,CK309,L310)</f>
        <v>#VALUE!</v>
      </c>
      <c r="W310" s="3" t="e">
        <f t="shared" si="348"/>
        <v>#VALUE!</v>
      </c>
      <c r="X310" s="3">
        <f t="shared" si="398"/>
        <v>0</v>
      </c>
      <c r="Y310" s="3" t="str">
        <f>IF(K310&lt;&gt;"Go","",IF(ISNUMBER(V310),IF(V310&gt;0,W310,Data!$J$9),Play!V310))</f>
        <v/>
      </c>
      <c r="Z310" s="3" t="b">
        <f t="shared" si="399"/>
        <v>0</v>
      </c>
      <c r="AA310" s="3" t="str">
        <f t="shared" si="400"/>
        <v/>
      </c>
      <c r="AB310" s="3">
        <f t="shared" si="349"/>
        <v>0</v>
      </c>
      <c r="AE310" s="5" t="str">
        <f t="shared" si="350"/>
        <v/>
      </c>
      <c r="AF310" s="5" t="str">
        <f>IF(AE310&lt;&gt;"",OR(_xlfn.XLOOKUP(AE310,Data!$O$3:$O$25,Data!$U$3:$U$25),AND(CL309,OR(DC309=1,DC309=CK309))),"")</f>
        <v/>
      </c>
      <c r="AG310" s="5" t="e" cm="1">
        <f t="array" ref="AG310">"Exits: " &amp; _xlfn.TEXTJOIN(", ", TRUE, IF(INDEX(Data!$Q$3:$T$25,AE310,0)&gt;0,Data!$Q$2:$T$2,""))&amp;"."</f>
        <v>#VALUE!</v>
      </c>
      <c r="AH310" s="5" t="str" cm="1">
        <f t="array" ref="AH310">_xlfn.TEXTJOIN(", ", TRUE, IF(CO309:DN309=AE310,_xlfn.XLOOKUP($CO$3:$DN$3,Data!$W$3:$W$28,Data!$X$3:$X$28),""))</f>
        <v/>
      </c>
      <c r="AI310" s="5" t="str">
        <f>IF(AF310="","",IF(AF310,_xlfn.XLOOKUP(AE310,Data!$O$3:$O$25,Data!$P$3:$P$25)&amp;" "&amp;AG310&amp;IF(AH310&lt;&gt;""," You see: " &amp;AH310&amp;".",""),Data!$J$10))</f>
        <v/>
      </c>
      <c r="AJ310" s="5" t="str">
        <f t="shared" si="401"/>
        <v/>
      </c>
      <c r="AK310" s="5" t="str">
        <f>IF(AND(K310="Talk",U310=""),_xlfn.XLOOKUP(T310,Data!$W$3:$W$28,Data!$AC$3:$AC$28),"")</f>
        <v/>
      </c>
      <c r="AL310" s="5" t="str">
        <f t="shared" si="402"/>
        <v/>
      </c>
      <c r="AM310" s="5" t="b">
        <f t="shared" si="403"/>
        <v>0</v>
      </c>
      <c r="AN310" s="5" t="str">
        <f>IF(AM310,IF(_xlfn.XLOOKUP(T310,Data!$W$3:$W$28,Data!$AA$3:$AA$28)=FALSE,"You can't take that.",IF(Q310=1,"You already have that.",IF(OR(CK309=CT309,CK309=CY309),"The unholy fiend prevents you!",""))),"")</f>
        <v/>
      </c>
      <c r="AO310" s="5" t="str">
        <f t="shared" si="404"/>
        <v/>
      </c>
      <c r="AP310" s="5" t="str">
        <f t="shared" si="405"/>
        <v/>
      </c>
      <c r="AQ310" s="5" t="b">
        <f t="shared" si="406"/>
        <v>0</v>
      </c>
      <c r="AR310" s="5" t="str">
        <f t="shared" si="407"/>
        <v/>
      </c>
      <c r="AS310" s="5" t="str">
        <f t="shared" si="408"/>
        <v/>
      </c>
      <c r="AT310" s="5" t="str">
        <f t="shared" si="346"/>
        <v/>
      </c>
      <c r="AU310" s="5" t="str">
        <f>IF(AND(K310="Examine",U310=""),_xlfn.XLOOKUP(T310,Data!$W$3:$W$28,Data!$Z$3:$Z$28)&amp;IF(T310=15,IF(CL309,IF(CM309&gt;=14,"burning brightly.",IF(CM309&gt;=9,"burning steadily.",IF(CM309&gt;=4,"burning weakly.","guttering."))),"unlit."),""),"")</f>
        <v/>
      </c>
      <c r="AV310" s="5" t="str" cm="1">
        <f t="array" ref="AV310">_xlfn.TEXTJOIN(", ", TRUE, IF(CO309:DN309=1,CO$1:DN$1,""))</f>
        <v/>
      </c>
      <c r="AW310" s="5" t="str">
        <f t="shared" si="409"/>
        <v/>
      </c>
      <c r="AX310" s="5" t="b">
        <f t="shared" si="410"/>
        <v>0</v>
      </c>
      <c r="AY310" s="5" t="str">
        <f>IF(AX310,IF(NOT(ISBLANK(_xlfn.XLOOKUP(T310,Data!$W$3:$W$28,Data!$AD$3:$AD$28))),IF(CK309=12,"","There's nowhere to pour it away here."),"You can't empty that!"),"")</f>
        <v/>
      </c>
      <c r="AZ310" s="5" t="str">
        <f t="shared" si="411"/>
        <v/>
      </c>
      <c r="BA310" s="5" t="b">
        <f t="shared" si="412"/>
        <v>0</v>
      </c>
      <c r="BB310" s="5" t="e">
        <f>_xlfn.XLOOKUP(T310,Data!$W$3:$W$28,Data!$AD$3:$AD$28)</f>
        <v>#N/A</v>
      </c>
      <c r="BC310" s="5" t="str">
        <f t="shared" si="413"/>
        <v/>
      </c>
      <c r="BD310" s="5" t="str">
        <f t="shared" si="414"/>
        <v/>
      </c>
      <c r="BE310" s="5" t="b">
        <f t="shared" si="415"/>
        <v>0</v>
      </c>
      <c r="BF310" s="5" t="str">
        <f t="shared" si="351"/>
        <v/>
      </c>
      <c r="BG310" s="5" t="str">
        <f t="shared" si="416"/>
        <v/>
      </c>
      <c r="BH310" s="5" t="b">
        <f t="shared" si="417"/>
        <v>0</v>
      </c>
      <c r="BI310" s="5" t="str">
        <f t="shared" si="418"/>
        <v/>
      </c>
      <c r="BJ310" s="5" t="str">
        <f t="shared" si="352"/>
        <v/>
      </c>
      <c r="BK310" s="5" t="str">
        <f>IF(BH310,IF(BI310="","You ring the bell. "&amp;IF(BJ310=0,"Nothing else happens.","The "&amp;_xlfn.XLOOKUP(BJ310,Data!$W$3:$W$28,Data!$X$3:$X$28)&amp;" is transformed!"),BI310),"")</f>
        <v/>
      </c>
      <c r="BL310" s="5" t="b">
        <f t="shared" si="419"/>
        <v>0</v>
      </c>
      <c r="BM310" s="5" t="b">
        <f t="shared" si="420"/>
        <v>0</v>
      </c>
      <c r="BN310" s="5" t="str">
        <f t="shared" si="353"/>
        <v/>
      </c>
      <c r="BO310" s="5" t="str">
        <f t="shared" si="354"/>
        <v/>
      </c>
      <c r="BP310" s="5" t="b">
        <f t="shared" si="421"/>
        <v>0</v>
      </c>
      <c r="BQ310" s="5" t="str">
        <f>IF(BP310,IF(_xlfn.XLOOKUP(T310,Data!$W$3:$W$28,Data!$AB$3:$AB$28),"That's much too precious to give away!",IF(OR(AND(T310=17,CK309=CQ309),AND(T310=21,CK309=CV309)),"","No-one here seems to want that.")),"")</f>
        <v/>
      </c>
      <c r="BR310" s="5" t="str">
        <f>IF(BP310,IF(BQ310&lt;&gt;"",BQ310,IF(T310=21,Data!$B$5,"The priest takes the water and it is transformed by heavenly radiance!")),"")</f>
        <v/>
      </c>
      <c r="BS310" s="5" t="b">
        <f t="shared" si="422"/>
        <v>0</v>
      </c>
      <c r="BT310" s="5" t="str">
        <f t="shared" si="355"/>
        <v/>
      </c>
      <c r="BU310" s="5" t="str">
        <f t="shared" si="423"/>
        <v/>
      </c>
      <c r="BV310" s="5" t="b">
        <f t="shared" si="424"/>
        <v>0</v>
      </c>
      <c r="BW310" s="5" t="str">
        <f t="shared" si="356"/>
        <v/>
      </c>
      <c r="BX310" s="5" t="str">
        <f t="shared" si="425"/>
        <v/>
      </c>
      <c r="BY310" s="5" t="b">
        <f t="shared" si="426"/>
        <v>0</v>
      </c>
      <c r="BZ310" s="5">
        <f t="shared" si="427"/>
        <v>0</v>
      </c>
      <c r="CA310" s="5" t="str">
        <f t="shared" si="357"/>
        <v/>
      </c>
      <c r="CB310" s="5" t="b">
        <f t="shared" si="358"/>
        <v>0</v>
      </c>
      <c r="CC310" s="5" t="str">
        <f t="shared" si="359"/>
        <v/>
      </c>
      <c r="CD310" s="5" t="b">
        <f t="shared" si="360"/>
        <v>0</v>
      </c>
      <c r="CE310" s="5" t="b">
        <f t="shared" si="361"/>
        <v>0</v>
      </c>
      <c r="CF310" s="5" t="b">
        <f t="shared" si="362"/>
        <v>0</v>
      </c>
      <c r="CG310" s="5" t="b">
        <f t="shared" si="363"/>
        <v>0</v>
      </c>
      <c r="CH310" s="5" t="b">
        <f t="shared" si="364"/>
        <v>0</v>
      </c>
      <c r="CI310" s="5">
        <f t="shared" si="365"/>
        <v>0</v>
      </c>
      <c r="CJ310" s="5" t="str">
        <f t="shared" si="366"/>
        <v>I don't know that verb.</v>
      </c>
      <c r="CK310" s="4">
        <f t="shared" si="367"/>
        <v>3</v>
      </c>
      <c r="CL310" s="4" t="b">
        <f t="shared" si="368"/>
        <v>0</v>
      </c>
      <c r="CM310" s="4">
        <f t="shared" si="428"/>
        <v>20</v>
      </c>
      <c r="CN310" s="4" t="b">
        <f t="shared" si="369"/>
        <v>0</v>
      </c>
      <c r="CO310" s="4">
        <f t="shared" si="370"/>
        <v>12</v>
      </c>
      <c r="CP310" s="4">
        <f t="shared" si="371"/>
        <v>10</v>
      </c>
      <c r="CQ310" s="4">
        <f t="shared" si="372"/>
        <v>2</v>
      </c>
      <c r="CR310" s="4">
        <f t="shared" si="373"/>
        <v>20</v>
      </c>
      <c r="CS310" s="4">
        <f t="shared" si="374"/>
        <v>2</v>
      </c>
      <c r="CT310" s="4">
        <f t="shared" si="375"/>
        <v>15</v>
      </c>
      <c r="CU310" s="4">
        <f t="shared" si="376"/>
        <v>16</v>
      </c>
      <c r="CV310" s="4">
        <f t="shared" si="377"/>
        <v>8</v>
      </c>
      <c r="CW310" s="4">
        <f t="shared" si="378"/>
        <v>8</v>
      </c>
      <c r="CX310" s="4">
        <f t="shared" si="379"/>
        <v>14</v>
      </c>
      <c r="CY310" s="4">
        <f t="shared" si="380"/>
        <v>19</v>
      </c>
      <c r="CZ310" s="4">
        <f t="shared" si="381"/>
        <v>9</v>
      </c>
      <c r="DA310" s="4">
        <f t="shared" si="382"/>
        <v>2</v>
      </c>
      <c r="DB310" s="4">
        <f t="shared" si="383"/>
        <v>12</v>
      </c>
      <c r="DC310" s="4">
        <f t="shared" si="429"/>
        <v>2</v>
      </c>
      <c r="DD310" s="4">
        <f t="shared" si="384"/>
        <v>2</v>
      </c>
      <c r="DE310" s="4">
        <f t="shared" si="385"/>
        <v>2</v>
      </c>
      <c r="DF310" s="4">
        <f t="shared" si="386"/>
        <v>10</v>
      </c>
      <c r="DG310" s="4">
        <f t="shared" si="387"/>
        <v>2</v>
      </c>
      <c r="DH310" s="4">
        <f t="shared" si="388"/>
        <v>17</v>
      </c>
      <c r="DI310" s="4">
        <f t="shared" si="389"/>
        <v>6</v>
      </c>
      <c r="DJ310" s="4">
        <f t="shared" si="390"/>
        <v>15</v>
      </c>
      <c r="DK310" s="4">
        <f t="shared" si="391"/>
        <v>19</v>
      </c>
      <c r="DL310" s="4">
        <f t="shared" si="392"/>
        <v>2</v>
      </c>
      <c r="DM310" s="4">
        <f t="shared" si="393"/>
        <v>22</v>
      </c>
      <c r="DN310" s="4">
        <f t="shared" si="394"/>
        <v>23</v>
      </c>
      <c r="DO310" s="3"/>
    </row>
    <row r="311" spans="1:119" x14ac:dyDescent="0.35">
      <c r="A311" s="3" t="str">
        <f t="shared" si="395"/>
        <v/>
      </c>
      <c r="B311" s="6"/>
      <c r="C311" s="3" t="str">
        <f t="shared" si="345"/>
        <v/>
      </c>
      <c r="D311" s="3" t="e" cm="1">
        <f t="array" ref="D311:F311">INDEX(_xlfn.TEXTSPLIT(B311," ",,TRUE),_xlfn.SEQUENCE(1,3))</f>
        <v>#VALUE!</v>
      </c>
      <c r="E311" s="3" t="e">
        <v>#VALUE!</v>
      </c>
      <c r="F311" s="3" t="e">
        <v>#VALUE!</v>
      </c>
      <c r="G311" s="3" t="e" cm="1">
        <f t="array" ref="G311">_xlfn.XLOOKUP(D311,Data!$D$3:$D$36,Data!$E$3:$G$36)</f>
        <v>#VALUE!</v>
      </c>
      <c r="H311" s="3"/>
      <c r="I311" s="3"/>
      <c r="J311" s="3" t="e">
        <f>_xlfn.XMATCH(E311,Data!$L$3:$L$10)</f>
        <v>#VALUE!</v>
      </c>
      <c r="K311" s="3" t="str">
        <f>IF(M311="",IF(I311,Data!$B$4,_xlfn.XLOOKUP(D311,Data!$D$3:$D$36,Data!$E$3:$E$36)),"")</f>
        <v/>
      </c>
      <c r="L311" s="3" t="str">
        <f>IF(M311="",IF(I311,_xlfn.XLOOKUP(G311,Data!$L$3:$L$10,Data!$M$3:$M$10),IF(H311=0,"",IF(H311=1,E311,_xlfn.XLOOKUP(E311,Data!$L$3:$L$10,Data!$M$3:$M$10)))),"")</f>
        <v/>
      </c>
      <c r="M311" s="3" t="str">
        <f>IF(NOT(ISERROR(F311)),Data!$J$3,IF(ISERROR(G311),Data!$J$4,IF(AND(H311=0,NOT(ISERROR(E311))),Data!$J$5,IF(AND(H311=2,ISERROR(J311)),Data!$J$7,IF(AND(H311=1,ISERROR(E311)),Data!$J$6,"")))))</f>
        <v>I don't know that verb.</v>
      </c>
      <c r="N311" s="3" t="e">
        <f>_xlfn.XLOOKUP(K311,Data!$D$3:$D$36,Data!$H$3:$H$36)</f>
        <v>#N/A</v>
      </c>
      <c r="O311" s="3" t="e">
        <f>_xlfn.XLOOKUP(L311,Data!$X$3:$X$29,Data!$W$3:$W$29)</f>
        <v>#N/A</v>
      </c>
      <c r="P311" s="3" t="b">
        <f>OR(_xlfn.XLOOKUP(CK310,Data!$O$3:$O$25,Data!$U$3:$U$25),AND(CL310,OR(DC310=CK310,DC310=1)))</f>
        <v>1</v>
      </c>
      <c r="Q311" s="3" t="e" cm="1">
        <f t="array" ref="Q311">INDEX(CO310:DN310,1,O311)</f>
        <v>#N/A</v>
      </c>
      <c r="R311" s="3" t="e">
        <f t="shared" si="347"/>
        <v>#N/A</v>
      </c>
      <c r="S311" s="3" t="e">
        <f t="shared" si="396"/>
        <v>#N/A</v>
      </c>
      <c r="T311" s="3" t="str">
        <f t="shared" si="397"/>
        <v/>
      </c>
      <c r="U311" s="3" t="str">
        <f>IF(M311&lt;&gt;"",M311,IF(L311="","",IFERROR(IF(T311=0,IF(S311=FALSE,Data!$J$11,Data!$J$8),""),IF(K311=Data!$B$4,"",Data!$J$8))))</f>
        <v>I don't know that verb.</v>
      </c>
      <c r="V311" s="3" t="e" cm="1">
        <f t="array" ref="V311">INDEX(Data!$Q$3:$T$25,CK310,L311)</f>
        <v>#VALUE!</v>
      </c>
      <c r="W311" s="3" t="e">
        <f t="shared" si="348"/>
        <v>#VALUE!</v>
      </c>
      <c r="X311" s="3">
        <f t="shared" si="398"/>
        <v>0</v>
      </c>
      <c r="Y311" s="3" t="str">
        <f>IF(K311&lt;&gt;"Go","",IF(ISNUMBER(V311),IF(V311&gt;0,W311,Data!$J$9),Play!V311))</f>
        <v/>
      </c>
      <c r="Z311" s="3" t="b">
        <f t="shared" si="399"/>
        <v>0</v>
      </c>
      <c r="AA311" s="3" t="str">
        <f t="shared" si="400"/>
        <v/>
      </c>
      <c r="AB311" s="3">
        <f t="shared" si="349"/>
        <v>0</v>
      </c>
      <c r="AE311" s="5" t="str">
        <f t="shared" si="350"/>
        <v/>
      </c>
      <c r="AF311" s="5" t="str">
        <f>IF(AE311&lt;&gt;"",OR(_xlfn.XLOOKUP(AE311,Data!$O$3:$O$25,Data!$U$3:$U$25),AND(CL310,OR(DC310=1,DC310=CK310))),"")</f>
        <v/>
      </c>
      <c r="AG311" s="5" t="e" cm="1">
        <f t="array" ref="AG311">"Exits: " &amp; _xlfn.TEXTJOIN(", ", TRUE, IF(INDEX(Data!$Q$3:$T$25,AE311,0)&gt;0,Data!$Q$2:$T$2,""))&amp;"."</f>
        <v>#VALUE!</v>
      </c>
      <c r="AH311" s="5" t="str" cm="1">
        <f t="array" ref="AH311">_xlfn.TEXTJOIN(", ", TRUE, IF(CO310:DN310=AE311,_xlfn.XLOOKUP($CO$3:$DN$3,Data!$W$3:$W$28,Data!$X$3:$X$28),""))</f>
        <v/>
      </c>
      <c r="AI311" s="5" t="str">
        <f>IF(AF311="","",IF(AF311,_xlfn.XLOOKUP(AE311,Data!$O$3:$O$25,Data!$P$3:$P$25)&amp;" "&amp;AG311&amp;IF(AH311&lt;&gt;""," You see: " &amp;AH311&amp;".",""),Data!$J$10))</f>
        <v/>
      </c>
      <c r="AJ311" s="5" t="str">
        <f t="shared" si="401"/>
        <v/>
      </c>
      <c r="AK311" s="5" t="str">
        <f>IF(AND(K311="Talk",U311=""),_xlfn.XLOOKUP(T311,Data!$W$3:$W$28,Data!$AC$3:$AC$28),"")</f>
        <v/>
      </c>
      <c r="AL311" s="5" t="str">
        <f t="shared" si="402"/>
        <v/>
      </c>
      <c r="AM311" s="5" t="b">
        <f t="shared" si="403"/>
        <v>0</v>
      </c>
      <c r="AN311" s="5" t="str">
        <f>IF(AM311,IF(_xlfn.XLOOKUP(T311,Data!$W$3:$W$28,Data!$AA$3:$AA$28)=FALSE,"You can't take that.",IF(Q311=1,"You already have that.",IF(OR(CK310=CT310,CK310=CY310),"The unholy fiend prevents you!",""))),"")</f>
        <v/>
      </c>
      <c r="AO311" s="5" t="str">
        <f t="shared" si="404"/>
        <v/>
      </c>
      <c r="AP311" s="5" t="str">
        <f t="shared" si="405"/>
        <v/>
      </c>
      <c r="AQ311" s="5" t="b">
        <f t="shared" si="406"/>
        <v>0</v>
      </c>
      <c r="AR311" s="5" t="str">
        <f t="shared" si="407"/>
        <v/>
      </c>
      <c r="AS311" s="5" t="str">
        <f t="shared" si="408"/>
        <v/>
      </c>
      <c r="AT311" s="5" t="str">
        <f t="shared" si="346"/>
        <v/>
      </c>
      <c r="AU311" s="5" t="str">
        <f>IF(AND(K311="Examine",U311=""),_xlfn.XLOOKUP(T311,Data!$W$3:$W$28,Data!$Z$3:$Z$28)&amp;IF(T311=15,IF(CL310,IF(CM310&gt;=14,"burning brightly.",IF(CM310&gt;=9,"burning steadily.",IF(CM310&gt;=4,"burning weakly.","guttering."))),"unlit."),""),"")</f>
        <v/>
      </c>
      <c r="AV311" s="5" t="str" cm="1">
        <f t="array" ref="AV311">_xlfn.TEXTJOIN(", ", TRUE, IF(CO310:DN310=1,CO$1:DN$1,""))</f>
        <v/>
      </c>
      <c r="AW311" s="5" t="str">
        <f t="shared" si="409"/>
        <v/>
      </c>
      <c r="AX311" s="5" t="b">
        <f t="shared" si="410"/>
        <v>0</v>
      </c>
      <c r="AY311" s="5" t="str">
        <f>IF(AX311,IF(NOT(ISBLANK(_xlfn.XLOOKUP(T311,Data!$W$3:$W$28,Data!$AD$3:$AD$28))),IF(CK310=12,"","There's nowhere to pour it away here."),"You can't empty that!"),"")</f>
        <v/>
      </c>
      <c r="AZ311" s="5" t="str">
        <f t="shared" si="411"/>
        <v/>
      </c>
      <c r="BA311" s="5" t="b">
        <f t="shared" si="412"/>
        <v>0</v>
      </c>
      <c r="BB311" s="5" t="e">
        <f>_xlfn.XLOOKUP(T311,Data!$W$3:$W$28,Data!$AD$3:$AD$28)</f>
        <v>#N/A</v>
      </c>
      <c r="BC311" s="5" t="str">
        <f t="shared" si="413"/>
        <v/>
      </c>
      <c r="BD311" s="5" t="str">
        <f t="shared" si="414"/>
        <v/>
      </c>
      <c r="BE311" s="5" t="b">
        <f t="shared" si="415"/>
        <v>0</v>
      </c>
      <c r="BF311" s="5" t="str">
        <f t="shared" si="351"/>
        <v/>
      </c>
      <c r="BG311" s="5" t="str">
        <f t="shared" si="416"/>
        <v/>
      </c>
      <c r="BH311" s="5" t="b">
        <f t="shared" si="417"/>
        <v>0</v>
      </c>
      <c r="BI311" s="5" t="str">
        <f t="shared" si="418"/>
        <v/>
      </c>
      <c r="BJ311" s="5" t="str">
        <f t="shared" si="352"/>
        <v/>
      </c>
      <c r="BK311" s="5" t="str">
        <f>IF(BH311,IF(BI311="","You ring the bell. "&amp;IF(BJ311=0,"Nothing else happens.","The "&amp;_xlfn.XLOOKUP(BJ311,Data!$W$3:$W$28,Data!$X$3:$X$28)&amp;" is transformed!"),BI311),"")</f>
        <v/>
      </c>
      <c r="BL311" s="5" t="b">
        <f t="shared" si="419"/>
        <v>0</v>
      </c>
      <c r="BM311" s="5" t="b">
        <f t="shared" si="420"/>
        <v>0</v>
      </c>
      <c r="BN311" s="5" t="str">
        <f t="shared" si="353"/>
        <v/>
      </c>
      <c r="BO311" s="5" t="str">
        <f t="shared" si="354"/>
        <v/>
      </c>
      <c r="BP311" s="5" t="b">
        <f t="shared" si="421"/>
        <v>0</v>
      </c>
      <c r="BQ311" s="5" t="str">
        <f>IF(BP311,IF(_xlfn.XLOOKUP(T311,Data!$W$3:$W$28,Data!$AB$3:$AB$28),"That's much too precious to give away!",IF(OR(AND(T311=17,CK310=CQ310),AND(T311=21,CK310=CV310)),"","No-one here seems to want that.")),"")</f>
        <v/>
      </c>
      <c r="BR311" s="5" t="str">
        <f>IF(BP311,IF(BQ311&lt;&gt;"",BQ311,IF(T311=21,Data!$B$5,"The priest takes the water and it is transformed by heavenly radiance!")),"")</f>
        <v/>
      </c>
      <c r="BS311" s="5" t="b">
        <f t="shared" si="422"/>
        <v>0</v>
      </c>
      <c r="BT311" s="5" t="str">
        <f t="shared" si="355"/>
        <v/>
      </c>
      <c r="BU311" s="5" t="str">
        <f t="shared" si="423"/>
        <v/>
      </c>
      <c r="BV311" s="5" t="b">
        <f t="shared" si="424"/>
        <v>0</v>
      </c>
      <c r="BW311" s="5" t="str">
        <f t="shared" si="356"/>
        <v/>
      </c>
      <c r="BX311" s="5" t="str">
        <f t="shared" si="425"/>
        <v/>
      </c>
      <c r="BY311" s="5" t="b">
        <f t="shared" si="426"/>
        <v>0</v>
      </c>
      <c r="BZ311" s="5">
        <f t="shared" si="427"/>
        <v>0</v>
      </c>
      <c r="CA311" s="5" t="str">
        <f t="shared" si="357"/>
        <v/>
      </c>
      <c r="CB311" s="5" t="b">
        <f t="shared" si="358"/>
        <v>0</v>
      </c>
      <c r="CC311" s="5" t="str">
        <f t="shared" si="359"/>
        <v/>
      </c>
      <c r="CD311" s="5" t="b">
        <f t="shared" si="360"/>
        <v>0</v>
      </c>
      <c r="CE311" s="5" t="b">
        <f t="shared" si="361"/>
        <v>0</v>
      </c>
      <c r="CF311" s="5" t="b">
        <f t="shared" si="362"/>
        <v>0</v>
      </c>
      <c r="CG311" s="5" t="b">
        <f t="shared" si="363"/>
        <v>0</v>
      </c>
      <c r="CH311" s="5" t="b">
        <f t="shared" si="364"/>
        <v>0</v>
      </c>
      <c r="CI311" s="5">
        <f t="shared" si="365"/>
        <v>0</v>
      </c>
      <c r="CJ311" s="5" t="str">
        <f t="shared" si="366"/>
        <v>I don't know that verb.</v>
      </c>
      <c r="CK311" s="4">
        <f t="shared" si="367"/>
        <v>3</v>
      </c>
      <c r="CL311" s="4" t="b">
        <f t="shared" si="368"/>
        <v>0</v>
      </c>
      <c r="CM311" s="4">
        <f t="shared" si="428"/>
        <v>20</v>
      </c>
      <c r="CN311" s="4" t="b">
        <f t="shared" si="369"/>
        <v>0</v>
      </c>
      <c r="CO311" s="4">
        <f t="shared" si="370"/>
        <v>12</v>
      </c>
      <c r="CP311" s="4">
        <f t="shared" si="371"/>
        <v>10</v>
      </c>
      <c r="CQ311" s="4">
        <f t="shared" si="372"/>
        <v>2</v>
      </c>
      <c r="CR311" s="4">
        <f t="shared" si="373"/>
        <v>20</v>
      </c>
      <c r="CS311" s="4">
        <f t="shared" si="374"/>
        <v>2</v>
      </c>
      <c r="CT311" s="4">
        <f t="shared" si="375"/>
        <v>15</v>
      </c>
      <c r="CU311" s="4">
        <f t="shared" si="376"/>
        <v>16</v>
      </c>
      <c r="CV311" s="4">
        <f t="shared" si="377"/>
        <v>8</v>
      </c>
      <c r="CW311" s="4">
        <f t="shared" si="378"/>
        <v>8</v>
      </c>
      <c r="CX311" s="4">
        <f t="shared" si="379"/>
        <v>14</v>
      </c>
      <c r="CY311" s="4">
        <f t="shared" si="380"/>
        <v>19</v>
      </c>
      <c r="CZ311" s="4">
        <f t="shared" si="381"/>
        <v>9</v>
      </c>
      <c r="DA311" s="4">
        <f t="shared" si="382"/>
        <v>2</v>
      </c>
      <c r="DB311" s="4">
        <f t="shared" si="383"/>
        <v>12</v>
      </c>
      <c r="DC311" s="4">
        <f t="shared" si="429"/>
        <v>2</v>
      </c>
      <c r="DD311" s="4">
        <f t="shared" si="384"/>
        <v>2</v>
      </c>
      <c r="DE311" s="4">
        <f t="shared" si="385"/>
        <v>2</v>
      </c>
      <c r="DF311" s="4">
        <f t="shared" si="386"/>
        <v>10</v>
      </c>
      <c r="DG311" s="4">
        <f t="shared" si="387"/>
        <v>2</v>
      </c>
      <c r="DH311" s="4">
        <f t="shared" si="388"/>
        <v>17</v>
      </c>
      <c r="DI311" s="4">
        <f t="shared" si="389"/>
        <v>6</v>
      </c>
      <c r="DJ311" s="4">
        <f t="shared" si="390"/>
        <v>15</v>
      </c>
      <c r="DK311" s="4">
        <f t="shared" si="391"/>
        <v>19</v>
      </c>
      <c r="DL311" s="4">
        <f t="shared" si="392"/>
        <v>2</v>
      </c>
      <c r="DM311" s="4">
        <f t="shared" si="393"/>
        <v>22</v>
      </c>
      <c r="DN311" s="4">
        <f t="shared" si="394"/>
        <v>23</v>
      </c>
      <c r="DO311" s="3"/>
    </row>
    <row r="312" spans="1:119" x14ac:dyDescent="0.35">
      <c r="A312" s="3" t="str">
        <f t="shared" si="395"/>
        <v/>
      </c>
      <c r="B312" s="6"/>
      <c r="C312" s="3" t="str">
        <f t="shared" si="345"/>
        <v/>
      </c>
      <c r="D312" s="3" t="e" cm="1">
        <f t="array" ref="D312:F312">INDEX(_xlfn.TEXTSPLIT(B312," ",,TRUE),_xlfn.SEQUENCE(1,3))</f>
        <v>#VALUE!</v>
      </c>
      <c r="E312" s="3" t="e">
        <v>#VALUE!</v>
      </c>
      <c r="F312" s="3" t="e">
        <v>#VALUE!</v>
      </c>
      <c r="G312" s="3" t="e" cm="1">
        <f t="array" ref="G312">_xlfn.XLOOKUP(D312,Data!$D$3:$D$36,Data!$E$3:$G$36)</f>
        <v>#VALUE!</v>
      </c>
      <c r="H312" s="3"/>
      <c r="I312" s="3"/>
      <c r="J312" s="3" t="e">
        <f>_xlfn.XMATCH(E312,Data!$L$3:$L$10)</f>
        <v>#VALUE!</v>
      </c>
      <c r="K312" s="3" t="str">
        <f>IF(M312="",IF(I312,Data!$B$4,_xlfn.XLOOKUP(D312,Data!$D$3:$D$36,Data!$E$3:$E$36)),"")</f>
        <v/>
      </c>
      <c r="L312" s="3" t="str">
        <f>IF(M312="",IF(I312,_xlfn.XLOOKUP(G312,Data!$L$3:$L$10,Data!$M$3:$M$10),IF(H312=0,"",IF(H312=1,E312,_xlfn.XLOOKUP(E312,Data!$L$3:$L$10,Data!$M$3:$M$10)))),"")</f>
        <v/>
      </c>
      <c r="M312" s="3" t="str">
        <f>IF(NOT(ISERROR(F312)),Data!$J$3,IF(ISERROR(G312),Data!$J$4,IF(AND(H312=0,NOT(ISERROR(E312))),Data!$J$5,IF(AND(H312=2,ISERROR(J312)),Data!$J$7,IF(AND(H312=1,ISERROR(E312)),Data!$J$6,"")))))</f>
        <v>I don't know that verb.</v>
      </c>
      <c r="N312" s="3" t="e">
        <f>_xlfn.XLOOKUP(K312,Data!$D$3:$D$36,Data!$H$3:$H$36)</f>
        <v>#N/A</v>
      </c>
      <c r="O312" s="3" t="e">
        <f>_xlfn.XLOOKUP(L312,Data!$X$3:$X$29,Data!$W$3:$W$29)</f>
        <v>#N/A</v>
      </c>
      <c r="P312" s="3" t="b">
        <f>OR(_xlfn.XLOOKUP(CK311,Data!$O$3:$O$25,Data!$U$3:$U$25),AND(CL311,OR(DC311=CK311,DC311=1)))</f>
        <v>1</v>
      </c>
      <c r="Q312" s="3" t="e" cm="1">
        <f t="array" ref="Q312">INDEX(CO311:DN311,1,O312)</f>
        <v>#N/A</v>
      </c>
      <c r="R312" s="3" t="e">
        <f t="shared" si="347"/>
        <v>#N/A</v>
      </c>
      <c r="S312" s="3" t="e">
        <f t="shared" si="396"/>
        <v>#N/A</v>
      </c>
      <c r="T312" s="3" t="str">
        <f t="shared" si="397"/>
        <v/>
      </c>
      <c r="U312" s="3" t="str">
        <f>IF(M312&lt;&gt;"",M312,IF(L312="","",IFERROR(IF(T312=0,IF(S312=FALSE,Data!$J$11,Data!$J$8),""),IF(K312=Data!$B$4,"",Data!$J$8))))</f>
        <v>I don't know that verb.</v>
      </c>
      <c r="V312" s="3" t="e" cm="1">
        <f t="array" ref="V312">INDEX(Data!$Q$3:$T$25,CK311,L312)</f>
        <v>#VALUE!</v>
      </c>
      <c r="W312" s="3" t="e">
        <f t="shared" si="348"/>
        <v>#VALUE!</v>
      </c>
      <c r="X312" s="3">
        <f t="shared" si="398"/>
        <v>0</v>
      </c>
      <c r="Y312" s="3" t="str">
        <f>IF(K312&lt;&gt;"Go","",IF(ISNUMBER(V312),IF(V312&gt;0,W312,Data!$J$9),Play!V312))</f>
        <v/>
      </c>
      <c r="Z312" s="3" t="b">
        <f t="shared" si="399"/>
        <v>0</v>
      </c>
      <c r="AA312" s="3" t="str">
        <f t="shared" si="400"/>
        <v/>
      </c>
      <c r="AB312" s="3">
        <f t="shared" si="349"/>
        <v>0</v>
      </c>
      <c r="AE312" s="5" t="str">
        <f t="shared" si="350"/>
        <v/>
      </c>
      <c r="AF312" s="5" t="str">
        <f>IF(AE312&lt;&gt;"",OR(_xlfn.XLOOKUP(AE312,Data!$O$3:$O$25,Data!$U$3:$U$25),AND(CL311,OR(DC311=1,DC311=CK311))),"")</f>
        <v/>
      </c>
      <c r="AG312" s="5" t="e" cm="1">
        <f t="array" ref="AG312">"Exits: " &amp; _xlfn.TEXTJOIN(", ", TRUE, IF(INDEX(Data!$Q$3:$T$25,AE312,0)&gt;0,Data!$Q$2:$T$2,""))&amp;"."</f>
        <v>#VALUE!</v>
      </c>
      <c r="AH312" s="5" t="str" cm="1">
        <f t="array" ref="AH312">_xlfn.TEXTJOIN(", ", TRUE, IF(CO311:DN311=AE312,_xlfn.XLOOKUP($CO$3:$DN$3,Data!$W$3:$W$28,Data!$X$3:$X$28),""))</f>
        <v/>
      </c>
      <c r="AI312" s="5" t="str">
        <f>IF(AF312="","",IF(AF312,_xlfn.XLOOKUP(AE312,Data!$O$3:$O$25,Data!$P$3:$P$25)&amp;" "&amp;AG312&amp;IF(AH312&lt;&gt;""," You see: " &amp;AH312&amp;".",""),Data!$J$10))</f>
        <v/>
      </c>
      <c r="AJ312" s="5" t="str">
        <f t="shared" si="401"/>
        <v/>
      </c>
      <c r="AK312" s="5" t="str">
        <f>IF(AND(K312="Talk",U312=""),_xlfn.XLOOKUP(T312,Data!$W$3:$W$28,Data!$AC$3:$AC$28),"")</f>
        <v/>
      </c>
      <c r="AL312" s="5" t="str">
        <f t="shared" si="402"/>
        <v/>
      </c>
      <c r="AM312" s="5" t="b">
        <f t="shared" si="403"/>
        <v>0</v>
      </c>
      <c r="AN312" s="5" t="str">
        <f>IF(AM312,IF(_xlfn.XLOOKUP(T312,Data!$W$3:$W$28,Data!$AA$3:$AA$28)=FALSE,"You can't take that.",IF(Q312=1,"You already have that.",IF(OR(CK311=CT311,CK311=CY311),"The unholy fiend prevents you!",""))),"")</f>
        <v/>
      </c>
      <c r="AO312" s="5" t="str">
        <f t="shared" si="404"/>
        <v/>
      </c>
      <c r="AP312" s="5" t="str">
        <f t="shared" si="405"/>
        <v/>
      </c>
      <c r="AQ312" s="5" t="b">
        <f t="shared" si="406"/>
        <v>0</v>
      </c>
      <c r="AR312" s="5" t="str">
        <f t="shared" si="407"/>
        <v/>
      </c>
      <c r="AS312" s="5" t="str">
        <f t="shared" si="408"/>
        <v/>
      </c>
      <c r="AT312" s="5" t="str">
        <f t="shared" si="346"/>
        <v/>
      </c>
      <c r="AU312" s="5" t="str">
        <f>IF(AND(K312="Examine",U312=""),_xlfn.XLOOKUP(T312,Data!$W$3:$W$28,Data!$Z$3:$Z$28)&amp;IF(T312=15,IF(CL311,IF(CM311&gt;=14,"burning brightly.",IF(CM311&gt;=9,"burning steadily.",IF(CM311&gt;=4,"burning weakly.","guttering."))),"unlit."),""),"")</f>
        <v/>
      </c>
      <c r="AV312" s="5" t="str" cm="1">
        <f t="array" ref="AV312">_xlfn.TEXTJOIN(", ", TRUE, IF(CO311:DN311=1,CO$1:DN$1,""))</f>
        <v/>
      </c>
      <c r="AW312" s="5" t="str">
        <f t="shared" si="409"/>
        <v/>
      </c>
      <c r="AX312" s="5" t="b">
        <f t="shared" si="410"/>
        <v>0</v>
      </c>
      <c r="AY312" s="5" t="str">
        <f>IF(AX312,IF(NOT(ISBLANK(_xlfn.XLOOKUP(T312,Data!$W$3:$W$28,Data!$AD$3:$AD$28))),IF(CK311=12,"","There's nowhere to pour it away here."),"You can't empty that!"),"")</f>
        <v/>
      </c>
      <c r="AZ312" s="5" t="str">
        <f t="shared" si="411"/>
        <v/>
      </c>
      <c r="BA312" s="5" t="b">
        <f t="shared" si="412"/>
        <v>0</v>
      </c>
      <c r="BB312" s="5" t="e">
        <f>_xlfn.XLOOKUP(T312,Data!$W$3:$W$28,Data!$AD$3:$AD$28)</f>
        <v>#N/A</v>
      </c>
      <c r="BC312" s="5" t="str">
        <f t="shared" si="413"/>
        <v/>
      </c>
      <c r="BD312" s="5" t="str">
        <f t="shared" si="414"/>
        <v/>
      </c>
      <c r="BE312" s="5" t="b">
        <f t="shared" si="415"/>
        <v>0</v>
      </c>
      <c r="BF312" s="5" t="str">
        <f t="shared" si="351"/>
        <v/>
      </c>
      <c r="BG312" s="5" t="str">
        <f t="shared" si="416"/>
        <v/>
      </c>
      <c r="BH312" s="5" t="b">
        <f t="shared" si="417"/>
        <v>0</v>
      </c>
      <c r="BI312" s="5" t="str">
        <f t="shared" si="418"/>
        <v/>
      </c>
      <c r="BJ312" s="5" t="str">
        <f t="shared" si="352"/>
        <v/>
      </c>
      <c r="BK312" s="5" t="str">
        <f>IF(BH312,IF(BI312="","You ring the bell. "&amp;IF(BJ312=0,"Nothing else happens.","The "&amp;_xlfn.XLOOKUP(BJ312,Data!$W$3:$W$28,Data!$X$3:$X$28)&amp;" is transformed!"),BI312),"")</f>
        <v/>
      </c>
      <c r="BL312" s="5" t="b">
        <f t="shared" si="419"/>
        <v>0</v>
      </c>
      <c r="BM312" s="5" t="b">
        <f t="shared" si="420"/>
        <v>0</v>
      </c>
      <c r="BN312" s="5" t="str">
        <f t="shared" si="353"/>
        <v/>
      </c>
      <c r="BO312" s="5" t="str">
        <f t="shared" si="354"/>
        <v/>
      </c>
      <c r="BP312" s="5" t="b">
        <f t="shared" si="421"/>
        <v>0</v>
      </c>
      <c r="BQ312" s="5" t="str">
        <f>IF(BP312,IF(_xlfn.XLOOKUP(T312,Data!$W$3:$W$28,Data!$AB$3:$AB$28),"That's much too precious to give away!",IF(OR(AND(T312=17,CK311=CQ311),AND(T312=21,CK311=CV311)),"","No-one here seems to want that.")),"")</f>
        <v/>
      </c>
      <c r="BR312" s="5" t="str">
        <f>IF(BP312,IF(BQ312&lt;&gt;"",BQ312,IF(T312=21,Data!$B$5,"The priest takes the water and it is transformed by heavenly radiance!")),"")</f>
        <v/>
      </c>
      <c r="BS312" s="5" t="b">
        <f t="shared" si="422"/>
        <v>0</v>
      </c>
      <c r="BT312" s="5" t="str">
        <f t="shared" si="355"/>
        <v/>
      </c>
      <c r="BU312" s="5" t="str">
        <f t="shared" si="423"/>
        <v/>
      </c>
      <c r="BV312" s="5" t="b">
        <f t="shared" si="424"/>
        <v>0</v>
      </c>
      <c r="BW312" s="5" t="str">
        <f t="shared" si="356"/>
        <v/>
      </c>
      <c r="BX312" s="5" t="str">
        <f t="shared" si="425"/>
        <v/>
      </c>
      <c r="BY312" s="5" t="b">
        <f t="shared" si="426"/>
        <v>0</v>
      </c>
      <c r="BZ312" s="5">
        <f t="shared" si="427"/>
        <v>0</v>
      </c>
      <c r="CA312" s="5" t="str">
        <f t="shared" si="357"/>
        <v/>
      </c>
      <c r="CB312" s="5" t="b">
        <f t="shared" si="358"/>
        <v>0</v>
      </c>
      <c r="CC312" s="5" t="str">
        <f t="shared" si="359"/>
        <v/>
      </c>
      <c r="CD312" s="5" t="b">
        <f t="shared" si="360"/>
        <v>0</v>
      </c>
      <c r="CE312" s="5" t="b">
        <f t="shared" si="361"/>
        <v>0</v>
      </c>
      <c r="CF312" s="5" t="b">
        <f t="shared" si="362"/>
        <v>0</v>
      </c>
      <c r="CG312" s="5" t="b">
        <f t="shared" si="363"/>
        <v>0</v>
      </c>
      <c r="CH312" s="5" t="b">
        <f t="shared" si="364"/>
        <v>0</v>
      </c>
      <c r="CI312" s="5">
        <f t="shared" si="365"/>
        <v>0</v>
      </c>
      <c r="CJ312" s="5" t="str">
        <f t="shared" si="366"/>
        <v>I don't know that verb.</v>
      </c>
      <c r="CK312" s="4">
        <f t="shared" si="367"/>
        <v>3</v>
      </c>
      <c r="CL312" s="4" t="b">
        <f t="shared" si="368"/>
        <v>0</v>
      </c>
      <c r="CM312" s="4">
        <f t="shared" si="428"/>
        <v>20</v>
      </c>
      <c r="CN312" s="4" t="b">
        <f t="shared" si="369"/>
        <v>0</v>
      </c>
      <c r="CO312" s="4">
        <f t="shared" si="370"/>
        <v>12</v>
      </c>
      <c r="CP312" s="4">
        <f t="shared" si="371"/>
        <v>10</v>
      </c>
      <c r="CQ312" s="4">
        <f t="shared" si="372"/>
        <v>2</v>
      </c>
      <c r="CR312" s="4">
        <f t="shared" si="373"/>
        <v>20</v>
      </c>
      <c r="CS312" s="4">
        <f t="shared" si="374"/>
        <v>2</v>
      </c>
      <c r="CT312" s="4">
        <f t="shared" si="375"/>
        <v>15</v>
      </c>
      <c r="CU312" s="4">
        <f t="shared" si="376"/>
        <v>16</v>
      </c>
      <c r="CV312" s="4">
        <f t="shared" si="377"/>
        <v>8</v>
      </c>
      <c r="CW312" s="4">
        <f t="shared" si="378"/>
        <v>8</v>
      </c>
      <c r="CX312" s="4">
        <f t="shared" si="379"/>
        <v>14</v>
      </c>
      <c r="CY312" s="4">
        <f t="shared" si="380"/>
        <v>19</v>
      </c>
      <c r="CZ312" s="4">
        <f t="shared" si="381"/>
        <v>9</v>
      </c>
      <c r="DA312" s="4">
        <f t="shared" si="382"/>
        <v>2</v>
      </c>
      <c r="DB312" s="4">
        <f t="shared" si="383"/>
        <v>12</v>
      </c>
      <c r="DC312" s="4">
        <f t="shared" si="429"/>
        <v>2</v>
      </c>
      <c r="DD312" s="4">
        <f t="shared" si="384"/>
        <v>2</v>
      </c>
      <c r="DE312" s="4">
        <f t="shared" si="385"/>
        <v>2</v>
      </c>
      <c r="DF312" s="4">
        <f t="shared" si="386"/>
        <v>10</v>
      </c>
      <c r="DG312" s="4">
        <f t="shared" si="387"/>
        <v>2</v>
      </c>
      <c r="DH312" s="4">
        <f t="shared" si="388"/>
        <v>17</v>
      </c>
      <c r="DI312" s="4">
        <f t="shared" si="389"/>
        <v>6</v>
      </c>
      <c r="DJ312" s="4">
        <f t="shared" si="390"/>
        <v>15</v>
      </c>
      <c r="DK312" s="4">
        <f t="shared" si="391"/>
        <v>19</v>
      </c>
      <c r="DL312" s="4">
        <f t="shared" si="392"/>
        <v>2</v>
      </c>
      <c r="DM312" s="4">
        <f t="shared" si="393"/>
        <v>22</v>
      </c>
      <c r="DN312" s="4">
        <f t="shared" si="394"/>
        <v>23</v>
      </c>
      <c r="DO312" s="3"/>
    </row>
    <row r="313" spans="1:119" x14ac:dyDescent="0.35">
      <c r="A313" s="3" t="str">
        <f t="shared" si="395"/>
        <v/>
      </c>
      <c r="B313" s="6"/>
      <c r="C313" s="3" t="str">
        <f t="shared" si="345"/>
        <v/>
      </c>
      <c r="D313" s="3" t="e" cm="1">
        <f t="array" ref="D313:F313">INDEX(_xlfn.TEXTSPLIT(B313," ",,TRUE),_xlfn.SEQUENCE(1,3))</f>
        <v>#VALUE!</v>
      </c>
      <c r="E313" s="3" t="e">
        <v>#VALUE!</v>
      </c>
      <c r="F313" s="3" t="e">
        <v>#VALUE!</v>
      </c>
      <c r="G313" s="3" t="e" cm="1">
        <f t="array" ref="G313">_xlfn.XLOOKUP(D313,Data!$D$3:$D$36,Data!$E$3:$G$36)</f>
        <v>#VALUE!</v>
      </c>
      <c r="H313" s="3"/>
      <c r="I313" s="3"/>
      <c r="J313" s="3" t="e">
        <f>_xlfn.XMATCH(E313,Data!$L$3:$L$10)</f>
        <v>#VALUE!</v>
      </c>
      <c r="K313" s="3" t="str">
        <f>IF(M313="",IF(I313,Data!$B$4,_xlfn.XLOOKUP(D313,Data!$D$3:$D$36,Data!$E$3:$E$36)),"")</f>
        <v/>
      </c>
      <c r="L313" s="3" t="str">
        <f>IF(M313="",IF(I313,_xlfn.XLOOKUP(G313,Data!$L$3:$L$10,Data!$M$3:$M$10),IF(H313=0,"",IF(H313=1,E313,_xlfn.XLOOKUP(E313,Data!$L$3:$L$10,Data!$M$3:$M$10)))),"")</f>
        <v/>
      </c>
      <c r="M313" s="3" t="str">
        <f>IF(NOT(ISERROR(F313)),Data!$J$3,IF(ISERROR(G313),Data!$J$4,IF(AND(H313=0,NOT(ISERROR(E313))),Data!$J$5,IF(AND(H313=2,ISERROR(J313)),Data!$J$7,IF(AND(H313=1,ISERROR(E313)),Data!$J$6,"")))))</f>
        <v>I don't know that verb.</v>
      </c>
      <c r="N313" s="3" t="e">
        <f>_xlfn.XLOOKUP(K313,Data!$D$3:$D$36,Data!$H$3:$H$36)</f>
        <v>#N/A</v>
      </c>
      <c r="O313" s="3" t="e">
        <f>_xlfn.XLOOKUP(L313,Data!$X$3:$X$29,Data!$W$3:$W$29)</f>
        <v>#N/A</v>
      </c>
      <c r="P313" s="3" t="b">
        <f>OR(_xlfn.XLOOKUP(CK312,Data!$O$3:$O$25,Data!$U$3:$U$25),AND(CL312,OR(DC312=CK312,DC312=1)))</f>
        <v>1</v>
      </c>
      <c r="Q313" s="3" t="e" cm="1">
        <f t="array" ref="Q313">INDEX(CO312:DN312,1,O313)</f>
        <v>#N/A</v>
      </c>
      <c r="R313" s="3" t="e">
        <f t="shared" si="347"/>
        <v>#N/A</v>
      </c>
      <c r="S313" s="3" t="e">
        <f t="shared" si="396"/>
        <v>#N/A</v>
      </c>
      <c r="T313" s="3" t="str">
        <f t="shared" si="397"/>
        <v/>
      </c>
      <c r="U313" s="3" t="str">
        <f>IF(M313&lt;&gt;"",M313,IF(L313="","",IFERROR(IF(T313=0,IF(S313=FALSE,Data!$J$11,Data!$J$8),""),IF(K313=Data!$B$4,"",Data!$J$8))))</f>
        <v>I don't know that verb.</v>
      </c>
      <c r="V313" s="3" t="e" cm="1">
        <f t="array" ref="V313">INDEX(Data!$Q$3:$T$25,CK312,L313)</f>
        <v>#VALUE!</v>
      </c>
      <c r="W313" s="3" t="e">
        <f t="shared" si="348"/>
        <v>#VALUE!</v>
      </c>
      <c r="X313" s="3">
        <f t="shared" si="398"/>
        <v>0</v>
      </c>
      <c r="Y313" s="3" t="str">
        <f>IF(K313&lt;&gt;"Go","",IF(ISNUMBER(V313),IF(V313&gt;0,W313,Data!$J$9),Play!V313))</f>
        <v/>
      </c>
      <c r="Z313" s="3" t="b">
        <f t="shared" si="399"/>
        <v>0</v>
      </c>
      <c r="AA313" s="3" t="str">
        <f t="shared" si="400"/>
        <v/>
      </c>
      <c r="AB313" s="3">
        <f t="shared" si="349"/>
        <v>0</v>
      </c>
      <c r="AE313" s="5" t="str">
        <f t="shared" si="350"/>
        <v/>
      </c>
      <c r="AF313" s="5" t="str">
        <f>IF(AE313&lt;&gt;"",OR(_xlfn.XLOOKUP(AE313,Data!$O$3:$O$25,Data!$U$3:$U$25),AND(CL312,OR(DC312=1,DC312=CK312))),"")</f>
        <v/>
      </c>
      <c r="AG313" s="5" t="e" cm="1">
        <f t="array" ref="AG313">"Exits: " &amp; _xlfn.TEXTJOIN(", ", TRUE, IF(INDEX(Data!$Q$3:$T$25,AE313,0)&gt;0,Data!$Q$2:$T$2,""))&amp;"."</f>
        <v>#VALUE!</v>
      </c>
      <c r="AH313" s="5" t="str" cm="1">
        <f t="array" ref="AH313">_xlfn.TEXTJOIN(", ", TRUE, IF(CO312:DN312=AE313,_xlfn.XLOOKUP($CO$3:$DN$3,Data!$W$3:$W$28,Data!$X$3:$X$28),""))</f>
        <v/>
      </c>
      <c r="AI313" s="5" t="str">
        <f>IF(AF313="","",IF(AF313,_xlfn.XLOOKUP(AE313,Data!$O$3:$O$25,Data!$P$3:$P$25)&amp;" "&amp;AG313&amp;IF(AH313&lt;&gt;""," You see: " &amp;AH313&amp;".",""),Data!$J$10))</f>
        <v/>
      </c>
      <c r="AJ313" s="5" t="str">
        <f t="shared" si="401"/>
        <v/>
      </c>
      <c r="AK313" s="5" t="str">
        <f>IF(AND(K313="Talk",U313=""),_xlfn.XLOOKUP(T313,Data!$W$3:$W$28,Data!$AC$3:$AC$28),"")</f>
        <v/>
      </c>
      <c r="AL313" s="5" t="str">
        <f t="shared" si="402"/>
        <v/>
      </c>
      <c r="AM313" s="5" t="b">
        <f t="shared" si="403"/>
        <v>0</v>
      </c>
      <c r="AN313" s="5" t="str">
        <f>IF(AM313,IF(_xlfn.XLOOKUP(T313,Data!$W$3:$W$28,Data!$AA$3:$AA$28)=FALSE,"You can't take that.",IF(Q313=1,"You already have that.",IF(OR(CK312=CT312,CK312=CY312),"The unholy fiend prevents you!",""))),"")</f>
        <v/>
      </c>
      <c r="AO313" s="5" t="str">
        <f t="shared" si="404"/>
        <v/>
      </c>
      <c r="AP313" s="5" t="str">
        <f t="shared" si="405"/>
        <v/>
      </c>
      <c r="AQ313" s="5" t="b">
        <f t="shared" si="406"/>
        <v>0</v>
      </c>
      <c r="AR313" s="5" t="str">
        <f t="shared" si="407"/>
        <v/>
      </c>
      <c r="AS313" s="5" t="str">
        <f t="shared" si="408"/>
        <v/>
      </c>
      <c r="AT313" s="5" t="str">
        <f t="shared" si="346"/>
        <v/>
      </c>
      <c r="AU313" s="5" t="str">
        <f>IF(AND(K313="Examine",U313=""),_xlfn.XLOOKUP(T313,Data!$W$3:$W$28,Data!$Z$3:$Z$28)&amp;IF(T313=15,IF(CL312,IF(CM312&gt;=14,"burning brightly.",IF(CM312&gt;=9,"burning steadily.",IF(CM312&gt;=4,"burning weakly.","guttering."))),"unlit."),""),"")</f>
        <v/>
      </c>
      <c r="AV313" s="5" t="str" cm="1">
        <f t="array" ref="AV313">_xlfn.TEXTJOIN(", ", TRUE, IF(CO312:DN312=1,CO$1:DN$1,""))</f>
        <v/>
      </c>
      <c r="AW313" s="5" t="str">
        <f t="shared" si="409"/>
        <v/>
      </c>
      <c r="AX313" s="5" t="b">
        <f t="shared" si="410"/>
        <v>0</v>
      </c>
      <c r="AY313" s="5" t="str">
        <f>IF(AX313,IF(NOT(ISBLANK(_xlfn.XLOOKUP(T313,Data!$W$3:$W$28,Data!$AD$3:$AD$28))),IF(CK312=12,"","There's nowhere to pour it away here."),"You can't empty that!"),"")</f>
        <v/>
      </c>
      <c r="AZ313" s="5" t="str">
        <f t="shared" si="411"/>
        <v/>
      </c>
      <c r="BA313" s="5" t="b">
        <f t="shared" si="412"/>
        <v>0</v>
      </c>
      <c r="BB313" s="5" t="e">
        <f>_xlfn.XLOOKUP(T313,Data!$W$3:$W$28,Data!$AD$3:$AD$28)</f>
        <v>#N/A</v>
      </c>
      <c r="BC313" s="5" t="str">
        <f t="shared" si="413"/>
        <v/>
      </c>
      <c r="BD313" s="5" t="str">
        <f t="shared" si="414"/>
        <v/>
      </c>
      <c r="BE313" s="5" t="b">
        <f t="shared" si="415"/>
        <v>0</v>
      </c>
      <c r="BF313" s="5" t="str">
        <f t="shared" si="351"/>
        <v/>
      </c>
      <c r="BG313" s="5" t="str">
        <f t="shared" si="416"/>
        <v/>
      </c>
      <c r="BH313" s="5" t="b">
        <f t="shared" si="417"/>
        <v>0</v>
      </c>
      <c r="BI313" s="5" t="str">
        <f t="shared" si="418"/>
        <v/>
      </c>
      <c r="BJ313" s="5" t="str">
        <f t="shared" si="352"/>
        <v/>
      </c>
      <c r="BK313" s="5" t="str">
        <f>IF(BH313,IF(BI313="","You ring the bell. "&amp;IF(BJ313=0,"Nothing else happens.","The "&amp;_xlfn.XLOOKUP(BJ313,Data!$W$3:$W$28,Data!$X$3:$X$28)&amp;" is transformed!"),BI313),"")</f>
        <v/>
      </c>
      <c r="BL313" s="5" t="b">
        <f t="shared" si="419"/>
        <v>0</v>
      </c>
      <c r="BM313" s="5" t="b">
        <f t="shared" si="420"/>
        <v>0</v>
      </c>
      <c r="BN313" s="5" t="str">
        <f t="shared" si="353"/>
        <v/>
      </c>
      <c r="BO313" s="5" t="str">
        <f t="shared" si="354"/>
        <v/>
      </c>
      <c r="BP313" s="5" t="b">
        <f t="shared" si="421"/>
        <v>0</v>
      </c>
      <c r="BQ313" s="5" t="str">
        <f>IF(BP313,IF(_xlfn.XLOOKUP(T313,Data!$W$3:$W$28,Data!$AB$3:$AB$28),"That's much too precious to give away!",IF(OR(AND(T313=17,CK312=CQ312),AND(T313=21,CK312=CV312)),"","No-one here seems to want that.")),"")</f>
        <v/>
      </c>
      <c r="BR313" s="5" t="str">
        <f>IF(BP313,IF(BQ313&lt;&gt;"",BQ313,IF(T313=21,Data!$B$5,"The priest takes the water and it is transformed by heavenly radiance!")),"")</f>
        <v/>
      </c>
      <c r="BS313" s="5" t="b">
        <f t="shared" si="422"/>
        <v>0</v>
      </c>
      <c r="BT313" s="5" t="str">
        <f t="shared" si="355"/>
        <v/>
      </c>
      <c r="BU313" s="5" t="str">
        <f t="shared" si="423"/>
        <v/>
      </c>
      <c r="BV313" s="5" t="b">
        <f t="shared" si="424"/>
        <v>0</v>
      </c>
      <c r="BW313" s="5" t="str">
        <f t="shared" si="356"/>
        <v/>
      </c>
      <c r="BX313" s="5" t="str">
        <f t="shared" si="425"/>
        <v/>
      </c>
      <c r="BY313" s="5" t="b">
        <f t="shared" si="426"/>
        <v>0</v>
      </c>
      <c r="BZ313" s="5">
        <f t="shared" si="427"/>
        <v>0</v>
      </c>
      <c r="CA313" s="5" t="str">
        <f t="shared" si="357"/>
        <v/>
      </c>
      <c r="CB313" s="5" t="b">
        <f t="shared" si="358"/>
        <v>0</v>
      </c>
      <c r="CC313" s="5" t="str">
        <f t="shared" si="359"/>
        <v/>
      </c>
      <c r="CD313" s="5" t="b">
        <f t="shared" si="360"/>
        <v>0</v>
      </c>
      <c r="CE313" s="5" t="b">
        <f t="shared" si="361"/>
        <v>0</v>
      </c>
      <c r="CF313" s="5" t="b">
        <f t="shared" si="362"/>
        <v>0</v>
      </c>
      <c r="CG313" s="5" t="b">
        <f t="shared" si="363"/>
        <v>0</v>
      </c>
      <c r="CH313" s="5" t="b">
        <f t="shared" si="364"/>
        <v>0</v>
      </c>
      <c r="CI313" s="5">
        <f t="shared" si="365"/>
        <v>0</v>
      </c>
      <c r="CJ313" s="5" t="str">
        <f t="shared" si="366"/>
        <v>I don't know that verb.</v>
      </c>
      <c r="CK313" s="4">
        <f t="shared" si="367"/>
        <v>3</v>
      </c>
      <c r="CL313" s="4" t="b">
        <f t="shared" si="368"/>
        <v>0</v>
      </c>
      <c r="CM313" s="4">
        <f t="shared" si="428"/>
        <v>20</v>
      </c>
      <c r="CN313" s="4" t="b">
        <f t="shared" si="369"/>
        <v>0</v>
      </c>
      <c r="CO313" s="4">
        <f t="shared" si="370"/>
        <v>12</v>
      </c>
      <c r="CP313" s="4">
        <f t="shared" si="371"/>
        <v>10</v>
      </c>
      <c r="CQ313" s="4">
        <f t="shared" si="372"/>
        <v>2</v>
      </c>
      <c r="CR313" s="4">
        <f t="shared" si="373"/>
        <v>20</v>
      </c>
      <c r="CS313" s="4">
        <f t="shared" si="374"/>
        <v>2</v>
      </c>
      <c r="CT313" s="4">
        <f t="shared" si="375"/>
        <v>15</v>
      </c>
      <c r="CU313" s="4">
        <f t="shared" si="376"/>
        <v>16</v>
      </c>
      <c r="CV313" s="4">
        <f t="shared" si="377"/>
        <v>8</v>
      </c>
      <c r="CW313" s="4">
        <f t="shared" si="378"/>
        <v>8</v>
      </c>
      <c r="CX313" s="4">
        <f t="shared" si="379"/>
        <v>14</v>
      </c>
      <c r="CY313" s="4">
        <f t="shared" si="380"/>
        <v>19</v>
      </c>
      <c r="CZ313" s="4">
        <f t="shared" si="381"/>
        <v>9</v>
      </c>
      <c r="DA313" s="4">
        <f t="shared" si="382"/>
        <v>2</v>
      </c>
      <c r="DB313" s="4">
        <f t="shared" si="383"/>
        <v>12</v>
      </c>
      <c r="DC313" s="4">
        <f t="shared" si="429"/>
        <v>2</v>
      </c>
      <c r="DD313" s="4">
        <f t="shared" si="384"/>
        <v>2</v>
      </c>
      <c r="DE313" s="4">
        <f t="shared" si="385"/>
        <v>2</v>
      </c>
      <c r="DF313" s="4">
        <f t="shared" si="386"/>
        <v>10</v>
      </c>
      <c r="DG313" s="4">
        <f t="shared" si="387"/>
        <v>2</v>
      </c>
      <c r="DH313" s="4">
        <f t="shared" si="388"/>
        <v>17</v>
      </c>
      <c r="DI313" s="4">
        <f t="shared" si="389"/>
        <v>6</v>
      </c>
      <c r="DJ313" s="4">
        <f t="shared" si="390"/>
        <v>15</v>
      </c>
      <c r="DK313" s="4">
        <f t="shared" si="391"/>
        <v>19</v>
      </c>
      <c r="DL313" s="4">
        <f t="shared" si="392"/>
        <v>2</v>
      </c>
      <c r="DM313" s="4">
        <f t="shared" si="393"/>
        <v>22</v>
      </c>
      <c r="DN313" s="4">
        <f t="shared" si="394"/>
        <v>23</v>
      </c>
      <c r="DO313" s="3"/>
    </row>
    <row r="314" spans="1:119" x14ac:dyDescent="0.35">
      <c r="A314" s="3" t="str">
        <f t="shared" si="395"/>
        <v/>
      </c>
      <c r="B314" s="6"/>
      <c r="C314" s="3" t="str">
        <f t="shared" si="345"/>
        <v/>
      </c>
      <c r="D314" s="3" t="e" cm="1">
        <f t="array" ref="D314:F314">INDEX(_xlfn.TEXTSPLIT(B314," ",,TRUE),_xlfn.SEQUENCE(1,3))</f>
        <v>#VALUE!</v>
      </c>
      <c r="E314" s="3" t="e">
        <v>#VALUE!</v>
      </c>
      <c r="F314" s="3" t="e">
        <v>#VALUE!</v>
      </c>
      <c r="G314" s="3" t="e" cm="1">
        <f t="array" ref="G314">_xlfn.XLOOKUP(D314,Data!$D$3:$D$36,Data!$E$3:$G$36)</f>
        <v>#VALUE!</v>
      </c>
      <c r="H314" s="3"/>
      <c r="I314" s="3"/>
      <c r="J314" s="3" t="e">
        <f>_xlfn.XMATCH(E314,Data!$L$3:$L$10)</f>
        <v>#VALUE!</v>
      </c>
      <c r="K314" s="3" t="str">
        <f>IF(M314="",IF(I314,Data!$B$4,_xlfn.XLOOKUP(D314,Data!$D$3:$D$36,Data!$E$3:$E$36)),"")</f>
        <v/>
      </c>
      <c r="L314" s="3" t="str">
        <f>IF(M314="",IF(I314,_xlfn.XLOOKUP(G314,Data!$L$3:$L$10,Data!$M$3:$M$10),IF(H314=0,"",IF(H314=1,E314,_xlfn.XLOOKUP(E314,Data!$L$3:$L$10,Data!$M$3:$M$10)))),"")</f>
        <v/>
      </c>
      <c r="M314" s="3" t="str">
        <f>IF(NOT(ISERROR(F314)),Data!$J$3,IF(ISERROR(G314),Data!$J$4,IF(AND(H314=0,NOT(ISERROR(E314))),Data!$J$5,IF(AND(H314=2,ISERROR(J314)),Data!$J$7,IF(AND(H314=1,ISERROR(E314)),Data!$J$6,"")))))</f>
        <v>I don't know that verb.</v>
      </c>
      <c r="N314" s="3" t="e">
        <f>_xlfn.XLOOKUP(K314,Data!$D$3:$D$36,Data!$H$3:$H$36)</f>
        <v>#N/A</v>
      </c>
      <c r="O314" s="3" t="e">
        <f>_xlfn.XLOOKUP(L314,Data!$X$3:$X$29,Data!$W$3:$W$29)</f>
        <v>#N/A</v>
      </c>
      <c r="P314" s="3" t="b">
        <f>OR(_xlfn.XLOOKUP(CK313,Data!$O$3:$O$25,Data!$U$3:$U$25),AND(CL313,OR(DC313=CK313,DC313=1)))</f>
        <v>1</v>
      </c>
      <c r="Q314" s="3" t="e" cm="1">
        <f t="array" ref="Q314">INDEX(CO313:DN313,1,O314)</f>
        <v>#N/A</v>
      </c>
      <c r="R314" s="3" t="e">
        <f t="shared" si="347"/>
        <v>#N/A</v>
      </c>
      <c r="S314" s="3" t="e">
        <f t="shared" si="396"/>
        <v>#N/A</v>
      </c>
      <c r="T314" s="3" t="str">
        <f t="shared" si="397"/>
        <v/>
      </c>
      <c r="U314" s="3" t="str">
        <f>IF(M314&lt;&gt;"",M314,IF(L314="","",IFERROR(IF(T314=0,IF(S314=FALSE,Data!$J$11,Data!$J$8),""),IF(K314=Data!$B$4,"",Data!$J$8))))</f>
        <v>I don't know that verb.</v>
      </c>
      <c r="V314" s="3" t="e" cm="1">
        <f t="array" ref="V314">INDEX(Data!$Q$3:$T$25,CK313,L314)</f>
        <v>#VALUE!</v>
      </c>
      <c r="W314" s="3" t="e">
        <f t="shared" si="348"/>
        <v>#VALUE!</v>
      </c>
      <c r="X314" s="3">
        <f t="shared" si="398"/>
        <v>0</v>
      </c>
      <c r="Y314" s="3" t="str">
        <f>IF(K314&lt;&gt;"Go","",IF(ISNUMBER(V314),IF(V314&gt;0,W314,Data!$J$9),Play!V314))</f>
        <v/>
      </c>
      <c r="Z314" s="3" t="b">
        <f t="shared" si="399"/>
        <v>0</v>
      </c>
      <c r="AA314" s="3" t="str">
        <f t="shared" si="400"/>
        <v/>
      </c>
      <c r="AB314" s="3">
        <f t="shared" si="349"/>
        <v>0</v>
      </c>
      <c r="AE314" s="5" t="str">
        <f t="shared" si="350"/>
        <v/>
      </c>
      <c r="AF314" s="5" t="str">
        <f>IF(AE314&lt;&gt;"",OR(_xlfn.XLOOKUP(AE314,Data!$O$3:$O$25,Data!$U$3:$U$25),AND(CL313,OR(DC313=1,DC313=CK313))),"")</f>
        <v/>
      </c>
      <c r="AG314" s="5" t="e" cm="1">
        <f t="array" ref="AG314">"Exits: " &amp; _xlfn.TEXTJOIN(", ", TRUE, IF(INDEX(Data!$Q$3:$T$25,AE314,0)&gt;0,Data!$Q$2:$T$2,""))&amp;"."</f>
        <v>#VALUE!</v>
      </c>
      <c r="AH314" s="5" t="str" cm="1">
        <f t="array" ref="AH314">_xlfn.TEXTJOIN(", ", TRUE, IF(CO313:DN313=AE314,_xlfn.XLOOKUP($CO$3:$DN$3,Data!$W$3:$W$28,Data!$X$3:$X$28),""))</f>
        <v/>
      </c>
      <c r="AI314" s="5" t="str">
        <f>IF(AF314="","",IF(AF314,_xlfn.XLOOKUP(AE314,Data!$O$3:$O$25,Data!$P$3:$P$25)&amp;" "&amp;AG314&amp;IF(AH314&lt;&gt;""," You see: " &amp;AH314&amp;".",""),Data!$J$10))</f>
        <v/>
      </c>
      <c r="AJ314" s="5" t="str">
        <f t="shared" si="401"/>
        <v/>
      </c>
      <c r="AK314" s="5" t="str">
        <f>IF(AND(K314="Talk",U314=""),_xlfn.XLOOKUP(T314,Data!$W$3:$W$28,Data!$AC$3:$AC$28),"")</f>
        <v/>
      </c>
      <c r="AL314" s="5" t="str">
        <f t="shared" si="402"/>
        <v/>
      </c>
      <c r="AM314" s="5" t="b">
        <f t="shared" si="403"/>
        <v>0</v>
      </c>
      <c r="AN314" s="5" t="str">
        <f>IF(AM314,IF(_xlfn.XLOOKUP(T314,Data!$W$3:$W$28,Data!$AA$3:$AA$28)=FALSE,"You can't take that.",IF(Q314=1,"You already have that.",IF(OR(CK313=CT313,CK313=CY313),"The unholy fiend prevents you!",""))),"")</f>
        <v/>
      </c>
      <c r="AO314" s="5" t="str">
        <f t="shared" si="404"/>
        <v/>
      </c>
      <c r="AP314" s="5" t="str">
        <f t="shared" si="405"/>
        <v/>
      </c>
      <c r="AQ314" s="5" t="b">
        <f t="shared" si="406"/>
        <v>0</v>
      </c>
      <c r="AR314" s="5" t="str">
        <f t="shared" si="407"/>
        <v/>
      </c>
      <c r="AS314" s="5" t="str">
        <f t="shared" si="408"/>
        <v/>
      </c>
      <c r="AT314" s="5" t="str">
        <f t="shared" si="346"/>
        <v/>
      </c>
      <c r="AU314" s="5" t="str">
        <f>IF(AND(K314="Examine",U314=""),_xlfn.XLOOKUP(T314,Data!$W$3:$W$28,Data!$Z$3:$Z$28)&amp;IF(T314=15,IF(CL313,IF(CM313&gt;=14,"burning brightly.",IF(CM313&gt;=9,"burning steadily.",IF(CM313&gt;=4,"burning weakly.","guttering."))),"unlit."),""),"")</f>
        <v/>
      </c>
      <c r="AV314" s="5" t="str" cm="1">
        <f t="array" ref="AV314">_xlfn.TEXTJOIN(", ", TRUE, IF(CO313:DN313=1,CO$1:DN$1,""))</f>
        <v/>
      </c>
      <c r="AW314" s="5" t="str">
        <f t="shared" si="409"/>
        <v/>
      </c>
      <c r="AX314" s="5" t="b">
        <f t="shared" si="410"/>
        <v>0</v>
      </c>
      <c r="AY314" s="5" t="str">
        <f>IF(AX314,IF(NOT(ISBLANK(_xlfn.XLOOKUP(T314,Data!$W$3:$W$28,Data!$AD$3:$AD$28))),IF(CK313=12,"","There's nowhere to pour it away here."),"You can't empty that!"),"")</f>
        <v/>
      </c>
      <c r="AZ314" s="5" t="str">
        <f t="shared" si="411"/>
        <v/>
      </c>
      <c r="BA314" s="5" t="b">
        <f t="shared" si="412"/>
        <v>0</v>
      </c>
      <c r="BB314" s="5" t="e">
        <f>_xlfn.XLOOKUP(T314,Data!$W$3:$W$28,Data!$AD$3:$AD$28)</f>
        <v>#N/A</v>
      </c>
      <c r="BC314" s="5" t="str">
        <f t="shared" si="413"/>
        <v/>
      </c>
      <c r="BD314" s="5" t="str">
        <f t="shared" si="414"/>
        <v/>
      </c>
      <c r="BE314" s="5" t="b">
        <f t="shared" si="415"/>
        <v>0</v>
      </c>
      <c r="BF314" s="5" t="str">
        <f t="shared" si="351"/>
        <v/>
      </c>
      <c r="BG314" s="5" t="str">
        <f t="shared" si="416"/>
        <v/>
      </c>
      <c r="BH314" s="5" t="b">
        <f t="shared" si="417"/>
        <v>0</v>
      </c>
      <c r="BI314" s="5" t="str">
        <f t="shared" si="418"/>
        <v/>
      </c>
      <c r="BJ314" s="5" t="str">
        <f t="shared" si="352"/>
        <v/>
      </c>
      <c r="BK314" s="5" t="str">
        <f>IF(BH314,IF(BI314="","You ring the bell. "&amp;IF(BJ314=0,"Nothing else happens.","The "&amp;_xlfn.XLOOKUP(BJ314,Data!$W$3:$W$28,Data!$X$3:$X$28)&amp;" is transformed!"),BI314),"")</f>
        <v/>
      </c>
      <c r="BL314" s="5" t="b">
        <f t="shared" si="419"/>
        <v>0</v>
      </c>
      <c r="BM314" s="5" t="b">
        <f t="shared" si="420"/>
        <v>0</v>
      </c>
      <c r="BN314" s="5" t="str">
        <f t="shared" si="353"/>
        <v/>
      </c>
      <c r="BO314" s="5" t="str">
        <f t="shared" si="354"/>
        <v/>
      </c>
      <c r="BP314" s="5" t="b">
        <f t="shared" si="421"/>
        <v>0</v>
      </c>
      <c r="BQ314" s="5" t="str">
        <f>IF(BP314,IF(_xlfn.XLOOKUP(T314,Data!$W$3:$W$28,Data!$AB$3:$AB$28),"That's much too precious to give away!",IF(OR(AND(T314=17,CK313=CQ313),AND(T314=21,CK313=CV313)),"","No-one here seems to want that.")),"")</f>
        <v/>
      </c>
      <c r="BR314" s="5" t="str">
        <f>IF(BP314,IF(BQ314&lt;&gt;"",BQ314,IF(T314=21,Data!$B$5,"The priest takes the water and it is transformed by heavenly radiance!")),"")</f>
        <v/>
      </c>
      <c r="BS314" s="5" t="b">
        <f t="shared" si="422"/>
        <v>0</v>
      </c>
      <c r="BT314" s="5" t="str">
        <f t="shared" si="355"/>
        <v/>
      </c>
      <c r="BU314" s="5" t="str">
        <f t="shared" si="423"/>
        <v/>
      </c>
      <c r="BV314" s="5" t="b">
        <f t="shared" si="424"/>
        <v>0</v>
      </c>
      <c r="BW314" s="5" t="str">
        <f t="shared" si="356"/>
        <v/>
      </c>
      <c r="BX314" s="5" t="str">
        <f t="shared" si="425"/>
        <v/>
      </c>
      <c r="BY314" s="5" t="b">
        <f t="shared" si="426"/>
        <v>0</v>
      </c>
      <c r="BZ314" s="5">
        <f t="shared" si="427"/>
        <v>0</v>
      </c>
      <c r="CA314" s="5" t="str">
        <f t="shared" si="357"/>
        <v/>
      </c>
      <c r="CB314" s="5" t="b">
        <f t="shared" si="358"/>
        <v>0</v>
      </c>
      <c r="CC314" s="5" t="str">
        <f t="shared" si="359"/>
        <v/>
      </c>
      <c r="CD314" s="5" t="b">
        <f t="shared" si="360"/>
        <v>0</v>
      </c>
      <c r="CE314" s="5" t="b">
        <f t="shared" si="361"/>
        <v>0</v>
      </c>
      <c r="CF314" s="5" t="b">
        <f t="shared" si="362"/>
        <v>0</v>
      </c>
      <c r="CG314" s="5" t="b">
        <f t="shared" si="363"/>
        <v>0</v>
      </c>
      <c r="CH314" s="5" t="b">
        <f t="shared" si="364"/>
        <v>0</v>
      </c>
      <c r="CI314" s="5">
        <f t="shared" si="365"/>
        <v>0</v>
      </c>
      <c r="CJ314" s="5" t="str">
        <f t="shared" si="366"/>
        <v>I don't know that verb.</v>
      </c>
      <c r="CK314" s="4">
        <f t="shared" si="367"/>
        <v>3</v>
      </c>
      <c r="CL314" s="4" t="b">
        <f t="shared" si="368"/>
        <v>0</v>
      </c>
      <c r="CM314" s="4">
        <f t="shared" si="428"/>
        <v>20</v>
      </c>
      <c r="CN314" s="4" t="b">
        <f t="shared" si="369"/>
        <v>0</v>
      </c>
      <c r="CO314" s="4">
        <f t="shared" si="370"/>
        <v>12</v>
      </c>
      <c r="CP314" s="4">
        <f t="shared" si="371"/>
        <v>10</v>
      </c>
      <c r="CQ314" s="4">
        <f t="shared" si="372"/>
        <v>2</v>
      </c>
      <c r="CR314" s="4">
        <f t="shared" si="373"/>
        <v>20</v>
      </c>
      <c r="CS314" s="4">
        <f t="shared" si="374"/>
        <v>2</v>
      </c>
      <c r="CT314" s="4">
        <f t="shared" si="375"/>
        <v>15</v>
      </c>
      <c r="CU314" s="4">
        <f t="shared" si="376"/>
        <v>16</v>
      </c>
      <c r="CV314" s="4">
        <f t="shared" si="377"/>
        <v>8</v>
      </c>
      <c r="CW314" s="4">
        <f t="shared" si="378"/>
        <v>8</v>
      </c>
      <c r="CX314" s="4">
        <f t="shared" si="379"/>
        <v>14</v>
      </c>
      <c r="CY314" s="4">
        <f t="shared" si="380"/>
        <v>19</v>
      </c>
      <c r="CZ314" s="4">
        <f t="shared" si="381"/>
        <v>9</v>
      </c>
      <c r="DA314" s="4">
        <f t="shared" si="382"/>
        <v>2</v>
      </c>
      <c r="DB314" s="4">
        <f t="shared" si="383"/>
        <v>12</v>
      </c>
      <c r="DC314" s="4">
        <f t="shared" si="429"/>
        <v>2</v>
      </c>
      <c r="DD314" s="4">
        <f t="shared" si="384"/>
        <v>2</v>
      </c>
      <c r="DE314" s="4">
        <f t="shared" si="385"/>
        <v>2</v>
      </c>
      <c r="DF314" s="4">
        <f t="shared" si="386"/>
        <v>10</v>
      </c>
      <c r="DG314" s="4">
        <f t="shared" si="387"/>
        <v>2</v>
      </c>
      <c r="DH314" s="4">
        <f t="shared" si="388"/>
        <v>17</v>
      </c>
      <c r="DI314" s="4">
        <f t="shared" si="389"/>
        <v>6</v>
      </c>
      <c r="DJ314" s="4">
        <f t="shared" si="390"/>
        <v>15</v>
      </c>
      <c r="DK314" s="4">
        <f t="shared" si="391"/>
        <v>19</v>
      </c>
      <c r="DL314" s="4">
        <f t="shared" si="392"/>
        <v>2</v>
      </c>
      <c r="DM314" s="4">
        <f t="shared" si="393"/>
        <v>22</v>
      </c>
      <c r="DN314" s="4">
        <f t="shared" si="394"/>
        <v>23</v>
      </c>
      <c r="DO314" s="3"/>
    </row>
    <row r="315" spans="1:119" x14ac:dyDescent="0.35">
      <c r="A315" s="3" t="str">
        <f t="shared" si="395"/>
        <v/>
      </c>
      <c r="B315" s="6"/>
      <c r="C315" s="3" t="str">
        <f t="shared" si="345"/>
        <v/>
      </c>
      <c r="D315" s="3" t="e" cm="1">
        <f t="array" ref="D315:F315">INDEX(_xlfn.TEXTSPLIT(B315," ",,TRUE),_xlfn.SEQUENCE(1,3))</f>
        <v>#VALUE!</v>
      </c>
      <c r="E315" s="3" t="e">
        <v>#VALUE!</v>
      </c>
      <c r="F315" s="3" t="e">
        <v>#VALUE!</v>
      </c>
      <c r="G315" s="3" t="e" cm="1">
        <f t="array" ref="G315">_xlfn.XLOOKUP(D315,Data!$D$3:$D$36,Data!$E$3:$G$36)</f>
        <v>#VALUE!</v>
      </c>
      <c r="H315" s="3"/>
      <c r="I315" s="3"/>
      <c r="J315" s="3" t="e">
        <f>_xlfn.XMATCH(E315,Data!$L$3:$L$10)</f>
        <v>#VALUE!</v>
      </c>
      <c r="K315" s="3" t="str">
        <f>IF(M315="",IF(I315,Data!$B$4,_xlfn.XLOOKUP(D315,Data!$D$3:$D$36,Data!$E$3:$E$36)),"")</f>
        <v/>
      </c>
      <c r="L315" s="3" t="str">
        <f>IF(M315="",IF(I315,_xlfn.XLOOKUP(G315,Data!$L$3:$L$10,Data!$M$3:$M$10),IF(H315=0,"",IF(H315=1,E315,_xlfn.XLOOKUP(E315,Data!$L$3:$L$10,Data!$M$3:$M$10)))),"")</f>
        <v/>
      </c>
      <c r="M315" s="3" t="str">
        <f>IF(NOT(ISERROR(F315)),Data!$J$3,IF(ISERROR(G315),Data!$J$4,IF(AND(H315=0,NOT(ISERROR(E315))),Data!$J$5,IF(AND(H315=2,ISERROR(J315)),Data!$J$7,IF(AND(H315=1,ISERROR(E315)),Data!$J$6,"")))))</f>
        <v>I don't know that verb.</v>
      </c>
      <c r="N315" s="3" t="e">
        <f>_xlfn.XLOOKUP(K315,Data!$D$3:$D$36,Data!$H$3:$H$36)</f>
        <v>#N/A</v>
      </c>
      <c r="O315" s="3" t="e">
        <f>_xlfn.XLOOKUP(L315,Data!$X$3:$X$29,Data!$W$3:$W$29)</f>
        <v>#N/A</v>
      </c>
      <c r="P315" s="3" t="b">
        <f>OR(_xlfn.XLOOKUP(CK314,Data!$O$3:$O$25,Data!$U$3:$U$25),AND(CL314,OR(DC314=CK314,DC314=1)))</f>
        <v>1</v>
      </c>
      <c r="Q315" s="3" t="e" cm="1">
        <f t="array" ref="Q315">INDEX(CO314:DN314,1,O315)</f>
        <v>#N/A</v>
      </c>
      <c r="R315" s="3" t="e">
        <f t="shared" si="347"/>
        <v>#N/A</v>
      </c>
      <c r="S315" s="3" t="e">
        <f t="shared" si="396"/>
        <v>#N/A</v>
      </c>
      <c r="T315" s="3" t="str">
        <f t="shared" si="397"/>
        <v/>
      </c>
      <c r="U315" s="3" t="str">
        <f>IF(M315&lt;&gt;"",M315,IF(L315="","",IFERROR(IF(T315=0,IF(S315=FALSE,Data!$J$11,Data!$J$8),""),IF(K315=Data!$B$4,"",Data!$J$8))))</f>
        <v>I don't know that verb.</v>
      </c>
      <c r="V315" s="3" t="e" cm="1">
        <f t="array" ref="V315">INDEX(Data!$Q$3:$T$25,CK314,L315)</f>
        <v>#VALUE!</v>
      </c>
      <c r="W315" s="3" t="e">
        <f t="shared" si="348"/>
        <v>#VALUE!</v>
      </c>
      <c r="X315" s="3">
        <f t="shared" si="398"/>
        <v>0</v>
      </c>
      <c r="Y315" s="3" t="str">
        <f>IF(K315&lt;&gt;"Go","",IF(ISNUMBER(V315),IF(V315&gt;0,W315,Data!$J$9),Play!V315))</f>
        <v/>
      </c>
      <c r="Z315" s="3" t="b">
        <f t="shared" si="399"/>
        <v>0</v>
      </c>
      <c r="AA315" s="3" t="str">
        <f t="shared" si="400"/>
        <v/>
      </c>
      <c r="AB315" s="3">
        <f t="shared" si="349"/>
        <v>0</v>
      </c>
      <c r="AE315" s="5" t="str">
        <f t="shared" si="350"/>
        <v/>
      </c>
      <c r="AF315" s="5" t="str">
        <f>IF(AE315&lt;&gt;"",OR(_xlfn.XLOOKUP(AE315,Data!$O$3:$O$25,Data!$U$3:$U$25),AND(CL314,OR(DC314=1,DC314=CK314))),"")</f>
        <v/>
      </c>
      <c r="AG315" s="5" t="e" cm="1">
        <f t="array" ref="AG315">"Exits: " &amp; _xlfn.TEXTJOIN(", ", TRUE, IF(INDEX(Data!$Q$3:$T$25,AE315,0)&gt;0,Data!$Q$2:$T$2,""))&amp;"."</f>
        <v>#VALUE!</v>
      </c>
      <c r="AH315" s="5" t="str" cm="1">
        <f t="array" ref="AH315">_xlfn.TEXTJOIN(", ", TRUE, IF(CO314:DN314=AE315,_xlfn.XLOOKUP($CO$3:$DN$3,Data!$W$3:$W$28,Data!$X$3:$X$28),""))</f>
        <v/>
      </c>
      <c r="AI315" s="5" t="str">
        <f>IF(AF315="","",IF(AF315,_xlfn.XLOOKUP(AE315,Data!$O$3:$O$25,Data!$P$3:$P$25)&amp;" "&amp;AG315&amp;IF(AH315&lt;&gt;""," You see: " &amp;AH315&amp;".",""),Data!$J$10))</f>
        <v/>
      </c>
      <c r="AJ315" s="5" t="str">
        <f t="shared" si="401"/>
        <v/>
      </c>
      <c r="AK315" s="5" t="str">
        <f>IF(AND(K315="Talk",U315=""),_xlfn.XLOOKUP(T315,Data!$W$3:$W$28,Data!$AC$3:$AC$28),"")</f>
        <v/>
      </c>
      <c r="AL315" s="5" t="str">
        <f t="shared" si="402"/>
        <v/>
      </c>
      <c r="AM315" s="5" t="b">
        <f t="shared" si="403"/>
        <v>0</v>
      </c>
      <c r="AN315" s="5" t="str">
        <f>IF(AM315,IF(_xlfn.XLOOKUP(T315,Data!$W$3:$W$28,Data!$AA$3:$AA$28)=FALSE,"You can't take that.",IF(Q315=1,"You already have that.",IF(OR(CK314=CT314,CK314=CY314),"The unholy fiend prevents you!",""))),"")</f>
        <v/>
      </c>
      <c r="AO315" s="5" t="str">
        <f t="shared" si="404"/>
        <v/>
      </c>
      <c r="AP315" s="5" t="str">
        <f t="shared" si="405"/>
        <v/>
      </c>
      <c r="AQ315" s="5" t="b">
        <f t="shared" si="406"/>
        <v>0</v>
      </c>
      <c r="AR315" s="5" t="str">
        <f t="shared" si="407"/>
        <v/>
      </c>
      <c r="AS315" s="5" t="str">
        <f t="shared" si="408"/>
        <v/>
      </c>
      <c r="AT315" s="5" t="str">
        <f t="shared" si="346"/>
        <v/>
      </c>
      <c r="AU315" s="5" t="str">
        <f>IF(AND(K315="Examine",U315=""),_xlfn.XLOOKUP(T315,Data!$W$3:$W$28,Data!$Z$3:$Z$28)&amp;IF(T315=15,IF(CL314,IF(CM314&gt;=14,"burning brightly.",IF(CM314&gt;=9,"burning steadily.",IF(CM314&gt;=4,"burning weakly.","guttering."))),"unlit."),""),"")</f>
        <v/>
      </c>
      <c r="AV315" s="5" t="str" cm="1">
        <f t="array" ref="AV315">_xlfn.TEXTJOIN(", ", TRUE, IF(CO314:DN314=1,CO$1:DN$1,""))</f>
        <v/>
      </c>
      <c r="AW315" s="5" t="str">
        <f t="shared" si="409"/>
        <v/>
      </c>
      <c r="AX315" s="5" t="b">
        <f t="shared" si="410"/>
        <v>0</v>
      </c>
      <c r="AY315" s="5" t="str">
        <f>IF(AX315,IF(NOT(ISBLANK(_xlfn.XLOOKUP(T315,Data!$W$3:$W$28,Data!$AD$3:$AD$28))),IF(CK314=12,"","There's nowhere to pour it away here."),"You can't empty that!"),"")</f>
        <v/>
      </c>
      <c r="AZ315" s="5" t="str">
        <f t="shared" si="411"/>
        <v/>
      </c>
      <c r="BA315" s="5" t="b">
        <f t="shared" si="412"/>
        <v>0</v>
      </c>
      <c r="BB315" s="5" t="e">
        <f>_xlfn.XLOOKUP(T315,Data!$W$3:$W$28,Data!$AD$3:$AD$28)</f>
        <v>#N/A</v>
      </c>
      <c r="BC315" s="5" t="str">
        <f t="shared" si="413"/>
        <v/>
      </c>
      <c r="BD315" s="5" t="str">
        <f t="shared" si="414"/>
        <v/>
      </c>
      <c r="BE315" s="5" t="b">
        <f t="shared" si="415"/>
        <v>0</v>
      </c>
      <c r="BF315" s="5" t="str">
        <f t="shared" si="351"/>
        <v/>
      </c>
      <c r="BG315" s="5" t="str">
        <f t="shared" si="416"/>
        <v/>
      </c>
      <c r="BH315" s="5" t="b">
        <f t="shared" si="417"/>
        <v>0</v>
      </c>
      <c r="BI315" s="5" t="str">
        <f t="shared" si="418"/>
        <v/>
      </c>
      <c r="BJ315" s="5" t="str">
        <f t="shared" si="352"/>
        <v/>
      </c>
      <c r="BK315" s="5" t="str">
        <f>IF(BH315,IF(BI315="","You ring the bell. "&amp;IF(BJ315=0,"Nothing else happens.","The "&amp;_xlfn.XLOOKUP(BJ315,Data!$W$3:$W$28,Data!$X$3:$X$28)&amp;" is transformed!"),BI315),"")</f>
        <v/>
      </c>
      <c r="BL315" s="5" t="b">
        <f t="shared" si="419"/>
        <v>0</v>
      </c>
      <c r="BM315" s="5" t="b">
        <f t="shared" si="420"/>
        <v>0</v>
      </c>
      <c r="BN315" s="5" t="str">
        <f t="shared" si="353"/>
        <v/>
      </c>
      <c r="BO315" s="5" t="str">
        <f t="shared" si="354"/>
        <v/>
      </c>
      <c r="BP315" s="5" t="b">
        <f t="shared" si="421"/>
        <v>0</v>
      </c>
      <c r="BQ315" s="5" t="str">
        <f>IF(BP315,IF(_xlfn.XLOOKUP(T315,Data!$W$3:$W$28,Data!$AB$3:$AB$28),"That's much too precious to give away!",IF(OR(AND(T315=17,CK314=CQ314),AND(T315=21,CK314=CV314)),"","No-one here seems to want that.")),"")</f>
        <v/>
      </c>
      <c r="BR315" s="5" t="str">
        <f>IF(BP315,IF(BQ315&lt;&gt;"",BQ315,IF(T315=21,Data!$B$5,"The priest takes the water and it is transformed by heavenly radiance!")),"")</f>
        <v/>
      </c>
      <c r="BS315" s="5" t="b">
        <f t="shared" si="422"/>
        <v>0</v>
      </c>
      <c r="BT315" s="5" t="str">
        <f t="shared" si="355"/>
        <v/>
      </c>
      <c r="BU315" s="5" t="str">
        <f t="shared" si="423"/>
        <v/>
      </c>
      <c r="BV315" s="5" t="b">
        <f t="shared" si="424"/>
        <v>0</v>
      </c>
      <c r="BW315" s="5" t="str">
        <f t="shared" si="356"/>
        <v/>
      </c>
      <c r="BX315" s="5" t="str">
        <f t="shared" si="425"/>
        <v/>
      </c>
      <c r="BY315" s="5" t="b">
        <f t="shared" si="426"/>
        <v>0</v>
      </c>
      <c r="BZ315" s="5">
        <f t="shared" si="427"/>
        <v>0</v>
      </c>
      <c r="CA315" s="5" t="str">
        <f t="shared" si="357"/>
        <v/>
      </c>
      <c r="CB315" s="5" t="b">
        <f t="shared" si="358"/>
        <v>0</v>
      </c>
      <c r="CC315" s="5" t="str">
        <f t="shared" si="359"/>
        <v/>
      </c>
      <c r="CD315" s="5" t="b">
        <f t="shared" si="360"/>
        <v>0</v>
      </c>
      <c r="CE315" s="5" t="b">
        <f t="shared" si="361"/>
        <v>0</v>
      </c>
      <c r="CF315" s="5" t="b">
        <f t="shared" si="362"/>
        <v>0</v>
      </c>
      <c r="CG315" s="5" t="b">
        <f t="shared" si="363"/>
        <v>0</v>
      </c>
      <c r="CH315" s="5" t="b">
        <f t="shared" si="364"/>
        <v>0</v>
      </c>
      <c r="CI315" s="5">
        <f t="shared" si="365"/>
        <v>0</v>
      </c>
      <c r="CJ315" s="5" t="str">
        <f t="shared" si="366"/>
        <v>I don't know that verb.</v>
      </c>
      <c r="CK315" s="4">
        <f t="shared" si="367"/>
        <v>3</v>
      </c>
      <c r="CL315" s="4" t="b">
        <f t="shared" si="368"/>
        <v>0</v>
      </c>
      <c r="CM315" s="4">
        <f t="shared" si="428"/>
        <v>20</v>
      </c>
      <c r="CN315" s="4" t="b">
        <f t="shared" si="369"/>
        <v>0</v>
      </c>
      <c r="CO315" s="4">
        <f t="shared" si="370"/>
        <v>12</v>
      </c>
      <c r="CP315" s="4">
        <f t="shared" si="371"/>
        <v>10</v>
      </c>
      <c r="CQ315" s="4">
        <f t="shared" si="372"/>
        <v>2</v>
      </c>
      <c r="CR315" s="4">
        <f t="shared" si="373"/>
        <v>20</v>
      </c>
      <c r="CS315" s="4">
        <f t="shared" si="374"/>
        <v>2</v>
      </c>
      <c r="CT315" s="4">
        <f t="shared" si="375"/>
        <v>15</v>
      </c>
      <c r="CU315" s="4">
        <f t="shared" si="376"/>
        <v>16</v>
      </c>
      <c r="CV315" s="4">
        <f t="shared" si="377"/>
        <v>8</v>
      </c>
      <c r="CW315" s="4">
        <f t="shared" si="378"/>
        <v>8</v>
      </c>
      <c r="CX315" s="4">
        <f t="shared" si="379"/>
        <v>14</v>
      </c>
      <c r="CY315" s="4">
        <f t="shared" si="380"/>
        <v>19</v>
      </c>
      <c r="CZ315" s="4">
        <f t="shared" si="381"/>
        <v>9</v>
      </c>
      <c r="DA315" s="4">
        <f t="shared" si="382"/>
        <v>2</v>
      </c>
      <c r="DB315" s="4">
        <f t="shared" si="383"/>
        <v>12</v>
      </c>
      <c r="DC315" s="4">
        <f t="shared" si="429"/>
        <v>2</v>
      </c>
      <c r="DD315" s="4">
        <f t="shared" si="384"/>
        <v>2</v>
      </c>
      <c r="DE315" s="4">
        <f t="shared" si="385"/>
        <v>2</v>
      </c>
      <c r="DF315" s="4">
        <f t="shared" si="386"/>
        <v>10</v>
      </c>
      <c r="DG315" s="4">
        <f t="shared" si="387"/>
        <v>2</v>
      </c>
      <c r="DH315" s="4">
        <f t="shared" si="388"/>
        <v>17</v>
      </c>
      <c r="DI315" s="4">
        <f t="shared" si="389"/>
        <v>6</v>
      </c>
      <c r="DJ315" s="4">
        <f t="shared" si="390"/>
        <v>15</v>
      </c>
      <c r="DK315" s="4">
        <f t="shared" si="391"/>
        <v>19</v>
      </c>
      <c r="DL315" s="4">
        <f t="shared" si="392"/>
        <v>2</v>
      </c>
      <c r="DM315" s="4">
        <f t="shared" si="393"/>
        <v>22</v>
      </c>
      <c r="DN315" s="4">
        <f t="shared" si="394"/>
        <v>23</v>
      </c>
      <c r="DO315" s="3"/>
    </row>
    <row r="316" spans="1:119" x14ac:dyDescent="0.35">
      <c r="A316" s="3" t="str">
        <f t="shared" si="395"/>
        <v/>
      </c>
      <c r="B316" s="6"/>
      <c r="C316" s="3" t="str">
        <f t="shared" si="345"/>
        <v/>
      </c>
      <c r="D316" s="3" t="e" cm="1">
        <f t="array" ref="D316:F316">INDEX(_xlfn.TEXTSPLIT(B316," ",,TRUE),_xlfn.SEQUENCE(1,3))</f>
        <v>#VALUE!</v>
      </c>
      <c r="E316" s="3" t="e">
        <v>#VALUE!</v>
      </c>
      <c r="F316" s="3" t="e">
        <v>#VALUE!</v>
      </c>
      <c r="G316" s="3" t="e" cm="1">
        <f t="array" ref="G316">_xlfn.XLOOKUP(D316,Data!$D$3:$D$36,Data!$E$3:$G$36)</f>
        <v>#VALUE!</v>
      </c>
      <c r="H316" s="3"/>
      <c r="I316" s="3"/>
      <c r="J316" s="3" t="e">
        <f>_xlfn.XMATCH(E316,Data!$L$3:$L$10)</f>
        <v>#VALUE!</v>
      </c>
      <c r="K316" s="3" t="str">
        <f>IF(M316="",IF(I316,Data!$B$4,_xlfn.XLOOKUP(D316,Data!$D$3:$D$36,Data!$E$3:$E$36)),"")</f>
        <v/>
      </c>
      <c r="L316" s="3" t="str">
        <f>IF(M316="",IF(I316,_xlfn.XLOOKUP(G316,Data!$L$3:$L$10,Data!$M$3:$M$10),IF(H316=0,"",IF(H316=1,E316,_xlfn.XLOOKUP(E316,Data!$L$3:$L$10,Data!$M$3:$M$10)))),"")</f>
        <v/>
      </c>
      <c r="M316" s="3" t="str">
        <f>IF(NOT(ISERROR(F316)),Data!$J$3,IF(ISERROR(G316),Data!$J$4,IF(AND(H316=0,NOT(ISERROR(E316))),Data!$J$5,IF(AND(H316=2,ISERROR(J316)),Data!$J$7,IF(AND(H316=1,ISERROR(E316)),Data!$J$6,"")))))</f>
        <v>I don't know that verb.</v>
      </c>
      <c r="N316" s="3" t="e">
        <f>_xlfn.XLOOKUP(K316,Data!$D$3:$D$36,Data!$H$3:$H$36)</f>
        <v>#N/A</v>
      </c>
      <c r="O316" s="3" t="e">
        <f>_xlfn.XLOOKUP(L316,Data!$X$3:$X$29,Data!$W$3:$W$29)</f>
        <v>#N/A</v>
      </c>
      <c r="P316" s="3" t="b">
        <f>OR(_xlfn.XLOOKUP(CK315,Data!$O$3:$O$25,Data!$U$3:$U$25),AND(CL315,OR(DC315=CK315,DC315=1)))</f>
        <v>1</v>
      </c>
      <c r="Q316" s="3" t="e" cm="1">
        <f t="array" ref="Q316">INDEX(CO315:DN315,1,O316)</f>
        <v>#N/A</v>
      </c>
      <c r="R316" s="3" t="e">
        <f t="shared" si="347"/>
        <v>#N/A</v>
      </c>
      <c r="S316" s="3" t="e">
        <f t="shared" si="396"/>
        <v>#N/A</v>
      </c>
      <c r="T316" s="3" t="str">
        <f t="shared" si="397"/>
        <v/>
      </c>
      <c r="U316" s="3" t="str">
        <f>IF(M316&lt;&gt;"",M316,IF(L316="","",IFERROR(IF(T316=0,IF(S316=FALSE,Data!$J$11,Data!$J$8),""),IF(K316=Data!$B$4,"",Data!$J$8))))</f>
        <v>I don't know that verb.</v>
      </c>
      <c r="V316" s="3" t="e" cm="1">
        <f t="array" ref="V316">INDEX(Data!$Q$3:$T$25,CK315,L316)</f>
        <v>#VALUE!</v>
      </c>
      <c r="W316" s="3" t="e">
        <f t="shared" si="348"/>
        <v>#VALUE!</v>
      </c>
      <c r="X316" s="3">
        <f t="shared" si="398"/>
        <v>0</v>
      </c>
      <c r="Y316" s="3" t="str">
        <f>IF(K316&lt;&gt;"Go","",IF(ISNUMBER(V316),IF(V316&gt;0,W316,Data!$J$9),Play!V316))</f>
        <v/>
      </c>
      <c r="Z316" s="3" t="b">
        <f t="shared" si="399"/>
        <v>0</v>
      </c>
      <c r="AA316" s="3" t="str">
        <f t="shared" si="400"/>
        <v/>
      </c>
      <c r="AB316" s="3">
        <f t="shared" si="349"/>
        <v>0</v>
      </c>
      <c r="AE316" s="5" t="str">
        <f t="shared" si="350"/>
        <v/>
      </c>
      <c r="AF316" s="5" t="str">
        <f>IF(AE316&lt;&gt;"",OR(_xlfn.XLOOKUP(AE316,Data!$O$3:$O$25,Data!$U$3:$U$25),AND(CL315,OR(DC315=1,DC315=CK315))),"")</f>
        <v/>
      </c>
      <c r="AG316" s="5" t="e" cm="1">
        <f t="array" ref="AG316">"Exits: " &amp; _xlfn.TEXTJOIN(", ", TRUE, IF(INDEX(Data!$Q$3:$T$25,AE316,0)&gt;0,Data!$Q$2:$T$2,""))&amp;"."</f>
        <v>#VALUE!</v>
      </c>
      <c r="AH316" s="5" t="str" cm="1">
        <f t="array" ref="AH316">_xlfn.TEXTJOIN(", ", TRUE, IF(CO315:DN315=AE316,_xlfn.XLOOKUP($CO$3:$DN$3,Data!$W$3:$W$28,Data!$X$3:$X$28),""))</f>
        <v/>
      </c>
      <c r="AI316" s="5" t="str">
        <f>IF(AF316="","",IF(AF316,_xlfn.XLOOKUP(AE316,Data!$O$3:$O$25,Data!$P$3:$P$25)&amp;" "&amp;AG316&amp;IF(AH316&lt;&gt;""," You see: " &amp;AH316&amp;".",""),Data!$J$10))</f>
        <v/>
      </c>
      <c r="AJ316" s="5" t="str">
        <f t="shared" si="401"/>
        <v/>
      </c>
      <c r="AK316" s="5" t="str">
        <f>IF(AND(K316="Talk",U316=""),_xlfn.XLOOKUP(T316,Data!$W$3:$W$28,Data!$AC$3:$AC$28),"")</f>
        <v/>
      </c>
      <c r="AL316" s="5" t="str">
        <f t="shared" si="402"/>
        <v/>
      </c>
      <c r="AM316" s="5" t="b">
        <f t="shared" si="403"/>
        <v>0</v>
      </c>
      <c r="AN316" s="5" t="str">
        <f>IF(AM316,IF(_xlfn.XLOOKUP(T316,Data!$W$3:$W$28,Data!$AA$3:$AA$28)=FALSE,"You can't take that.",IF(Q316=1,"You already have that.",IF(OR(CK315=CT315,CK315=CY315),"The unholy fiend prevents you!",""))),"")</f>
        <v/>
      </c>
      <c r="AO316" s="5" t="str">
        <f t="shared" si="404"/>
        <v/>
      </c>
      <c r="AP316" s="5" t="str">
        <f t="shared" si="405"/>
        <v/>
      </c>
      <c r="AQ316" s="5" t="b">
        <f t="shared" si="406"/>
        <v>0</v>
      </c>
      <c r="AR316" s="5" t="str">
        <f t="shared" si="407"/>
        <v/>
      </c>
      <c r="AS316" s="5" t="str">
        <f t="shared" si="408"/>
        <v/>
      </c>
      <c r="AT316" s="5" t="str">
        <f t="shared" si="346"/>
        <v/>
      </c>
      <c r="AU316" s="5" t="str">
        <f>IF(AND(K316="Examine",U316=""),_xlfn.XLOOKUP(T316,Data!$W$3:$W$28,Data!$Z$3:$Z$28)&amp;IF(T316=15,IF(CL315,IF(CM315&gt;=14,"burning brightly.",IF(CM315&gt;=9,"burning steadily.",IF(CM315&gt;=4,"burning weakly.","guttering."))),"unlit."),""),"")</f>
        <v/>
      </c>
      <c r="AV316" s="5" t="str" cm="1">
        <f t="array" ref="AV316">_xlfn.TEXTJOIN(", ", TRUE, IF(CO315:DN315=1,CO$1:DN$1,""))</f>
        <v/>
      </c>
      <c r="AW316" s="5" t="str">
        <f t="shared" si="409"/>
        <v/>
      </c>
      <c r="AX316" s="5" t="b">
        <f t="shared" si="410"/>
        <v>0</v>
      </c>
      <c r="AY316" s="5" t="str">
        <f>IF(AX316,IF(NOT(ISBLANK(_xlfn.XLOOKUP(T316,Data!$W$3:$W$28,Data!$AD$3:$AD$28))),IF(CK315=12,"","There's nowhere to pour it away here."),"You can't empty that!"),"")</f>
        <v/>
      </c>
      <c r="AZ316" s="5" t="str">
        <f t="shared" si="411"/>
        <v/>
      </c>
      <c r="BA316" s="5" t="b">
        <f t="shared" si="412"/>
        <v>0</v>
      </c>
      <c r="BB316" s="5" t="e">
        <f>_xlfn.XLOOKUP(T316,Data!$W$3:$W$28,Data!$AD$3:$AD$28)</f>
        <v>#N/A</v>
      </c>
      <c r="BC316" s="5" t="str">
        <f t="shared" si="413"/>
        <v/>
      </c>
      <c r="BD316" s="5" t="str">
        <f t="shared" si="414"/>
        <v/>
      </c>
      <c r="BE316" s="5" t="b">
        <f t="shared" si="415"/>
        <v>0</v>
      </c>
      <c r="BF316" s="5" t="str">
        <f t="shared" si="351"/>
        <v/>
      </c>
      <c r="BG316" s="5" t="str">
        <f t="shared" si="416"/>
        <v/>
      </c>
      <c r="BH316" s="5" t="b">
        <f t="shared" si="417"/>
        <v>0</v>
      </c>
      <c r="BI316" s="5" t="str">
        <f t="shared" si="418"/>
        <v/>
      </c>
      <c r="BJ316" s="5" t="str">
        <f t="shared" si="352"/>
        <v/>
      </c>
      <c r="BK316" s="5" t="str">
        <f>IF(BH316,IF(BI316="","You ring the bell. "&amp;IF(BJ316=0,"Nothing else happens.","The "&amp;_xlfn.XLOOKUP(BJ316,Data!$W$3:$W$28,Data!$X$3:$X$28)&amp;" is transformed!"),BI316),"")</f>
        <v/>
      </c>
      <c r="BL316" s="5" t="b">
        <f t="shared" si="419"/>
        <v>0</v>
      </c>
      <c r="BM316" s="5" t="b">
        <f t="shared" si="420"/>
        <v>0</v>
      </c>
      <c r="BN316" s="5" t="str">
        <f t="shared" si="353"/>
        <v/>
      </c>
      <c r="BO316" s="5" t="str">
        <f t="shared" si="354"/>
        <v/>
      </c>
      <c r="BP316" s="5" t="b">
        <f t="shared" si="421"/>
        <v>0</v>
      </c>
      <c r="BQ316" s="5" t="str">
        <f>IF(BP316,IF(_xlfn.XLOOKUP(T316,Data!$W$3:$W$28,Data!$AB$3:$AB$28),"That's much too precious to give away!",IF(OR(AND(T316=17,CK315=CQ315),AND(T316=21,CK315=CV315)),"","No-one here seems to want that.")),"")</f>
        <v/>
      </c>
      <c r="BR316" s="5" t="str">
        <f>IF(BP316,IF(BQ316&lt;&gt;"",BQ316,IF(T316=21,Data!$B$5,"The priest takes the water and it is transformed by heavenly radiance!")),"")</f>
        <v/>
      </c>
      <c r="BS316" s="5" t="b">
        <f t="shared" si="422"/>
        <v>0</v>
      </c>
      <c r="BT316" s="5" t="str">
        <f t="shared" si="355"/>
        <v/>
      </c>
      <c r="BU316" s="5" t="str">
        <f t="shared" si="423"/>
        <v/>
      </c>
      <c r="BV316" s="5" t="b">
        <f t="shared" si="424"/>
        <v>0</v>
      </c>
      <c r="BW316" s="5" t="str">
        <f t="shared" si="356"/>
        <v/>
      </c>
      <c r="BX316" s="5" t="str">
        <f t="shared" si="425"/>
        <v/>
      </c>
      <c r="BY316" s="5" t="b">
        <f t="shared" si="426"/>
        <v>0</v>
      </c>
      <c r="BZ316" s="5">
        <f t="shared" si="427"/>
        <v>0</v>
      </c>
      <c r="CA316" s="5" t="str">
        <f t="shared" si="357"/>
        <v/>
      </c>
      <c r="CB316" s="5" t="b">
        <f t="shared" si="358"/>
        <v>0</v>
      </c>
      <c r="CC316" s="5" t="str">
        <f t="shared" si="359"/>
        <v/>
      </c>
      <c r="CD316" s="5" t="b">
        <f t="shared" si="360"/>
        <v>0</v>
      </c>
      <c r="CE316" s="5" t="b">
        <f t="shared" si="361"/>
        <v>0</v>
      </c>
      <c r="CF316" s="5" t="b">
        <f t="shared" si="362"/>
        <v>0</v>
      </c>
      <c r="CG316" s="5" t="b">
        <f t="shared" si="363"/>
        <v>0</v>
      </c>
      <c r="CH316" s="5" t="b">
        <f t="shared" si="364"/>
        <v>0</v>
      </c>
      <c r="CI316" s="5">
        <f t="shared" si="365"/>
        <v>0</v>
      </c>
      <c r="CJ316" s="5" t="str">
        <f t="shared" si="366"/>
        <v>I don't know that verb.</v>
      </c>
      <c r="CK316" s="4">
        <f t="shared" si="367"/>
        <v>3</v>
      </c>
      <c r="CL316" s="4" t="b">
        <f t="shared" si="368"/>
        <v>0</v>
      </c>
      <c r="CM316" s="4">
        <f t="shared" si="428"/>
        <v>20</v>
      </c>
      <c r="CN316" s="4" t="b">
        <f t="shared" si="369"/>
        <v>0</v>
      </c>
      <c r="CO316" s="4">
        <f t="shared" si="370"/>
        <v>12</v>
      </c>
      <c r="CP316" s="4">
        <f t="shared" si="371"/>
        <v>10</v>
      </c>
      <c r="CQ316" s="4">
        <f t="shared" si="372"/>
        <v>2</v>
      </c>
      <c r="CR316" s="4">
        <f t="shared" si="373"/>
        <v>20</v>
      </c>
      <c r="CS316" s="4">
        <f t="shared" si="374"/>
        <v>2</v>
      </c>
      <c r="CT316" s="4">
        <f t="shared" si="375"/>
        <v>15</v>
      </c>
      <c r="CU316" s="4">
        <f t="shared" si="376"/>
        <v>16</v>
      </c>
      <c r="CV316" s="4">
        <f t="shared" si="377"/>
        <v>8</v>
      </c>
      <c r="CW316" s="4">
        <f t="shared" si="378"/>
        <v>8</v>
      </c>
      <c r="CX316" s="4">
        <f t="shared" si="379"/>
        <v>14</v>
      </c>
      <c r="CY316" s="4">
        <f t="shared" si="380"/>
        <v>19</v>
      </c>
      <c r="CZ316" s="4">
        <f t="shared" si="381"/>
        <v>9</v>
      </c>
      <c r="DA316" s="4">
        <f t="shared" si="382"/>
        <v>2</v>
      </c>
      <c r="DB316" s="4">
        <f t="shared" si="383"/>
        <v>12</v>
      </c>
      <c r="DC316" s="4">
        <f t="shared" si="429"/>
        <v>2</v>
      </c>
      <c r="DD316" s="4">
        <f t="shared" si="384"/>
        <v>2</v>
      </c>
      <c r="DE316" s="4">
        <f t="shared" si="385"/>
        <v>2</v>
      </c>
      <c r="DF316" s="4">
        <f t="shared" si="386"/>
        <v>10</v>
      </c>
      <c r="DG316" s="4">
        <f t="shared" si="387"/>
        <v>2</v>
      </c>
      <c r="DH316" s="4">
        <f t="shared" si="388"/>
        <v>17</v>
      </c>
      <c r="DI316" s="4">
        <f t="shared" si="389"/>
        <v>6</v>
      </c>
      <c r="DJ316" s="4">
        <f t="shared" si="390"/>
        <v>15</v>
      </c>
      <c r="DK316" s="4">
        <f t="shared" si="391"/>
        <v>19</v>
      </c>
      <c r="DL316" s="4">
        <f t="shared" si="392"/>
        <v>2</v>
      </c>
      <c r="DM316" s="4">
        <f t="shared" si="393"/>
        <v>22</v>
      </c>
      <c r="DN316" s="4">
        <f t="shared" si="394"/>
        <v>23</v>
      </c>
      <c r="DO316" s="3"/>
    </row>
    <row r="317" spans="1:119" x14ac:dyDescent="0.35">
      <c r="A317" s="3" t="str">
        <f t="shared" si="395"/>
        <v/>
      </c>
      <c r="B317" s="6"/>
      <c r="C317" s="3" t="str">
        <f t="shared" si="345"/>
        <v/>
      </c>
      <c r="D317" s="3" t="e" cm="1">
        <f t="array" ref="D317:F317">INDEX(_xlfn.TEXTSPLIT(B317," ",,TRUE),_xlfn.SEQUENCE(1,3))</f>
        <v>#VALUE!</v>
      </c>
      <c r="E317" s="3" t="e">
        <v>#VALUE!</v>
      </c>
      <c r="F317" s="3" t="e">
        <v>#VALUE!</v>
      </c>
      <c r="G317" s="3" t="e" cm="1">
        <f t="array" ref="G317">_xlfn.XLOOKUP(D317,Data!$D$3:$D$36,Data!$E$3:$G$36)</f>
        <v>#VALUE!</v>
      </c>
      <c r="H317" s="3"/>
      <c r="I317" s="3"/>
      <c r="J317" s="3" t="e">
        <f>_xlfn.XMATCH(E317,Data!$L$3:$L$10)</f>
        <v>#VALUE!</v>
      </c>
      <c r="K317" s="3" t="str">
        <f>IF(M317="",IF(I317,Data!$B$4,_xlfn.XLOOKUP(D317,Data!$D$3:$D$36,Data!$E$3:$E$36)),"")</f>
        <v/>
      </c>
      <c r="L317" s="3" t="str">
        <f>IF(M317="",IF(I317,_xlfn.XLOOKUP(G317,Data!$L$3:$L$10,Data!$M$3:$M$10),IF(H317=0,"",IF(H317=1,E317,_xlfn.XLOOKUP(E317,Data!$L$3:$L$10,Data!$M$3:$M$10)))),"")</f>
        <v/>
      </c>
      <c r="M317" s="3" t="str">
        <f>IF(NOT(ISERROR(F317)),Data!$J$3,IF(ISERROR(G317),Data!$J$4,IF(AND(H317=0,NOT(ISERROR(E317))),Data!$J$5,IF(AND(H317=2,ISERROR(J317)),Data!$J$7,IF(AND(H317=1,ISERROR(E317)),Data!$J$6,"")))))</f>
        <v>I don't know that verb.</v>
      </c>
      <c r="N317" s="3" t="e">
        <f>_xlfn.XLOOKUP(K317,Data!$D$3:$D$36,Data!$H$3:$H$36)</f>
        <v>#N/A</v>
      </c>
      <c r="O317" s="3" t="e">
        <f>_xlfn.XLOOKUP(L317,Data!$X$3:$X$29,Data!$W$3:$W$29)</f>
        <v>#N/A</v>
      </c>
      <c r="P317" s="3" t="b">
        <f>OR(_xlfn.XLOOKUP(CK316,Data!$O$3:$O$25,Data!$U$3:$U$25),AND(CL316,OR(DC316=CK316,DC316=1)))</f>
        <v>1</v>
      </c>
      <c r="Q317" s="3" t="e" cm="1">
        <f t="array" ref="Q317">INDEX(CO316:DN316,1,O317)</f>
        <v>#N/A</v>
      </c>
      <c r="R317" s="3" t="e">
        <f t="shared" si="347"/>
        <v>#N/A</v>
      </c>
      <c r="S317" s="3" t="e">
        <f t="shared" si="396"/>
        <v>#N/A</v>
      </c>
      <c r="T317" s="3" t="str">
        <f t="shared" si="397"/>
        <v/>
      </c>
      <c r="U317" s="3" t="str">
        <f>IF(M317&lt;&gt;"",M317,IF(L317="","",IFERROR(IF(T317=0,IF(S317=FALSE,Data!$J$11,Data!$J$8),""),IF(K317=Data!$B$4,"",Data!$J$8))))</f>
        <v>I don't know that verb.</v>
      </c>
      <c r="V317" s="3" t="e" cm="1">
        <f t="array" ref="V317">INDEX(Data!$Q$3:$T$25,CK316,L317)</f>
        <v>#VALUE!</v>
      </c>
      <c r="W317" s="3" t="e">
        <f t="shared" si="348"/>
        <v>#VALUE!</v>
      </c>
      <c r="X317" s="3">
        <f t="shared" si="398"/>
        <v>0</v>
      </c>
      <c r="Y317" s="3" t="str">
        <f>IF(K317&lt;&gt;"Go","",IF(ISNUMBER(V317),IF(V317&gt;0,W317,Data!$J$9),Play!V317))</f>
        <v/>
      </c>
      <c r="Z317" s="3" t="b">
        <f t="shared" si="399"/>
        <v>0</v>
      </c>
      <c r="AA317" s="3" t="str">
        <f t="shared" si="400"/>
        <v/>
      </c>
      <c r="AB317" s="3">
        <f t="shared" si="349"/>
        <v>0</v>
      </c>
      <c r="AE317" s="5" t="str">
        <f t="shared" si="350"/>
        <v/>
      </c>
      <c r="AF317" s="5" t="str">
        <f>IF(AE317&lt;&gt;"",OR(_xlfn.XLOOKUP(AE317,Data!$O$3:$O$25,Data!$U$3:$U$25),AND(CL316,OR(DC316=1,DC316=CK316))),"")</f>
        <v/>
      </c>
      <c r="AG317" s="5" t="e" cm="1">
        <f t="array" ref="AG317">"Exits: " &amp; _xlfn.TEXTJOIN(", ", TRUE, IF(INDEX(Data!$Q$3:$T$25,AE317,0)&gt;0,Data!$Q$2:$T$2,""))&amp;"."</f>
        <v>#VALUE!</v>
      </c>
      <c r="AH317" s="5" t="str" cm="1">
        <f t="array" ref="AH317">_xlfn.TEXTJOIN(", ", TRUE, IF(CO316:DN316=AE317,_xlfn.XLOOKUP($CO$3:$DN$3,Data!$W$3:$W$28,Data!$X$3:$X$28),""))</f>
        <v/>
      </c>
      <c r="AI317" s="5" t="str">
        <f>IF(AF317="","",IF(AF317,_xlfn.XLOOKUP(AE317,Data!$O$3:$O$25,Data!$P$3:$P$25)&amp;" "&amp;AG317&amp;IF(AH317&lt;&gt;""," You see: " &amp;AH317&amp;".",""),Data!$J$10))</f>
        <v/>
      </c>
      <c r="AJ317" s="5" t="str">
        <f t="shared" si="401"/>
        <v/>
      </c>
      <c r="AK317" s="5" t="str">
        <f>IF(AND(K317="Talk",U317=""),_xlfn.XLOOKUP(T317,Data!$W$3:$W$28,Data!$AC$3:$AC$28),"")</f>
        <v/>
      </c>
      <c r="AL317" s="5" t="str">
        <f t="shared" si="402"/>
        <v/>
      </c>
      <c r="AM317" s="5" t="b">
        <f t="shared" si="403"/>
        <v>0</v>
      </c>
      <c r="AN317" s="5" t="str">
        <f>IF(AM317,IF(_xlfn.XLOOKUP(T317,Data!$W$3:$W$28,Data!$AA$3:$AA$28)=FALSE,"You can't take that.",IF(Q317=1,"You already have that.",IF(OR(CK316=CT316,CK316=CY316),"The unholy fiend prevents you!",""))),"")</f>
        <v/>
      </c>
      <c r="AO317" s="5" t="str">
        <f t="shared" si="404"/>
        <v/>
      </c>
      <c r="AP317" s="5" t="str">
        <f t="shared" si="405"/>
        <v/>
      </c>
      <c r="AQ317" s="5" t="b">
        <f t="shared" si="406"/>
        <v>0</v>
      </c>
      <c r="AR317" s="5" t="str">
        <f t="shared" si="407"/>
        <v/>
      </c>
      <c r="AS317" s="5" t="str">
        <f t="shared" si="408"/>
        <v/>
      </c>
      <c r="AT317" s="5" t="str">
        <f t="shared" si="346"/>
        <v/>
      </c>
      <c r="AU317" s="5" t="str">
        <f>IF(AND(K317="Examine",U317=""),_xlfn.XLOOKUP(T317,Data!$W$3:$W$28,Data!$Z$3:$Z$28)&amp;IF(T317=15,IF(CL316,IF(CM316&gt;=14,"burning brightly.",IF(CM316&gt;=9,"burning steadily.",IF(CM316&gt;=4,"burning weakly.","guttering."))),"unlit."),""),"")</f>
        <v/>
      </c>
      <c r="AV317" s="5" t="str" cm="1">
        <f t="array" ref="AV317">_xlfn.TEXTJOIN(", ", TRUE, IF(CO316:DN316=1,CO$1:DN$1,""))</f>
        <v/>
      </c>
      <c r="AW317" s="5" t="str">
        <f t="shared" si="409"/>
        <v/>
      </c>
      <c r="AX317" s="5" t="b">
        <f t="shared" si="410"/>
        <v>0</v>
      </c>
      <c r="AY317" s="5" t="str">
        <f>IF(AX317,IF(NOT(ISBLANK(_xlfn.XLOOKUP(T317,Data!$W$3:$W$28,Data!$AD$3:$AD$28))),IF(CK316=12,"","There's nowhere to pour it away here."),"You can't empty that!"),"")</f>
        <v/>
      </c>
      <c r="AZ317" s="5" t="str">
        <f t="shared" si="411"/>
        <v/>
      </c>
      <c r="BA317" s="5" t="b">
        <f t="shared" si="412"/>
        <v>0</v>
      </c>
      <c r="BB317" s="5" t="e">
        <f>_xlfn.XLOOKUP(T317,Data!$W$3:$W$28,Data!$AD$3:$AD$28)</f>
        <v>#N/A</v>
      </c>
      <c r="BC317" s="5" t="str">
        <f t="shared" si="413"/>
        <v/>
      </c>
      <c r="BD317" s="5" t="str">
        <f t="shared" si="414"/>
        <v/>
      </c>
      <c r="BE317" s="5" t="b">
        <f t="shared" si="415"/>
        <v>0</v>
      </c>
      <c r="BF317" s="5" t="str">
        <f t="shared" si="351"/>
        <v/>
      </c>
      <c r="BG317" s="5" t="str">
        <f t="shared" si="416"/>
        <v/>
      </c>
      <c r="BH317" s="5" t="b">
        <f t="shared" si="417"/>
        <v>0</v>
      </c>
      <c r="BI317" s="5" t="str">
        <f t="shared" si="418"/>
        <v/>
      </c>
      <c r="BJ317" s="5" t="str">
        <f t="shared" si="352"/>
        <v/>
      </c>
      <c r="BK317" s="5" t="str">
        <f>IF(BH317,IF(BI317="","You ring the bell. "&amp;IF(BJ317=0,"Nothing else happens.","The "&amp;_xlfn.XLOOKUP(BJ317,Data!$W$3:$W$28,Data!$X$3:$X$28)&amp;" is transformed!"),BI317),"")</f>
        <v/>
      </c>
      <c r="BL317" s="5" t="b">
        <f t="shared" si="419"/>
        <v>0</v>
      </c>
      <c r="BM317" s="5" t="b">
        <f t="shared" si="420"/>
        <v>0</v>
      </c>
      <c r="BN317" s="5" t="str">
        <f t="shared" si="353"/>
        <v/>
      </c>
      <c r="BO317" s="5" t="str">
        <f t="shared" si="354"/>
        <v/>
      </c>
      <c r="BP317" s="5" t="b">
        <f t="shared" si="421"/>
        <v>0</v>
      </c>
      <c r="BQ317" s="5" t="str">
        <f>IF(BP317,IF(_xlfn.XLOOKUP(T317,Data!$W$3:$W$28,Data!$AB$3:$AB$28),"That's much too precious to give away!",IF(OR(AND(T317=17,CK316=CQ316),AND(T317=21,CK316=CV316)),"","No-one here seems to want that.")),"")</f>
        <v/>
      </c>
      <c r="BR317" s="5" t="str">
        <f>IF(BP317,IF(BQ317&lt;&gt;"",BQ317,IF(T317=21,Data!$B$5,"The priest takes the water and it is transformed by heavenly radiance!")),"")</f>
        <v/>
      </c>
      <c r="BS317" s="5" t="b">
        <f t="shared" si="422"/>
        <v>0</v>
      </c>
      <c r="BT317" s="5" t="str">
        <f t="shared" si="355"/>
        <v/>
      </c>
      <c r="BU317" s="5" t="str">
        <f t="shared" si="423"/>
        <v/>
      </c>
      <c r="BV317" s="5" t="b">
        <f t="shared" si="424"/>
        <v>0</v>
      </c>
      <c r="BW317" s="5" t="str">
        <f t="shared" si="356"/>
        <v/>
      </c>
      <c r="BX317" s="5" t="str">
        <f t="shared" si="425"/>
        <v/>
      </c>
      <c r="BY317" s="5" t="b">
        <f t="shared" si="426"/>
        <v>0</v>
      </c>
      <c r="BZ317" s="5">
        <f t="shared" si="427"/>
        <v>0</v>
      </c>
      <c r="CA317" s="5" t="str">
        <f t="shared" si="357"/>
        <v/>
      </c>
      <c r="CB317" s="5" t="b">
        <f t="shared" si="358"/>
        <v>0</v>
      </c>
      <c r="CC317" s="5" t="str">
        <f t="shared" si="359"/>
        <v/>
      </c>
      <c r="CD317" s="5" t="b">
        <f t="shared" si="360"/>
        <v>0</v>
      </c>
      <c r="CE317" s="5" t="b">
        <f t="shared" si="361"/>
        <v>0</v>
      </c>
      <c r="CF317" s="5" t="b">
        <f t="shared" si="362"/>
        <v>0</v>
      </c>
      <c r="CG317" s="5" t="b">
        <f t="shared" si="363"/>
        <v>0</v>
      </c>
      <c r="CH317" s="5" t="b">
        <f t="shared" si="364"/>
        <v>0</v>
      </c>
      <c r="CI317" s="5">
        <f t="shared" si="365"/>
        <v>0</v>
      </c>
      <c r="CJ317" s="5" t="str">
        <f t="shared" si="366"/>
        <v>I don't know that verb.</v>
      </c>
      <c r="CK317" s="4">
        <f t="shared" si="367"/>
        <v>3</v>
      </c>
      <c r="CL317" s="4" t="b">
        <f t="shared" si="368"/>
        <v>0</v>
      </c>
      <c r="CM317" s="4">
        <f t="shared" si="428"/>
        <v>20</v>
      </c>
      <c r="CN317" s="4" t="b">
        <f t="shared" si="369"/>
        <v>0</v>
      </c>
      <c r="CO317" s="4">
        <f t="shared" si="370"/>
        <v>12</v>
      </c>
      <c r="CP317" s="4">
        <f t="shared" si="371"/>
        <v>10</v>
      </c>
      <c r="CQ317" s="4">
        <f t="shared" si="372"/>
        <v>2</v>
      </c>
      <c r="CR317" s="4">
        <f t="shared" si="373"/>
        <v>20</v>
      </c>
      <c r="CS317" s="4">
        <f t="shared" si="374"/>
        <v>2</v>
      </c>
      <c r="CT317" s="4">
        <f t="shared" si="375"/>
        <v>15</v>
      </c>
      <c r="CU317" s="4">
        <f t="shared" si="376"/>
        <v>16</v>
      </c>
      <c r="CV317" s="4">
        <f t="shared" si="377"/>
        <v>8</v>
      </c>
      <c r="CW317" s="4">
        <f t="shared" si="378"/>
        <v>8</v>
      </c>
      <c r="CX317" s="4">
        <f t="shared" si="379"/>
        <v>14</v>
      </c>
      <c r="CY317" s="4">
        <f t="shared" si="380"/>
        <v>19</v>
      </c>
      <c r="CZ317" s="4">
        <f t="shared" si="381"/>
        <v>9</v>
      </c>
      <c r="DA317" s="4">
        <f t="shared" si="382"/>
        <v>2</v>
      </c>
      <c r="DB317" s="4">
        <f t="shared" si="383"/>
        <v>12</v>
      </c>
      <c r="DC317" s="4">
        <f t="shared" si="429"/>
        <v>2</v>
      </c>
      <c r="DD317" s="4">
        <f t="shared" si="384"/>
        <v>2</v>
      </c>
      <c r="DE317" s="4">
        <f t="shared" si="385"/>
        <v>2</v>
      </c>
      <c r="DF317" s="4">
        <f t="shared" si="386"/>
        <v>10</v>
      </c>
      <c r="DG317" s="4">
        <f t="shared" si="387"/>
        <v>2</v>
      </c>
      <c r="DH317" s="4">
        <f t="shared" si="388"/>
        <v>17</v>
      </c>
      <c r="DI317" s="4">
        <f t="shared" si="389"/>
        <v>6</v>
      </c>
      <c r="DJ317" s="4">
        <f t="shared" si="390"/>
        <v>15</v>
      </c>
      <c r="DK317" s="4">
        <f t="shared" si="391"/>
        <v>19</v>
      </c>
      <c r="DL317" s="4">
        <f t="shared" si="392"/>
        <v>2</v>
      </c>
      <c r="DM317" s="4">
        <f t="shared" si="393"/>
        <v>22</v>
      </c>
      <c r="DN317" s="4">
        <f t="shared" si="394"/>
        <v>23</v>
      </c>
      <c r="DO317" s="3"/>
    </row>
    <row r="318" spans="1:119" x14ac:dyDescent="0.35">
      <c r="A318" s="3" t="str">
        <f t="shared" si="395"/>
        <v/>
      </c>
      <c r="B318" s="6"/>
      <c r="C318" s="3" t="str">
        <f t="shared" si="345"/>
        <v/>
      </c>
      <c r="D318" s="3" t="e" cm="1">
        <f t="array" ref="D318:F318">INDEX(_xlfn.TEXTSPLIT(B318," ",,TRUE),_xlfn.SEQUENCE(1,3))</f>
        <v>#VALUE!</v>
      </c>
      <c r="E318" s="3" t="e">
        <v>#VALUE!</v>
      </c>
      <c r="F318" s="3" t="e">
        <v>#VALUE!</v>
      </c>
      <c r="G318" s="3" t="e" cm="1">
        <f t="array" ref="G318">_xlfn.XLOOKUP(D318,Data!$D$3:$D$36,Data!$E$3:$G$36)</f>
        <v>#VALUE!</v>
      </c>
      <c r="H318" s="3"/>
      <c r="I318" s="3"/>
      <c r="J318" s="3" t="e">
        <f>_xlfn.XMATCH(E318,Data!$L$3:$L$10)</f>
        <v>#VALUE!</v>
      </c>
      <c r="K318" s="3" t="str">
        <f>IF(M318="",IF(I318,Data!$B$4,_xlfn.XLOOKUP(D318,Data!$D$3:$D$36,Data!$E$3:$E$36)),"")</f>
        <v/>
      </c>
      <c r="L318" s="3" t="str">
        <f>IF(M318="",IF(I318,_xlfn.XLOOKUP(G318,Data!$L$3:$L$10,Data!$M$3:$M$10),IF(H318=0,"",IF(H318=1,E318,_xlfn.XLOOKUP(E318,Data!$L$3:$L$10,Data!$M$3:$M$10)))),"")</f>
        <v/>
      </c>
      <c r="M318" s="3" t="str">
        <f>IF(NOT(ISERROR(F318)),Data!$J$3,IF(ISERROR(G318),Data!$J$4,IF(AND(H318=0,NOT(ISERROR(E318))),Data!$J$5,IF(AND(H318=2,ISERROR(J318)),Data!$J$7,IF(AND(H318=1,ISERROR(E318)),Data!$J$6,"")))))</f>
        <v>I don't know that verb.</v>
      </c>
      <c r="N318" s="3" t="e">
        <f>_xlfn.XLOOKUP(K318,Data!$D$3:$D$36,Data!$H$3:$H$36)</f>
        <v>#N/A</v>
      </c>
      <c r="O318" s="3" t="e">
        <f>_xlfn.XLOOKUP(L318,Data!$X$3:$X$29,Data!$W$3:$W$29)</f>
        <v>#N/A</v>
      </c>
      <c r="P318" s="3" t="b">
        <f>OR(_xlfn.XLOOKUP(CK317,Data!$O$3:$O$25,Data!$U$3:$U$25),AND(CL317,OR(DC317=CK317,DC317=1)))</f>
        <v>1</v>
      </c>
      <c r="Q318" s="3" t="e" cm="1">
        <f t="array" ref="Q318">INDEX(CO317:DN317,1,O318)</f>
        <v>#N/A</v>
      </c>
      <c r="R318" s="3" t="e">
        <f t="shared" si="347"/>
        <v>#N/A</v>
      </c>
      <c r="S318" s="3" t="e">
        <f t="shared" si="396"/>
        <v>#N/A</v>
      </c>
      <c r="T318" s="3" t="str">
        <f t="shared" si="397"/>
        <v/>
      </c>
      <c r="U318" s="3" t="str">
        <f>IF(M318&lt;&gt;"",M318,IF(L318="","",IFERROR(IF(T318=0,IF(S318=FALSE,Data!$J$11,Data!$J$8),""),IF(K318=Data!$B$4,"",Data!$J$8))))</f>
        <v>I don't know that verb.</v>
      </c>
      <c r="V318" s="3" t="e" cm="1">
        <f t="array" ref="V318">INDEX(Data!$Q$3:$T$25,CK317,L318)</f>
        <v>#VALUE!</v>
      </c>
      <c r="W318" s="3" t="e">
        <f t="shared" si="348"/>
        <v>#VALUE!</v>
      </c>
      <c r="X318" s="3">
        <f t="shared" si="398"/>
        <v>0</v>
      </c>
      <c r="Y318" s="3" t="str">
        <f>IF(K318&lt;&gt;"Go","",IF(ISNUMBER(V318),IF(V318&gt;0,W318,Data!$J$9),Play!V318))</f>
        <v/>
      </c>
      <c r="Z318" s="3" t="b">
        <f t="shared" si="399"/>
        <v>0</v>
      </c>
      <c r="AA318" s="3" t="str">
        <f t="shared" si="400"/>
        <v/>
      </c>
      <c r="AB318" s="3">
        <f t="shared" si="349"/>
        <v>0</v>
      </c>
      <c r="AE318" s="5" t="str">
        <f t="shared" si="350"/>
        <v/>
      </c>
      <c r="AF318" s="5" t="str">
        <f>IF(AE318&lt;&gt;"",OR(_xlfn.XLOOKUP(AE318,Data!$O$3:$O$25,Data!$U$3:$U$25),AND(CL317,OR(DC317=1,DC317=CK317))),"")</f>
        <v/>
      </c>
      <c r="AG318" s="5" t="e" cm="1">
        <f t="array" ref="AG318">"Exits: " &amp; _xlfn.TEXTJOIN(", ", TRUE, IF(INDEX(Data!$Q$3:$T$25,AE318,0)&gt;0,Data!$Q$2:$T$2,""))&amp;"."</f>
        <v>#VALUE!</v>
      </c>
      <c r="AH318" s="5" t="str" cm="1">
        <f t="array" ref="AH318">_xlfn.TEXTJOIN(", ", TRUE, IF(CO317:DN317=AE318,_xlfn.XLOOKUP($CO$3:$DN$3,Data!$W$3:$W$28,Data!$X$3:$X$28),""))</f>
        <v/>
      </c>
      <c r="AI318" s="5" t="str">
        <f>IF(AF318="","",IF(AF318,_xlfn.XLOOKUP(AE318,Data!$O$3:$O$25,Data!$P$3:$P$25)&amp;" "&amp;AG318&amp;IF(AH318&lt;&gt;""," You see: " &amp;AH318&amp;".",""),Data!$J$10))</f>
        <v/>
      </c>
      <c r="AJ318" s="5" t="str">
        <f t="shared" si="401"/>
        <v/>
      </c>
      <c r="AK318" s="5" t="str">
        <f>IF(AND(K318="Talk",U318=""),_xlfn.XLOOKUP(T318,Data!$W$3:$W$28,Data!$AC$3:$AC$28),"")</f>
        <v/>
      </c>
      <c r="AL318" s="5" t="str">
        <f t="shared" si="402"/>
        <v/>
      </c>
      <c r="AM318" s="5" t="b">
        <f t="shared" si="403"/>
        <v>0</v>
      </c>
      <c r="AN318" s="5" t="str">
        <f>IF(AM318,IF(_xlfn.XLOOKUP(T318,Data!$W$3:$W$28,Data!$AA$3:$AA$28)=FALSE,"You can't take that.",IF(Q318=1,"You already have that.",IF(OR(CK317=CT317,CK317=CY317),"The unholy fiend prevents you!",""))),"")</f>
        <v/>
      </c>
      <c r="AO318" s="5" t="str">
        <f t="shared" si="404"/>
        <v/>
      </c>
      <c r="AP318" s="5" t="str">
        <f t="shared" si="405"/>
        <v/>
      </c>
      <c r="AQ318" s="5" t="b">
        <f t="shared" si="406"/>
        <v>0</v>
      </c>
      <c r="AR318" s="5" t="str">
        <f t="shared" si="407"/>
        <v/>
      </c>
      <c r="AS318" s="5" t="str">
        <f t="shared" si="408"/>
        <v/>
      </c>
      <c r="AT318" s="5" t="str">
        <f t="shared" si="346"/>
        <v/>
      </c>
      <c r="AU318" s="5" t="str">
        <f>IF(AND(K318="Examine",U318=""),_xlfn.XLOOKUP(T318,Data!$W$3:$W$28,Data!$Z$3:$Z$28)&amp;IF(T318=15,IF(CL317,IF(CM317&gt;=14,"burning brightly.",IF(CM317&gt;=9,"burning steadily.",IF(CM317&gt;=4,"burning weakly.","guttering."))),"unlit."),""),"")</f>
        <v/>
      </c>
      <c r="AV318" s="5" t="str" cm="1">
        <f t="array" ref="AV318">_xlfn.TEXTJOIN(", ", TRUE, IF(CO317:DN317=1,CO$1:DN$1,""))</f>
        <v/>
      </c>
      <c r="AW318" s="5" t="str">
        <f t="shared" si="409"/>
        <v/>
      </c>
      <c r="AX318" s="5" t="b">
        <f t="shared" si="410"/>
        <v>0</v>
      </c>
      <c r="AY318" s="5" t="str">
        <f>IF(AX318,IF(NOT(ISBLANK(_xlfn.XLOOKUP(T318,Data!$W$3:$W$28,Data!$AD$3:$AD$28))),IF(CK317=12,"","There's nowhere to pour it away here."),"You can't empty that!"),"")</f>
        <v/>
      </c>
      <c r="AZ318" s="5" t="str">
        <f t="shared" si="411"/>
        <v/>
      </c>
      <c r="BA318" s="5" t="b">
        <f t="shared" si="412"/>
        <v>0</v>
      </c>
      <c r="BB318" s="5" t="e">
        <f>_xlfn.XLOOKUP(T318,Data!$W$3:$W$28,Data!$AD$3:$AD$28)</f>
        <v>#N/A</v>
      </c>
      <c r="BC318" s="5" t="str">
        <f t="shared" si="413"/>
        <v/>
      </c>
      <c r="BD318" s="5" t="str">
        <f t="shared" si="414"/>
        <v/>
      </c>
      <c r="BE318" s="5" t="b">
        <f t="shared" si="415"/>
        <v>0</v>
      </c>
      <c r="BF318" s="5" t="str">
        <f t="shared" si="351"/>
        <v/>
      </c>
      <c r="BG318" s="5" t="str">
        <f t="shared" si="416"/>
        <v/>
      </c>
      <c r="BH318" s="5" t="b">
        <f t="shared" si="417"/>
        <v>0</v>
      </c>
      <c r="BI318" s="5" t="str">
        <f t="shared" si="418"/>
        <v/>
      </c>
      <c r="BJ318" s="5" t="str">
        <f t="shared" si="352"/>
        <v/>
      </c>
      <c r="BK318" s="5" t="str">
        <f>IF(BH318,IF(BI318="","You ring the bell. "&amp;IF(BJ318=0,"Nothing else happens.","The "&amp;_xlfn.XLOOKUP(BJ318,Data!$W$3:$W$28,Data!$X$3:$X$28)&amp;" is transformed!"),BI318),"")</f>
        <v/>
      </c>
      <c r="BL318" s="5" t="b">
        <f t="shared" si="419"/>
        <v>0</v>
      </c>
      <c r="BM318" s="5" t="b">
        <f t="shared" si="420"/>
        <v>0</v>
      </c>
      <c r="BN318" s="5" t="str">
        <f t="shared" si="353"/>
        <v/>
      </c>
      <c r="BO318" s="5" t="str">
        <f t="shared" si="354"/>
        <v/>
      </c>
      <c r="BP318" s="5" t="b">
        <f t="shared" si="421"/>
        <v>0</v>
      </c>
      <c r="BQ318" s="5" t="str">
        <f>IF(BP318,IF(_xlfn.XLOOKUP(T318,Data!$W$3:$W$28,Data!$AB$3:$AB$28),"That's much too precious to give away!",IF(OR(AND(T318=17,CK317=CQ317),AND(T318=21,CK317=CV317)),"","No-one here seems to want that.")),"")</f>
        <v/>
      </c>
      <c r="BR318" s="5" t="str">
        <f>IF(BP318,IF(BQ318&lt;&gt;"",BQ318,IF(T318=21,Data!$B$5,"The priest takes the water and it is transformed by heavenly radiance!")),"")</f>
        <v/>
      </c>
      <c r="BS318" s="5" t="b">
        <f t="shared" si="422"/>
        <v>0</v>
      </c>
      <c r="BT318" s="5" t="str">
        <f t="shared" si="355"/>
        <v/>
      </c>
      <c r="BU318" s="5" t="str">
        <f t="shared" si="423"/>
        <v/>
      </c>
      <c r="BV318" s="5" t="b">
        <f t="shared" si="424"/>
        <v>0</v>
      </c>
      <c r="BW318" s="5" t="str">
        <f t="shared" si="356"/>
        <v/>
      </c>
      <c r="BX318" s="5" t="str">
        <f t="shared" si="425"/>
        <v/>
      </c>
      <c r="BY318" s="5" t="b">
        <f t="shared" si="426"/>
        <v>0</v>
      </c>
      <c r="BZ318" s="5">
        <f t="shared" si="427"/>
        <v>0</v>
      </c>
      <c r="CA318" s="5" t="str">
        <f t="shared" si="357"/>
        <v/>
      </c>
      <c r="CB318" s="5" t="b">
        <f t="shared" si="358"/>
        <v>0</v>
      </c>
      <c r="CC318" s="5" t="str">
        <f t="shared" si="359"/>
        <v/>
      </c>
      <c r="CD318" s="5" t="b">
        <f t="shared" si="360"/>
        <v>0</v>
      </c>
      <c r="CE318" s="5" t="b">
        <f t="shared" si="361"/>
        <v>0</v>
      </c>
      <c r="CF318" s="5" t="b">
        <f t="shared" si="362"/>
        <v>0</v>
      </c>
      <c r="CG318" s="5" t="b">
        <f t="shared" si="363"/>
        <v>0</v>
      </c>
      <c r="CH318" s="5" t="b">
        <f t="shared" si="364"/>
        <v>0</v>
      </c>
      <c r="CI318" s="5">
        <f t="shared" si="365"/>
        <v>0</v>
      </c>
      <c r="CJ318" s="5" t="str">
        <f t="shared" si="366"/>
        <v>I don't know that verb.</v>
      </c>
      <c r="CK318" s="4">
        <f t="shared" si="367"/>
        <v>3</v>
      </c>
      <c r="CL318" s="4" t="b">
        <f t="shared" si="368"/>
        <v>0</v>
      </c>
      <c r="CM318" s="4">
        <f t="shared" si="428"/>
        <v>20</v>
      </c>
      <c r="CN318" s="4" t="b">
        <f t="shared" si="369"/>
        <v>0</v>
      </c>
      <c r="CO318" s="4">
        <f t="shared" si="370"/>
        <v>12</v>
      </c>
      <c r="CP318" s="4">
        <f t="shared" si="371"/>
        <v>10</v>
      </c>
      <c r="CQ318" s="4">
        <f t="shared" si="372"/>
        <v>2</v>
      </c>
      <c r="CR318" s="4">
        <f t="shared" si="373"/>
        <v>20</v>
      </c>
      <c r="CS318" s="4">
        <f t="shared" si="374"/>
        <v>2</v>
      </c>
      <c r="CT318" s="4">
        <f t="shared" si="375"/>
        <v>15</v>
      </c>
      <c r="CU318" s="4">
        <f t="shared" si="376"/>
        <v>16</v>
      </c>
      <c r="CV318" s="4">
        <f t="shared" si="377"/>
        <v>8</v>
      </c>
      <c r="CW318" s="4">
        <f t="shared" si="378"/>
        <v>8</v>
      </c>
      <c r="CX318" s="4">
        <f t="shared" si="379"/>
        <v>14</v>
      </c>
      <c r="CY318" s="4">
        <f t="shared" si="380"/>
        <v>19</v>
      </c>
      <c r="CZ318" s="4">
        <f t="shared" si="381"/>
        <v>9</v>
      </c>
      <c r="DA318" s="4">
        <f t="shared" si="382"/>
        <v>2</v>
      </c>
      <c r="DB318" s="4">
        <f t="shared" si="383"/>
        <v>12</v>
      </c>
      <c r="DC318" s="4">
        <f t="shared" si="429"/>
        <v>2</v>
      </c>
      <c r="DD318" s="4">
        <f t="shared" si="384"/>
        <v>2</v>
      </c>
      <c r="DE318" s="4">
        <f t="shared" si="385"/>
        <v>2</v>
      </c>
      <c r="DF318" s="4">
        <f t="shared" si="386"/>
        <v>10</v>
      </c>
      <c r="DG318" s="4">
        <f t="shared" si="387"/>
        <v>2</v>
      </c>
      <c r="DH318" s="4">
        <f t="shared" si="388"/>
        <v>17</v>
      </c>
      <c r="DI318" s="4">
        <f t="shared" si="389"/>
        <v>6</v>
      </c>
      <c r="DJ318" s="4">
        <f t="shared" si="390"/>
        <v>15</v>
      </c>
      <c r="DK318" s="4">
        <f t="shared" si="391"/>
        <v>19</v>
      </c>
      <c r="DL318" s="4">
        <f t="shared" si="392"/>
        <v>2</v>
      </c>
      <c r="DM318" s="4">
        <f t="shared" si="393"/>
        <v>22</v>
      </c>
      <c r="DN318" s="4">
        <f t="shared" si="394"/>
        <v>23</v>
      </c>
      <c r="DO318" s="3"/>
    </row>
    <row r="319" spans="1:119" x14ac:dyDescent="0.35">
      <c r="A319" s="3" t="str">
        <f t="shared" si="395"/>
        <v/>
      </c>
      <c r="B319" s="6"/>
      <c r="C319" s="3" t="str">
        <f t="shared" si="345"/>
        <v/>
      </c>
      <c r="D319" s="3" t="e" cm="1">
        <f t="array" ref="D319:F319">INDEX(_xlfn.TEXTSPLIT(B319," ",,TRUE),_xlfn.SEQUENCE(1,3))</f>
        <v>#VALUE!</v>
      </c>
      <c r="E319" s="3" t="e">
        <v>#VALUE!</v>
      </c>
      <c r="F319" s="3" t="e">
        <v>#VALUE!</v>
      </c>
      <c r="G319" s="3" t="e" cm="1">
        <f t="array" ref="G319">_xlfn.XLOOKUP(D319,Data!$D$3:$D$36,Data!$E$3:$G$36)</f>
        <v>#VALUE!</v>
      </c>
      <c r="H319" s="3"/>
      <c r="I319" s="3"/>
      <c r="J319" s="3" t="e">
        <f>_xlfn.XMATCH(E319,Data!$L$3:$L$10)</f>
        <v>#VALUE!</v>
      </c>
      <c r="K319" s="3" t="str">
        <f>IF(M319="",IF(I319,Data!$B$4,_xlfn.XLOOKUP(D319,Data!$D$3:$D$36,Data!$E$3:$E$36)),"")</f>
        <v/>
      </c>
      <c r="L319" s="3" t="str">
        <f>IF(M319="",IF(I319,_xlfn.XLOOKUP(G319,Data!$L$3:$L$10,Data!$M$3:$M$10),IF(H319=0,"",IF(H319=1,E319,_xlfn.XLOOKUP(E319,Data!$L$3:$L$10,Data!$M$3:$M$10)))),"")</f>
        <v/>
      </c>
      <c r="M319" s="3" t="str">
        <f>IF(NOT(ISERROR(F319)),Data!$J$3,IF(ISERROR(G319),Data!$J$4,IF(AND(H319=0,NOT(ISERROR(E319))),Data!$J$5,IF(AND(H319=2,ISERROR(J319)),Data!$J$7,IF(AND(H319=1,ISERROR(E319)),Data!$J$6,"")))))</f>
        <v>I don't know that verb.</v>
      </c>
      <c r="N319" s="3" t="e">
        <f>_xlfn.XLOOKUP(K319,Data!$D$3:$D$36,Data!$H$3:$H$36)</f>
        <v>#N/A</v>
      </c>
      <c r="O319" s="3" t="e">
        <f>_xlfn.XLOOKUP(L319,Data!$X$3:$X$29,Data!$W$3:$W$29)</f>
        <v>#N/A</v>
      </c>
      <c r="P319" s="3" t="b">
        <f>OR(_xlfn.XLOOKUP(CK318,Data!$O$3:$O$25,Data!$U$3:$U$25),AND(CL318,OR(DC318=CK318,DC318=1)))</f>
        <v>1</v>
      </c>
      <c r="Q319" s="3" t="e" cm="1">
        <f t="array" ref="Q319">INDEX(CO318:DN318,1,O319)</f>
        <v>#N/A</v>
      </c>
      <c r="R319" s="3" t="e">
        <f t="shared" si="347"/>
        <v>#N/A</v>
      </c>
      <c r="S319" s="3" t="e">
        <f t="shared" si="396"/>
        <v>#N/A</v>
      </c>
      <c r="T319" s="3" t="str">
        <f t="shared" si="397"/>
        <v/>
      </c>
      <c r="U319" s="3" t="str">
        <f>IF(M319&lt;&gt;"",M319,IF(L319="","",IFERROR(IF(T319=0,IF(S319=FALSE,Data!$J$11,Data!$J$8),""),IF(K319=Data!$B$4,"",Data!$J$8))))</f>
        <v>I don't know that verb.</v>
      </c>
      <c r="V319" s="3" t="e" cm="1">
        <f t="array" ref="V319">INDEX(Data!$Q$3:$T$25,CK318,L319)</f>
        <v>#VALUE!</v>
      </c>
      <c r="W319" s="3" t="e">
        <f t="shared" si="348"/>
        <v>#VALUE!</v>
      </c>
      <c r="X319" s="3">
        <f t="shared" si="398"/>
        <v>0</v>
      </c>
      <c r="Y319" s="3" t="str">
        <f>IF(K319&lt;&gt;"Go","",IF(ISNUMBER(V319),IF(V319&gt;0,W319,Data!$J$9),Play!V319))</f>
        <v/>
      </c>
      <c r="Z319" s="3" t="b">
        <f t="shared" si="399"/>
        <v>0</v>
      </c>
      <c r="AA319" s="3" t="str">
        <f t="shared" si="400"/>
        <v/>
      </c>
      <c r="AB319" s="3">
        <f t="shared" si="349"/>
        <v>0</v>
      </c>
      <c r="AE319" s="5" t="str">
        <f t="shared" si="350"/>
        <v/>
      </c>
      <c r="AF319" s="5" t="str">
        <f>IF(AE319&lt;&gt;"",OR(_xlfn.XLOOKUP(AE319,Data!$O$3:$O$25,Data!$U$3:$U$25),AND(CL318,OR(DC318=1,DC318=CK318))),"")</f>
        <v/>
      </c>
      <c r="AG319" s="5" t="e" cm="1">
        <f t="array" ref="AG319">"Exits: " &amp; _xlfn.TEXTJOIN(", ", TRUE, IF(INDEX(Data!$Q$3:$T$25,AE319,0)&gt;0,Data!$Q$2:$T$2,""))&amp;"."</f>
        <v>#VALUE!</v>
      </c>
      <c r="AH319" s="5" t="str" cm="1">
        <f t="array" ref="AH319">_xlfn.TEXTJOIN(", ", TRUE, IF(CO318:DN318=AE319,_xlfn.XLOOKUP($CO$3:$DN$3,Data!$W$3:$W$28,Data!$X$3:$X$28),""))</f>
        <v/>
      </c>
      <c r="AI319" s="5" t="str">
        <f>IF(AF319="","",IF(AF319,_xlfn.XLOOKUP(AE319,Data!$O$3:$O$25,Data!$P$3:$P$25)&amp;" "&amp;AG319&amp;IF(AH319&lt;&gt;""," You see: " &amp;AH319&amp;".",""),Data!$J$10))</f>
        <v/>
      </c>
      <c r="AJ319" s="5" t="str">
        <f t="shared" si="401"/>
        <v/>
      </c>
      <c r="AK319" s="5" t="str">
        <f>IF(AND(K319="Talk",U319=""),_xlfn.XLOOKUP(T319,Data!$W$3:$W$28,Data!$AC$3:$AC$28),"")</f>
        <v/>
      </c>
      <c r="AL319" s="5" t="str">
        <f t="shared" si="402"/>
        <v/>
      </c>
      <c r="AM319" s="5" t="b">
        <f t="shared" si="403"/>
        <v>0</v>
      </c>
      <c r="AN319" s="5" t="str">
        <f>IF(AM319,IF(_xlfn.XLOOKUP(T319,Data!$W$3:$W$28,Data!$AA$3:$AA$28)=FALSE,"You can't take that.",IF(Q319=1,"You already have that.",IF(OR(CK318=CT318,CK318=CY318),"The unholy fiend prevents you!",""))),"")</f>
        <v/>
      </c>
      <c r="AO319" s="5" t="str">
        <f t="shared" si="404"/>
        <v/>
      </c>
      <c r="AP319" s="5" t="str">
        <f t="shared" si="405"/>
        <v/>
      </c>
      <c r="AQ319" s="5" t="b">
        <f t="shared" si="406"/>
        <v>0</v>
      </c>
      <c r="AR319" s="5" t="str">
        <f t="shared" si="407"/>
        <v/>
      </c>
      <c r="AS319" s="5" t="str">
        <f t="shared" si="408"/>
        <v/>
      </c>
      <c r="AT319" s="5" t="str">
        <f t="shared" si="346"/>
        <v/>
      </c>
      <c r="AU319" s="5" t="str">
        <f>IF(AND(K319="Examine",U319=""),_xlfn.XLOOKUP(T319,Data!$W$3:$W$28,Data!$Z$3:$Z$28)&amp;IF(T319=15,IF(CL318,IF(CM318&gt;=14,"burning brightly.",IF(CM318&gt;=9,"burning steadily.",IF(CM318&gt;=4,"burning weakly.","guttering."))),"unlit."),""),"")</f>
        <v/>
      </c>
      <c r="AV319" s="5" t="str" cm="1">
        <f t="array" ref="AV319">_xlfn.TEXTJOIN(", ", TRUE, IF(CO318:DN318=1,CO$1:DN$1,""))</f>
        <v/>
      </c>
      <c r="AW319" s="5" t="str">
        <f t="shared" si="409"/>
        <v/>
      </c>
      <c r="AX319" s="5" t="b">
        <f t="shared" si="410"/>
        <v>0</v>
      </c>
      <c r="AY319" s="5" t="str">
        <f>IF(AX319,IF(NOT(ISBLANK(_xlfn.XLOOKUP(T319,Data!$W$3:$W$28,Data!$AD$3:$AD$28))),IF(CK318=12,"","There's nowhere to pour it away here."),"You can't empty that!"),"")</f>
        <v/>
      </c>
      <c r="AZ319" s="5" t="str">
        <f t="shared" si="411"/>
        <v/>
      </c>
      <c r="BA319" s="5" t="b">
        <f t="shared" si="412"/>
        <v>0</v>
      </c>
      <c r="BB319" s="5" t="e">
        <f>_xlfn.XLOOKUP(T319,Data!$W$3:$W$28,Data!$AD$3:$AD$28)</f>
        <v>#N/A</v>
      </c>
      <c r="BC319" s="5" t="str">
        <f t="shared" si="413"/>
        <v/>
      </c>
      <c r="BD319" s="5" t="str">
        <f t="shared" si="414"/>
        <v/>
      </c>
      <c r="BE319" s="5" t="b">
        <f t="shared" si="415"/>
        <v>0</v>
      </c>
      <c r="BF319" s="5" t="str">
        <f t="shared" si="351"/>
        <v/>
      </c>
      <c r="BG319" s="5" t="str">
        <f t="shared" si="416"/>
        <v/>
      </c>
      <c r="BH319" s="5" t="b">
        <f t="shared" si="417"/>
        <v>0</v>
      </c>
      <c r="BI319" s="5" t="str">
        <f t="shared" si="418"/>
        <v/>
      </c>
      <c r="BJ319" s="5" t="str">
        <f t="shared" si="352"/>
        <v/>
      </c>
      <c r="BK319" s="5" t="str">
        <f>IF(BH319,IF(BI319="","You ring the bell. "&amp;IF(BJ319=0,"Nothing else happens.","The "&amp;_xlfn.XLOOKUP(BJ319,Data!$W$3:$W$28,Data!$X$3:$X$28)&amp;" is transformed!"),BI319),"")</f>
        <v/>
      </c>
      <c r="BL319" s="5" t="b">
        <f t="shared" si="419"/>
        <v>0</v>
      </c>
      <c r="BM319" s="5" t="b">
        <f t="shared" si="420"/>
        <v>0</v>
      </c>
      <c r="BN319" s="5" t="str">
        <f t="shared" si="353"/>
        <v/>
      </c>
      <c r="BO319" s="5" t="str">
        <f t="shared" si="354"/>
        <v/>
      </c>
      <c r="BP319" s="5" t="b">
        <f t="shared" si="421"/>
        <v>0</v>
      </c>
      <c r="BQ319" s="5" t="str">
        <f>IF(BP319,IF(_xlfn.XLOOKUP(T319,Data!$W$3:$W$28,Data!$AB$3:$AB$28),"That's much too precious to give away!",IF(OR(AND(T319=17,CK318=CQ318),AND(T319=21,CK318=CV318)),"","No-one here seems to want that.")),"")</f>
        <v/>
      </c>
      <c r="BR319" s="5" t="str">
        <f>IF(BP319,IF(BQ319&lt;&gt;"",BQ319,IF(T319=21,Data!$B$5,"The priest takes the water and it is transformed by heavenly radiance!")),"")</f>
        <v/>
      </c>
      <c r="BS319" s="5" t="b">
        <f t="shared" si="422"/>
        <v>0</v>
      </c>
      <c r="BT319" s="5" t="str">
        <f t="shared" si="355"/>
        <v/>
      </c>
      <c r="BU319" s="5" t="str">
        <f t="shared" si="423"/>
        <v/>
      </c>
      <c r="BV319" s="5" t="b">
        <f t="shared" si="424"/>
        <v>0</v>
      </c>
      <c r="BW319" s="5" t="str">
        <f t="shared" si="356"/>
        <v/>
      </c>
      <c r="BX319" s="5" t="str">
        <f t="shared" si="425"/>
        <v/>
      </c>
      <c r="BY319" s="5" t="b">
        <f t="shared" si="426"/>
        <v>0</v>
      </c>
      <c r="BZ319" s="5">
        <f t="shared" si="427"/>
        <v>0</v>
      </c>
      <c r="CA319" s="5" t="str">
        <f t="shared" si="357"/>
        <v/>
      </c>
      <c r="CB319" s="5" t="b">
        <f t="shared" si="358"/>
        <v>0</v>
      </c>
      <c r="CC319" s="5" t="str">
        <f t="shared" si="359"/>
        <v/>
      </c>
      <c r="CD319" s="5" t="b">
        <f t="shared" si="360"/>
        <v>0</v>
      </c>
      <c r="CE319" s="5" t="b">
        <f t="shared" si="361"/>
        <v>0</v>
      </c>
      <c r="CF319" s="5" t="b">
        <f t="shared" si="362"/>
        <v>0</v>
      </c>
      <c r="CG319" s="5" t="b">
        <f t="shared" si="363"/>
        <v>0</v>
      </c>
      <c r="CH319" s="5" t="b">
        <f t="shared" si="364"/>
        <v>0</v>
      </c>
      <c r="CI319" s="5">
        <f t="shared" si="365"/>
        <v>0</v>
      </c>
      <c r="CJ319" s="5" t="str">
        <f t="shared" si="366"/>
        <v>I don't know that verb.</v>
      </c>
      <c r="CK319" s="4">
        <f t="shared" si="367"/>
        <v>3</v>
      </c>
      <c r="CL319" s="4" t="b">
        <f t="shared" si="368"/>
        <v>0</v>
      </c>
      <c r="CM319" s="4">
        <f t="shared" si="428"/>
        <v>20</v>
      </c>
      <c r="CN319" s="4" t="b">
        <f t="shared" si="369"/>
        <v>0</v>
      </c>
      <c r="CO319" s="4">
        <f t="shared" si="370"/>
        <v>12</v>
      </c>
      <c r="CP319" s="4">
        <f t="shared" si="371"/>
        <v>10</v>
      </c>
      <c r="CQ319" s="4">
        <f t="shared" si="372"/>
        <v>2</v>
      </c>
      <c r="CR319" s="4">
        <f t="shared" si="373"/>
        <v>20</v>
      </c>
      <c r="CS319" s="4">
        <f t="shared" si="374"/>
        <v>2</v>
      </c>
      <c r="CT319" s="4">
        <f t="shared" si="375"/>
        <v>15</v>
      </c>
      <c r="CU319" s="4">
        <f t="shared" si="376"/>
        <v>16</v>
      </c>
      <c r="CV319" s="4">
        <f t="shared" si="377"/>
        <v>8</v>
      </c>
      <c r="CW319" s="4">
        <f t="shared" si="378"/>
        <v>8</v>
      </c>
      <c r="CX319" s="4">
        <f t="shared" si="379"/>
        <v>14</v>
      </c>
      <c r="CY319" s="4">
        <f t="shared" si="380"/>
        <v>19</v>
      </c>
      <c r="CZ319" s="4">
        <f t="shared" si="381"/>
        <v>9</v>
      </c>
      <c r="DA319" s="4">
        <f t="shared" si="382"/>
        <v>2</v>
      </c>
      <c r="DB319" s="4">
        <f t="shared" si="383"/>
        <v>12</v>
      </c>
      <c r="DC319" s="4">
        <f t="shared" si="429"/>
        <v>2</v>
      </c>
      <c r="DD319" s="4">
        <f t="shared" si="384"/>
        <v>2</v>
      </c>
      <c r="DE319" s="4">
        <f t="shared" si="385"/>
        <v>2</v>
      </c>
      <c r="DF319" s="4">
        <f t="shared" si="386"/>
        <v>10</v>
      </c>
      <c r="DG319" s="4">
        <f t="shared" si="387"/>
        <v>2</v>
      </c>
      <c r="DH319" s="4">
        <f t="shared" si="388"/>
        <v>17</v>
      </c>
      <c r="DI319" s="4">
        <f t="shared" si="389"/>
        <v>6</v>
      </c>
      <c r="DJ319" s="4">
        <f t="shared" si="390"/>
        <v>15</v>
      </c>
      <c r="DK319" s="4">
        <f t="shared" si="391"/>
        <v>19</v>
      </c>
      <c r="DL319" s="4">
        <f t="shared" si="392"/>
        <v>2</v>
      </c>
      <c r="DM319" s="4">
        <f t="shared" si="393"/>
        <v>22</v>
      </c>
      <c r="DN319" s="4">
        <f t="shared" si="394"/>
        <v>23</v>
      </c>
      <c r="DO319" s="3"/>
    </row>
    <row r="320" spans="1:119" x14ac:dyDescent="0.35">
      <c r="A320" s="3" t="str">
        <f t="shared" si="395"/>
        <v/>
      </c>
      <c r="B320" s="6"/>
      <c r="C320" s="3" t="str">
        <f t="shared" si="345"/>
        <v/>
      </c>
      <c r="D320" s="3" t="e" cm="1">
        <f t="array" ref="D320:F320">INDEX(_xlfn.TEXTSPLIT(B320," ",,TRUE),_xlfn.SEQUENCE(1,3))</f>
        <v>#VALUE!</v>
      </c>
      <c r="E320" s="3" t="e">
        <v>#VALUE!</v>
      </c>
      <c r="F320" s="3" t="e">
        <v>#VALUE!</v>
      </c>
      <c r="G320" s="3" t="e" cm="1">
        <f t="array" ref="G320">_xlfn.XLOOKUP(D320,Data!$D$3:$D$36,Data!$E$3:$G$36)</f>
        <v>#VALUE!</v>
      </c>
      <c r="H320" s="3"/>
      <c r="I320" s="3"/>
      <c r="J320" s="3" t="e">
        <f>_xlfn.XMATCH(E320,Data!$L$3:$L$10)</f>
        <v>#VALUE!</v>
      </c>
      <c r="K320" s="3" t="str">
        <f>IF(M320="",IF(I320,Data!$B$4,_xlfn.XLOOKUP(D320,Data!$D$3:$D$36,Data!$E$3:$E$36)),"")</f>
        <v/>
      </c>
      <c r="L320" s="3" t="str">
        <f>IF(M320="",IF(I320,_xlfn.XLOOKUP(G320,Data!$L$3:$L$10,Data!$M$3:$M$10),IF(H320=0,"",IF(H320=1,E320,_xlfn.XLOOKUP(E320,Data!$L$3:$L$10,Data!$M$3:$M$10)))),"")</f>
        <v/>
      </c>
      <c r="M320" s="3" t="str">
        <f>IF(NOT(ISERROR(F320)),Data!$J$3,IF(ISERROR(G320),Data!$J$4,IF(AND(H320=0,NOT(ISERROR(E320))),Data!$J$5,IF(AND(H320=2,ISERROR(J320)),Data!$J$7,IF(AND(H320=1,ISERROR(E320)),Data!$J$6,"")))))</f>
        <v>I don't know that verb.</v>
      </c>
      <c r="N320" s="3" t="e">
        <f>_xlfn.XLOOKUP(K320,Data!$D$3:$D$36,Data!$H$3:$H$36)</f>
        <v>#N/A</v>
      </c>
      <c r="O320" s="3" t="e">
        <f>_xlfn.XLOOKUP(L320,Data!$X$3:$X$29,Data!$W$3:$W$29)</f>
        <v>#N/A</v>
      </c>
      <c r="P320" s="3" t="b">
        <f>OR(_xlfn.XLOOKUP(CK319,Data!$O$3:$O$25,Data!$U$3:$U$25),AND(CL319,OR(DC319=CK319,DC319=1)))</f>
        <v>1</v>
      </c>
      <c r="Q320" s="3" t="e" cm="1">
        <f t="array" ref="Q320">INDEX(CO319:DN319,1,O320)</f>
        <v>#N/A</v>
      </c>
      <c r="R320" s="3" t="e">
        <f t="shared" si="347"/>
        <v>#N/A</v>
      </c>
      <c r="S320" s="3" t="e">
        <f t="shared" si="396"/>
        <v>#N/A</v>
      </c>
      <c r="T320" s="3" t="str">
        <f t="shared" si="397"/>
        <v/>
      </c>
      <c r="U320" s="3" t="str">
        <f>IF(M320&lt;&gt;"",M320,IF(L320="","",IFERROR(IF(T320=0,IF(S320=FALSE,Data!$J$11,Data!$J$8),""),IF(K320=Data!$B$4,"",Data!$J$8))))</f>
        <v>I don't know that verb.</v>
      </c>
      <c r="V320" s="3" t="e" cm="1">
        <f t="array" ref="V320">INDEX(Data!$Q$3:$T$25,CK319,L320)</f>
        <v>#VALUE!</v>
      </c>
      <c r="W320" s="3" t="e">
        <f t="shared" si="348"/>
        <v>#VALUE!</v>
      </c>
      <c r="X320" s="3">
        <f t="shared" si="398"/>
        <v>0</v>
      </c>
      <c r="Y320" s="3" t="str">
        <f>IF(K320&lt;&gt;"Go","",IF(ISNUMBER(V320),IF(V320&gt;0,W320,Data!$J$9),Play!V320))</f>
        <v/>
      </c>
      <c r="Z320" s="3" t="b">
        <f t="shared" si="399"/>
        <v>0</v>
      </c>
      <c r="AA320" s="3" t="str">
        <f t="shared" si="400"/>
        <v/>
      </c>
      <c r="AB320" s="3">
        <f t="shared" si="349"/>
        <v>0</v>
      </c>
      <c r="AE320" s="5" t="str">
        <f t="shared" si="350"/>
        <v/>
      </c>
      <c r="AF320" s="5" t="str">
        <f>IF(AE320&lt;&gt;"",OR(_xlfn.XLOOKUP(AE320,Data!$O$3:$O$25,Data!$U$3:$U$25),AND(CL319,OR(DC319=1,DC319=CK319))),"")</f>
        <v/>
      </c>
      <c r="AG320" s="5" t="e" cm="1">
        <f t="array" ref="AG320">"Exits: " &amp; _xlfn.TEXTJOIN(", ", TRUE, IF(INDEX(Data!$Q$3:$T$25,AE320,0)&gt;0,Data!$Q$2:$T$2,""))&amp;"."</f>
        <v>#VALUE!</v>
      </c>
      <c r="AH320" s="5" t="str" cm="1">
        <f t="array" ref="AH320">_xlfn.TEXTJOIN(", ", TRUE, IF(CO319:DN319=AE320,_xlfn.XLOOKUP($CO$3:$DN$3,Data!$W$3:$W$28,Data!$X$3:$X$28),""))</f>
        <v/>
      </c>
      <c r="AI320" s="5" t="str">
        <f>IF(AF320="","",IF(AF320,_xlfn.XLOOKUP(AE320,Data!$O$3:$O$25,Data!$P$3:$P$25)&amp;" "&amp;AG320&amp;IF(AH320&lt;&gt;""," You see: " &amp;AH320&amp;".",""),Data!$J$10))</f>
        <v/>
      </c>
      <c r="AJ320" s="5" t="str">
        <f t="shared" si="401"/>
        <v/>
      </c>
      <c r="AK320" s="5" t="str">
        <f>IF(AND(K320="Talk",U320=""),_xlfn.XLOOKUP(T320,Data!$W$3:$W$28,Data!$AC$3:$AC$28),"")</f>
        <v/>
      </c>
      <c r="AL320" s="5" t="str">
        <f t="shared" si="402"/>
        <v/>
      </c>
      <c r="AM320" s="5" t="b">
        <f t="shared" si="403"/>
        <v>0</v>
      </c>
      <c r="AN320" s="5" t="str">
        <f>IF(AM320,IF(_xlfn.XLOOKUP(T320,Data!$W$3:$W$28,Data!$AA$3:$AA$28)=FALSE,"You can't take that.",IF(Q320=1,"You already have that.",IF(OR(CK319=CT319,CK319=CY319),"The unholy fiend prevents you!",""))),"")</f>
        <v/>
      </c>
      <c r="AO320" s="5" t="str">
        <f t="shared" si="404"/>
        <v/>
      </c>
      <c r="AP320" s="5" t="str">
        <f t="shared" si="405"/>
        <v/>
      </c>
      <c r="AQ320" s="5" t="b">
        <f t="shared" si="406"/>
        <v>0</v>
      </c>
      <c r="AR320" s="5" t="str">
        <f t="shared" si="407"/>
        <v/>
      </c>
      <c r="AS320" s="5" t="str">
        <f t="shared" si="408"/>
        <v/>
      </c>
      <c r="AT320" s="5" t="str">
        <f t="shared" si="346"/>
        <v/>
      </c>
      <c r="AU320" s="5" t="str">
        <f>IF(AND(K320="Examine",U320=""),_xlfn.XLOOKUP(T320,Data!$W$3:$W$28,Data!$Z$3:$Z$28)&amp;IF(T320=15,IF(CL319,IF(CM319&gt;=14,"burning brightly.",IF(CM319&gt;=9,"burning steadily.",IF(CM319&gt;=4,"burning weakly.","guttering."))),"unlit."),""),"")</f>
        <v/>
      </c>
      <c r="AV320" s="5" t="str" cm="1">
        <f t="array" ref="AV320">_xlfn.TEXTJOIN(", ", TRUE, IF(CO319:DN319=1,CO$1:DN$1,""))</f>
        <v/>
      </c>
      <c r="AW320" s="5" t="str">
        <f t="shared" si="409"/>
        <v/>
      </c>
      <c r="AX320" s="5" t="b">
        <f t="shared" si="410"/>
        <v>0</v>
      </c>
      <c r="AY320" s="5" t="str">
        <f>IF(AX320,IF(NOT(ISBLANK(_xlfn.XLOOKUP(T320,Data!$W$3:$W$28,Data!$AD$3:$AD$28))),IF(CK319=12,"","There's nowhere to pour it away here."),"You can't empty that!"),"")</f>
        <v/>
      </c>
      <c r="AZ320" s="5" t="str">
        <f t="shared" si="411"/>
        <v/>
      </c>
      <c r="BA320" s="5" t="b">
        <f t="shared" si="412"/>
        <v>0</v>
      </c>
      <c r="BB320" s="5" t="e">
        <f>_xlfn.XLOOKUP(T320,Data!$W$3:$W$28,Data!$AD$3:$AD$28)</f>
        <v>#N/A</v>
      </c>
      <c r="BC320" s="5" t="str">
        <f t="shared" si="413"/>
        <v/>
      </c>
      <c r="BD320" s="5" t="str">
        <f t="shared" si="414"/>
        <v/>
      </c>
      <c r="BE320" s="5" t="b">
        <f t="shared" si="415"/>
        <v>0</v>
      </c>
      <c r="BF320" s="5" t="str">
        <f t="shared" si="351"/>
        <v/>
      </c>
      <c r="BG320" s="5" t="str">
        <f t="shared" si="416"/>
        <v/>
      </c>
      <c r="BH320" s="5" t="b">
        <f t="shared" si="417"/>
        <v>0</v>
      </c>
      <c r="BI320" s="5" t="str">
        <f t="shared" si="418"/>
        <v/>
      </c>
      <c r="BJ320" s="5" t="str">
        <f t="shared" si="352"/>
        <v/>
      </c>
      <c r="BK320" s="5" t="str">
        <f>IF(BH320,IF(BI320="","You ring the bell. "&amp;IF(BJ320=0,"Nothing else happens.","The "&amp;_xlfn.XLOOKUP(BJ320,Data!$W$3:$W$28,Data!$X$3:$X$28)&amp;" is transformed!"),BI320),"")</f>
        <v/>
      </c>
      <c r="BL320" s="5" t="b">
        <f t="shared" si="419"/>
        <v>0</v>
      </c>
      <c r="BM320" s="5" t="b">
        <f t="shared" si="420"/>
        <v>0</v>
      </c>
      <c r="BN320" s="5" t="str">
        <f t="shared" si="353"/>
        <v/>
      </c>
      <c r="BO320" s="5" t="str">
        <f t="shared" si="354"/>
        <v/>
      </c>
      <c r="BP320" s="5" t="b">
        <f t="shared" si="421"/>
        <v>0</v>
      </c>
      <c r="BQ320" s="5" t="str">
        <f>IF(BP320,IF(_xlfn.XLOOKUP(T320,Data!$W$3:$W$28,Data!$AB$3:$AB$28),"That's much too precious to give away!",IF(OR(AND(T320=17,CK319=CQ319),AND(T320=21,CK319=CV319)),"","No-one here seems to want that.")),"")</f>
        <v/>
      </c>
      <c r="BR320" s="5" t="str">
        <f>IF(BP320,IF(BQ320&lt;&gt;"",BQ320,IF(T320=21,Data!$B$5,"The priest takes the water and it is transformed by heavenly radiance!")),"")</f>
        <v/>
      </c>
      <c r="BS320" s="5" t="b">
        <f t="shared" si="422"/>
        <v>0</v>
      </c>
      <c r="BT320" s="5" t="str">
        <f t="shared" si="355"/>
        <v/>
      </c>
      <c r="BU320" s="5" t="str">
        <f t="shared" si="423"/>
        <v/>
      </c>
      <c r="BV320" s="5" t="b">
        <f t="shared" si="424"/>
        <v>0</v>
      </c>
      <c r="BW320" s="5" t="str">
        <f t="shared" si="356"/>
        <v/>
      </c>
      <c r="BX320" s="5" t="str">
        <f t="shared" si="425"/>
        <v/>
      </c>
      <c r="BY320" s="5" t="b">
        <f t="shared" si="426"/>
        <v>0</v>
      </c>
      <c r="BZ320" s="5">
        <f t="shared" si="427"/>
        <v>0</v>
      </c>
      <c r="CA320" s="5" t="str">
        <f t="shared" si="357"/>
        <v/>
      </c>
      <c r="CB320" s="5" t="b">
        <f t="shared" si="358"/>
        <v>0</v>
      </c>
      <c r="CC320" s="5" t="str">
        <f t="shared" si="359"/>
        <v/>
      </c>
      <c r="CD320" s="5" t="b">
        <f t="shared" si="360"/>
        <v>0</v>
      </c>
      <c r="CE320" s="5" t="b">
        <f t="shared" si="361"/>
        <v>0</v>
      </c>
      <c r="CF320" s="5" t="b">
        <f t="shared" si="362"/>
        <v>0</v>
      </c>
      <c r="CG320" s="5" t="b">
        <f t="shared" si="363"/>
        <v>0</v>
      </c>
      <c r="CH320" s="5" t="b">
        <f t="shared" si="364"/>
        <v>0</v>
      </c>
      <c r="CI320" s="5">
        <f t="shared" si="365"/>
        <v>0</v>
      </c>
      <c r="CJ320" s="5" t="str">
        <f t="shared" si="366"/>
        <v>I don't know that verb.</v>
      </c>
      <c r="CK320" s="4">
        <f t="shared" si="367"/>
        <v>3</v>
      </c>
      <c r="CL320" s="4" t="b">
        <f t="shared" si="368"/>
        <v>0</v>
      </c>
      <c r="CM320" s="4">
        <f t="shared" si="428"/>
        <v>20</v>
      </c>
      <c r="CN320" s="4" t="b">
        <f t="shared" si="369"/>
        <v>0</v>
      </c>
      <c r="CO320" s="4">
        <f t="shared" si="370"/>
        <v>12</v>
      </c>
      <c r="CP320" s="4">
        <f t="shared" si="371"/>
        <v>10</v>
      </c>
      <c r="CQ320" s="4">
        <f t="shared" si="372"/>
        <v>2</v>
      </c>
      <c r="CR320" s="4">
        <f t="shared" si="373"/>
        <v>20</v>
      </c>
      <c r="CS320" s="4">
        <f t="shared" si="374"/>
        <v>2</v>
      </c>
      <c r="CT320" s="4">
        <f t="shared" si="375"/>
        <v>15</v>
      </c>
      <c r="CU320" s="4">
        <f t="shared" si="376"/>
        <v>16</v>
      </c>
      <c r="CV320" s="4">
        <f t="shared" si="377"/>
        <v>8</v>
      </c>
      <c r="CW320" s="4">
        <f t="shared" si="378"/>
        <v>8</v>
      </c>
      <c r="CX320" s="4">
        <f t="shared" si="379"/>
        <v>14</v>
      </c>
      <c r="CY320" s="4">
        <f t="shared" si="380"/>
        <v>19</v>
      </c>
      <c r="CZ320" s="4">
        <f t="shared" si="381"/>
        <v>9</v>
      </c>
      <c r="DA320" s="4">
        <f t="shared" si="382"/>
        <v>2</v>
      </c>
      <c r="DB320" s="4">
        <f t="shared" si="383"/>
        <v>12</v>
      </c>
      <c r="DC320" s="4">
        <f t="shared" si="429"/>
        <v>2</v>
      </c>
      <c r="DD320" s="4">
        <f t="shared" si="384"/>
        <v>2</v>
      </c>
      <c r="DE320" s="4">
        <f t="shared" si="385"/>
        <v>2</v>
      </c>
      <c r="DF320" s="4">
        <f t="shared" si="386"/>
        <v>10</v>
      </c>
      <c r="DG320" s="4">
        <f t="shared" si="387"/>
        <v>2</v>
      </c>
      <c r="DH320" s="4">
        <f t="shared" si="388"/>
        <v>17</v>
      </c>
      <c r="DI320" s="4">
        <f t="shared" si="389"/>
        <v>6</v>
      </c>
      <c r="DJ320" s="4">
        <f t="shared" si="390"/>
        <v>15</v>
      </c>
      <c r="DK320" s="4">
        <f t="shared" si="391"/>
        <v>19</v>
      </c>
      <c r="DL320" s="4">
        <f t="shared" si="392"/>
        <v>2</v>
      </c>
      <c r="DM320" s="4">
        <f t="shared" si="393"/>
        <v>22</v>
      </c>
      <c r="DN320" s="4">
        <f t="shared" si="394"/>
        <v>23</v>
      </c>
      <c r="DO320" s="3"/>
    </row>
    <row r="321" spans="1:119" x14ac:dyDescent="0.35">
      <c r="A321" s="3" t="str">
        <f t="shared" si="395"/>
        <v/>
      </c>
      <c r="B321" s="6"/>
      <c r="C321" s="3" t="str">
        <f t="shared" si="345"/>
        <v/>
      </c>
      <c r="D321" s="3" t="e" cm="1">
        <f t="array" ref="D321:F321">INDEX(_xlfn.TEXTSPLIT(B321," ",,TRUE),_xlfn.SEQUENCE(1,3))</f>
        <v>#VALUE!</v>
      </c>
      <c r="E321" s="3" t="e">
        <v>#VALUE!</v>
      </c>
      <c r="F321" s="3" t="e">
        <v>#VALUE!</v>
      </c>
      <c r="G321" s="3" t="e" cm="1">
        <f t="array" ref="G321">_xlfn.XLOOKUP(D321,Data!$D$3:$D$36,Data!$E$3:$G$36)</f>
        <v>#VALUE!</v>
      </c>
      <c r="H321" s="3"/>
      <c r="I321" s="3"/>
      <c r="J321" s="3" t="e">
        <f>_xlfn.XMATCH(E321,Data!$L$3:$L$10)</f>
        <v>#VALUE!</v>
      </c>
      <c r="K321" s="3" t="str">
        <f>IF(M321="",IF(I321,Data!$B$4,_xlfn.XLOOKUP(D321,Data!$D$3:$D$36,Data!$E$3:$E$36)),"")</f>
        <v/>
      </c>
      <c r="L321" s="3" t="str">
        <f>IF(M321="",IF(I321,_xlfn.XLOOKUP(G321,Data!$L$3:$L$10,Data!$M$3:$M$10),IF(H321=0,"",IF(H321=1,E321,_xlfn.XLOOKUP(E321,Data!$L$3:$L$10,Data!$M$3:$M$10)))),"")</f>
        <v/>
      </c>
      <c r="M321" s="3" t="str">
        <f>IF(NOT(ISERROR(F321)),Data!$J$3,IF(ISERROR(G321),Data!$J$4,IF(AND(H321=0,NOT(ISERROR(E321))),Data!$J$5,IF(AND(H321=2,ISERROR(J321)),Data!$J$7,IF(AND(H321=1,ISERROR(E321)),Data!$J$6,"")))))</f>
        <v>I don't know that verb.</v>
      </c>
      <c r="N321" s="3" t="e">
        <f>_xlfn.XLOOKUP(K321,Data!$D$3:$D$36,Data!$H$3:$H$36)</f>
        <v>#N/A</v>
      </c>
      <c r="O321" s="3" t="e">
        <f>_xlfn.XLOOKUP(L321,Data!$X$3:$X$29,Data!$W$3:$W$29)</f>
        <v>#N/A</v>
      </c>
      <c r="P321" s="3" t="b">
        <f>OR(_xlfn.XLOOKUP(CK320,Data!$O$3:$O$25,Data!$U$3:$U$25),AND(CL320,OR(DC320=CK320,DC320=1)))</f>
        <v>1</v>
      </c>
      <c r="Q321" s="3" t="e" cm="1">
        <f t="array" ref="Q321">INDEX(CO320:DN320,1,O321)</f>
        <v>#N/A</v>
      </c>
      <c r="R321" s="3" t="e">
        <f t="shared" si="347"/>
        <v>#N/A</v>
      </c>
      <c r="S321" s="3" t="e">
        <f t="shared" si="396"/>
        <v>#N/A</v>
      </c>
      <c r="T321" s="3" t="str">
        <f t="shared" si="397"/>
        <v/>
      </c>
      <c r="U321" s="3" t="str">
        <f>IF(M321&lt;&gt;"",M321,IF(L321="","",IFERROR(IF(T321=0,IF(S321=FALSE,Data!$J$11,Data!$J$8),""),IF(K321=Data!$B$4,"",Data!$J$8))))</f>
        <v>I don't know that verb.</v>
      </c>
      <c r="V321" s="3" t="e" cm="1">
        <f t="array" ref="V321">INDEX(Data!$Q$3:$T$25,CK320,L321)</f>
        <v>#VALUE!</v>
      </c>
      <c r="W321" s="3" t="e">
        <f t="shared" si="348"/>
        <v>#VALUE!</v>
      </c>
      <c r="X321" s="3">
        <f t="shared" si="398"/>
        <v>0</v>
      </c>
      <c r="Y321" s="3" t="str">
        <f>IF(K321&lt;&gt;"Go","",IF(ISNUMBER(V321),IF(V321&gt;0,W321,Data!$J$9),Play!V321))</f>
        <v/>
      </c>
      <c r="Z321" s="3" t="b">
        <f t="shared" si="399"/>
        <v>0</v>
      </c>
      <c r="AA321" s="3" t="str">
        <f t="shared" si="400"/>
        <v/>
      </c>
      <c r="AB321" s="3">
        <f t="shared" si="349"/>
        <v>0</v>
      </c>
      <c r="AE321" s="5" t="str">
        <f t="shared" si="350"/>
        <v/>
      </c>
      <c r="AF321" s="5" t="str">
        <f>IF(AE321&lt;&gt;"",OR(_xlfn.XLOOKUP(AE321,Data!$O$3:$O$25,Data!$U$3:$U$25),AND(CL320,OR(DC320=1,DC320=CK320))),"")</f>
        <v/>
      </c>
      <c r="AG321" s="5" t="e" cm="1">
        <f t="array" ref="AG321">"Exits: " &amp; _xlfn.TEXTJOIN(", ", TRUE, IF(INDEX(Data!$Q$3:$T$25,AE321,0)&gt;0,Data!$Q$2:$T$2,""))&amp;"."</f>
        <v>#VALUE!</v>
      </c>
      <c r="AH321" s="5" t="str" cm="1">
        <f t="array" ref="AH321">_xlfn.TEXTJOIN(", ", TRUE, IF(CO320:DN320=AE321,_xlfn.XLOOKUP($CO$3:$DN$3,Data!$W$3:$W$28,Data!$X$3:$X$28),""))</f>
        <v/>
      </c>
      <c r="AI321" s="5" t="str">
        <f>IF(AF321="","",IF(AF321,_xlfn.XLOOKUP(AE321,Data!$O$3:$O$25,Data!$P$3:$P$25)&amp;" "&amp;AG321&amp;IF(AH321&lt;&gt;""," You see: " &amp;AH321&amp;".",""),Data!$J$10))</f>
        <v/>
      </c>
      <c r="AJ321" s="5" t="str">
        <f t="shared" si="401"/>
        <v/>
      </c>
      <c r="AK321" s="5" t="str">
        <f>IF(AND(K321="Talk",U321=""),_xlfn.XLOOKUP(T321,Data!$W$3:$W$28,Data!$AC$3:$AC$28),"")</f>
        <v/>
      </c>
      <c r="AL321" s="5" t="str">
        <f t="shared" si="402"/>
        <v/>
      </c>
      <c r="AM321" s="5" t="b">
        <f t="shared" si="403"/>
        <v>0</v>
      </c>
      <c r="AN321" s="5" t="str">
        <f>IF(AM321,IF(_xlfn.XLOOKUP(T321,Data!$W$3:$W$28,Data!$AA$3:$AA$28)=FALSE,"You can't take that.",IF(Q321=1,"You already have that.",IF(OR(CK320=CT320,CK320=CY320),"The unholy fiend prevents you!",""))),"")</f>
        <v/>
      </c>
      <c r="AO321" s="5" t="str">
        <f t="shared" si="404"/>
        <v/>
      </c>
      <c r="AP321" s="5" t="str">
        <f t="shared" si="405"/>
        <v/>
      </c>
      <c r="AQ321" s="5" t="b">
        <f t="shared" si="406"/>
        <v>0</v>
      </c>
      <c r="AR321" s="5" t="str">
        <f t="shared" si="407"/>
        <v/>
      </c>
      <c r="AS321" s="5" t="str">
        <f t="shared" si="408"/>
        <v/>
      </c>
      <c r="AT321" s="5" t="str">
        <f t="shared" si="346"/>
        <v/>
      </c>
      <c r="AU321" s="5" t="str">
        <f>IF(AND(K321="Examine",U321=""),_xlfn.XLOOKUP(T321,Data!$W$3:$W$28,Data!$Z$3:$Z$28)&amp;IF(T321=15,IF(CL320,IF(CM320&gt;=14,"burning brightly.",IF(CM320&gt;=9,"burning steadily.",IF(CM320&gt;=4,"burning weakly.","guttering."))),"unlit."),""),"")</f>
        <v/>
      </c>
      <c r="AV321" s="5" t="str" cm="1">
        <f t="array" ref="AV321">_xlfn.TEXTJOIN(", ", TRUE, IF(CO320:DN320=1,CO$1:DN$1,""))</f>
        <v/>
      </c>
      <c r="AW321" s="5" t="str">
        <f t="shared" si="409"/>
        <v/>
      </c>
      <c r="AX321" s="5" t="b">
        <f t="shared" si="410"/>
        <v>0</v>
      </c>
      <c r="AY321" s="5" t="str">
        <f>IF(AX321,IF(NOT(ISBLANK(_xlfn.XLOOKUP(T321,Data!$W$3:$W$28,Data!$AD$3:$AD$28))),IF(CK320=12,"","There's nowhere to pour it away here."),"You can't empty that!"),"")</f>
        <v/>
      </c>
      <c r="AZ321" s="5" t="str">
        <f t="shared" si="411"/>
        <v/>
      </c>
      <c r="BA321" s="5" t="b">
        <f t="shared" si="412"/>
        <v>0</v>
      </c>
      <c r="BB321" s="5" t="e">
        <f>_xlfn.XLOOKUP(T321,Data!$W$3:$W$28,Data!$AD$3:$AD$28)</f>
        <v>#N/A</v>
      </c>
      <c r="BC321" s="5" t="str">
        <f t="shared" si="413"/>
        <v/>
      </c>
      <c r="BD321" s="5" t="str">
        <f t="shared" si="414"/>
        <v/>
      </c>
      <c r="BE321" s="5" t="b">
        <f t="shared" si="415"/>
        <v>0</v>
      </c>
      <c r="BF321" s="5" t="str">
        <f t="shared" si="351"/>
        <v/>
      </c>
      <c r="BG321" s="5" t="str">
        <f t="shared" si="416"/>
        <v/>
      </c>
      <c r="BH321" s="5" t="b">
        <f t="shared" si="417"/>
        <v>0</v>
      </c>
      <c r="BI321" s="5" t="str">
        <f t="shared" si="418"/>
        <v/>
      </c>
      <c r="BJ321" s="5" t="str">
        <f t="shared" si="352"/>
        <v/>
      </c>
      <c r="BK321" s="5" t="str">
        <f>IF(BH321,IF(BI321="","You ring the bell. "&amp;IF(BJ321=0,"Nothing else happens.","The "&amp;_xlfn.XLOOKUP(BJ321,Data!$W$3:$W$28,Data!$X$3:$X$28)&amp;" is transformed!"),BI321),"")</f>
        <v/>
      </c>
      <c r="BL321" s="5" t="b">
        <f t="shared" si="419"/>
        <v>0</v>
      </c>
      <c r="BM321" s="5" t="b">
        <f t="shared" si="420"/>
        <v>0</v>
      </c>
      <c r="BN321" s="5" t="str">
        <f t="shared" si="353"/>
        <v/>
      </c>
      <c r="BO321" s="5" t="str">
        <f t="shared" si="354"/>
        <v/>
      </c>
      <c r="BP321" s="5" t="b">
        <f t="shared" si="421"/>
        <v>0</v>
      </c>
      <c r="BQ321" s="5" t="str">
        <f>IF(BP321,IF(_xlfn.XLOOKUP(T321,Data!$W$3:$W$28,Data!$AB$3:$AB$28),"That's much too precious to give away!",IF(OR(AND(T321=17,CK320=CQ320),AND(T321=21,CK320=CV320)),"","No-one here seems to want that.")),"")</f>
        <v/>
      </c>
      <c r="BR321" s="5" t="str">
        <f>IF(BP321,IF(BQ321&lt;&gt;"",BQ321,IF(T321=21,Data!$B$5,"The priest takes the water and it is transformed by heavenly radiance!")),"")</f>
        <v/>
      </c>
      <c r="BS321" s="5" t="b">
        <f t="shared" si="422"/>
        <v>0</v>
      </c>
      <c r="BT321" s="5" t="str">
        <f t="shared" si="355"/>
        <v/>
      </c>
      <c r="BU321" s="5" t="str">
        <f t="shared" si="423"/>
        <v/>
      </c>
      <c r="BV321" s="5" t="b">
        <f t="shared" si="424"/>
        <v>0</v>
      </c>
      <c r="BW321" s="5" t="str">
        <f t="shared" si="356"/>
        <v/>
      </c>
      <c r="BX321" s="5" t="str">
        <f t="shared" si="425"/>
        <v/>
      </c>
      <c r="BY321" s="5" t="b">
        <f t="shared" si="426"/>
        <v>0</v>
      </c>
      <c r="BZ321" s="5">
        <f t="shared" si="427"/>
        <v>0</v>
      </c>
      <c r="CA321" s="5" t="str">
        <f t="shared" si="357"/>
        <v/>
      </c>
      <c r="CB321" s="5" t="b">
        <f t="shared" si="358"/>
        <v>0</v>
      </c>
      <c r="CC321" s="5" t="str">
        <f t="shared" si="359"/>
        <v/>
      </c>
      <c r="CD321" s="5" t="b">
        <f t="shared" si="360"/>
        <v>0</v>
      </c>
      <c r="CE321" s="5" t="b">
        <f t="shared" si="361"/>
        <v>0</v>
      </c>
      <c r="CF321" s="5" t="b">
        <f t="shared" si="362"/>
        <v>0</v>
      </c>
      <c r="CG321" s="5" t="b">
        <f t="shared" si="363"/>
        <v>0</v>
      </c>
      <c r="CH321" s="5" t="b">
        <f t="shared" si="364"/>
        <v>0</v>
      </c>
      <c r="CI321" s="5">
        <f t="shared" si="365"/>
        <v>0</v>
      </c>
      <c r="CJ321" s="5" t="str">
        <f t="shared" si="366"/>
        <v>I don't know that verb.</v>
      </c>
      <c r="CK321" s="4">
        <f t="shared" si="367"/>
        <v>3</v>
      </c>
      <c r="CL321" s="4" t="b">
        <f t="shared" si="368"/>
        <v>0</v>
      </c>
      <c r="CM321" s="4">
        <f t="shared" si="428"/>
        <v>20</v>
      </c>
      <c r="CN321" s="4" t="b">
        <f t="shared" si="369"/>
        <v>0</v>
      </c>
      <c r="CO321" s="4">
        <f t="shared" si="370"/>
        <v>12</v>
      </c>
      <c r="CP321" s="4">
        <f t="shared" si="371"/>
        <v>10</v>
      </c>
      <c r="CQ321" s="4">
        <f t="shared" si="372"/>
        <v>2</v>
      </c>
      <c r="CR321" s="4">
        <f t="shared" si="373"/>
        <v>20</v>
      </c>
      <c r="CS321" s="4">
        <f t="shared" si="374"/>
        <v>2</v>
      </c>
      <c r="CT321" s="4">
        <f t="shared" si="375"/>
        <v>15</v>
      </c>
      <c r="CU321" s="4">
        <f t="shared" si="376"/>
        <v>16</v>
      </c>
      <c r="CV321" s="4">
        <f t="shared" si="377"/>
        <v>8</v>
      </c>
      <c r="CW321" s="4">
        <f t="shared" si="378"/>
        <v>8</v>
      </c>
      <c r="CX321" s="4">
        <f t="shared" si="379"/>
        <v>14</v>
      </c>
      <c r="CY321" s="4">
        <f t="shared" si="380"/>
        <v>19</v>
      </c>
      <c r="CZ321" s="4">
        <f t="shared" si="381"/>
        <v>9</v>
      </c>
      <c r="DA321" s="4">
        <f t="shared" si="382"/>
        <v>2</v>
      </c>
      <c r="DB321" s="4">
        <f t="shared" si="383"/>
        <v>12</v>
      </c>
      <c r="DC321" s="4">
        <f t="shared" si="429"/>
        <v>2</v>
      </c>
      <c r="DD321" s="4">
        <f t="shared" si="384"/>
        <v>2</v>
      </c>
      <c r="DE321" s="4">
        <f t="shared" si="385"/>
        <v>2</v>
      </c>
      <c r="DF321" s="4">
        <f t="shared" si="386"/>
        <v>10</v>
      </c>
      <c r="DG321" s="4">
        <f t="shared" si="387"/>
        <v>2</v>
      </c>
      <c r="DH321" s="4">
        <f t="shared" si="388"/>
        <v>17</v>
      </c>
      <c r="DI321" s="4">
        <f t="shared" si="389"/>
        <v>6</v>
      </c>
      <c r="DJ321" s="4">
        <f t="shared" si="390"/>
        <v>15</v>
      </c>
      <c r="DK321" s="4">
        <f t="shared" si="391"/>
        <v>19</v>
      </c>
      <c r="DL321" s="4">
        <f t="shared" si="392"/>
        <v>2</v>
      </c>
      <c r="DM321" s="4">
        <f t="shared" si="393"/>
        <v>22</v>
      </c>
      <c r="DN321" s="4">
        <f t="shared" si="394"/>
        <v>23</v>
      </c>
      <c r="DO321" s="3"/>
    </row>
    <row r="322" spans="1:119" x14ac:dyDescent="0.35">
      <c r="A322" s="3" t="str">
        <f t="shared" si="395"/>
        <v/>
      </c>
      <c r="B322" s="6"/>
      <c r="C322" s="3" t="str">
        <f t="shared" si="345"/>
        <v/>
      </c>
      <c r="D322" s="3" t="e" cm="1">
        <f t="array" ref="D322:F322">INDEX(_xlfn.TEXTSPLIT(B322," ",,TRUE),_xlfn.SEQUENCE(1,3))</f>
        <v>#VALUE!</v>
      </c>
      <c r="E322" s="3" t="e">
        <v>#VALUE!</v>
      </c>
      <c r="F322" s="3" t="e">
        <v>#VALUE!</v>
      </c>
      <c r="G322" s="3" t="e" cm="1">
        <f t="array" ref="G322">_xlfn.XLOOKUP(D322,Data!$D$3:$D$36,Data!$E$3:$G$36)</f>
        <v>#VALUE!</v>
      </c>
      <c r="H322" s="3"/>
      <c r="I322" s="3"/>
      <c r="J322" s="3" t="e">
        <f>_xlfn.XMATCH(E322,Data!$L$3:$L$10)</f>
        <v>#VALUE!</v>
      </c>
      <c r="K322" s="3" t="str">
        <f>IF(M322="",IF(I322,Data!$B$4,_xlfn.XLOOKUP(D322,Data!$D$3:$D$36,Data!$E$3:$E$36)),"")</f>
        <v/>
      </c>
      <c r="L322" s="3" t="str">
        <f>IF(M322="",IF(I322,_xlfn.XLOOKUP(G322,Data!$L$3:$L$10,Data!$M$3:$M$10),IF(H322=0,"",IF(H322=1,E322,_xlfn.XLOOKUP(E322,Data!$L$3:$L$10,Data!$M$3:$M$10)))),"")</f>
        <v/>
      </c>
      <c r="M322" s="3" t="str">
        <f>IF(NOT(ISERROR(F322)),Data!$J$3,IF(ISERROR(G322),Data!$J$4,IF(AND(H322=0,NOT(ISERROR(E322))),Data!$J$5,IF(AND(H322=2,ISERROR(J322)),Data!$J$7,IF(AND(H322=1,ISERROR(E322)),Data!$J$6,"")))))</f>
        <v>I don't know that verb.</v>
      </c>
      <c r="N322" s="3" t="e">
        <f>_xlfn.XLOOKUP(K322,Data!$D$3:$D$36,Data!$H$3:$H$36)</f>
        <v>#N/A</v>
      </c>
      <c r="O322" s="3" t="e">
        <f>_xlfn.XLOOKUP(L322,Data!$X$3:$X$29,Data!$W$3:$W$29)</f>
        <v>#N/A</v>
      </c>
      <c r="P322" s="3" t="b">
        <f>OR(_xlfn.XLOOKUP(CK321,Data!$O$3:$O$25,Data!$U$3:$U$25),AND(CL321,OR(DC321=CK321,DC321=1)))</f>
        <v>1</v>
      </c>
      <c r="Q322" s="3" t="e" cm="1">
        <f t="array" ref="Q322">INDEX(CO321:DN321,1,O322)</f>
        <v>#N/A</v>
      </c>
      <c r="R322" s="3" t="e">
        <f t="shared" si="347"/>
        <v>#N/A</v>
      </c>
      <c r="S322" s="3" t="e">
        <f t="shared" si="396"/>
        <v>#N/A</v>
      </c>
      <c r="T322" s="3" t="str">
        <f t="shared" si="397"/>
        <v/>
      </c>
      <c r="U322" s="3" t="str">
        <f>IF(M322&lt;&gt;"",M322,IF(L322="","",IFERROR(IF(T322=0,IF(S322=FALSE,Data!$J$11,Data!$J$8),""),IF(K322=Data!$B$4,"",Data!$J$8))))</f>
        <v>I don't know that verb.</v>
      </c>
      <c r="V322" s="3" t="e" cm="1">
        <f t="array" ref="V322">INDEX(Data!$Q$3:$T$25,CK321,L322)</f>
        <v>#VALUE!</v>
      </c>
      <c r="W322" s="3" t="e">
        <f t="shared" si="348"/>
        <v>#VALUE!</v>
      </c>
      <c r="X322" s="3">
        <f t="shared" si="398"/>
        <v>0</v>
      </c>
      <c r="Y322" s="3" t="str">
        <f>IF(K322&lt;&gt;"Go","",IF(ISNUMBER(V322),IF(V322&gt;0,W322,Data!$J$9),Play!V322))</f>
        <v/>
      </c>
      <c r="Z322" s="3" t="b">
        <f t="shared" si="399"/>
        <v>0</v>
      </c>
      <c r="AA322" s="3" t="str">
        <f t="shared" si="400"/>
        <v/>
      </c>
      <c r="AB322" s="3">
        <f t="shared" si="349"/>
        <v>0</v>
      </c>
      <c r="AE322" s="5" t="str">
        <f t="shared" si="350"/>
        <v/>
      </c>
      <c r="AF322" s="5" t="str">
        <f>IF(AE322&lt;&gt;"",OR(_xlfn.XLOOKUP(AE322,Data!$O$3:$O$25,Data!$U$3:$U$25),AND(CL321,OR(DC321=1,DC321=CK321))),"")</f>
        <v/>
      </c>
      <c r="AG322" s="5" t="e" cm="1">
        <f t="array" ref="AG322">"Exits: " &amp; _xlfn.TEXTJOIN(", ", TRUE, IF(INDEX(Data!$Q$3:$T$25,AE322,0)&gt;0,Data!$Q$2:$T$2,""))&amp;"."</f>
        <v>#VALUE!</v>
      </c>
      <c r="AH322" s="5" t="str" cm="1">
        <f t="array" ref="AH322">_xlfn.TEXTJOIN(", ", TRUE, IF(CO321:DN321=AE322,_xlfn.XLOOKUP($CO$3:$DN$3,Data!$W$3:$W$28,Data!$X$3:$X$28),""))</f>
        <v/>
      </c>
      <c r="AI322" s="5" t="str">
        <f>IF(AF322="","",IF(AF322,_xlfn.XLOOKUP(AE322,Data!$O$3:$O$25,Data!$P$3:$P$25)&amp;" "&amp;AG322&amp;IF(AH322&lt;&gt;""," You see: " &amp;AH322&amp;".",""),Data!$J$10))</f>
        <v/>
      </c>
      <c r="AJ322" s="5" t="str">
        <f t="shared" si="401"/>
        <v/>
      </c>
      <c r="AK322" s="5" t="str">
        <f>IF(AND(K322="Talk",U322=""),_xlfn.XLOOKUP(T322,Data!$W$3:$W$28,Data!$AC$3:$AC$28),"")</f>
        <v/>
      </c>
      <c r="AL322" s="5" t="str">
        <f t="shared" si="402"/>
        <v/>
      </c>
      <c r="AM322" s="5" t="b">
        <f t="shared" si="403"/>
        <v>0</v>
      </c>
      <c r="AN322" s="5" t="str">
        <f>IF(AM322,IF(_xlfn.XLOOKUP(T322,Data!$W$3:$W$28,Data!$AA$3:$AA$28)=FALSE,"You can't take that.",IF(Q322=1,"You already have that.",IF(OR(CK321=CT321,CK321=CY321),"The unholy fiend prevents you!",""))),"")</f>
        <v/>
      </c>
      <c r="AO322" s="5" t="str">
        <f t="shared" si="404"/>
        <v/>
      </c>
      <c r="AP322" s="5" t="str">
        <f t="shared" si="405"/>
        <v/>
      </c>
      <c r="AQ322" s="5" t="b">
        <f t="shared" si="406"/>
        <v>0</v>
      </c>
      <c r="AR322" s="5" t="str">
        <f t="shared" si="407"/>
        <v/>
      </c>
      <c r="AS322" s="5" t="str">
        <f t="shared" si="408"/>
        <v/>
      </c>
      <c r="AT322" s="5" t="str">
        <f t="shared" si="346"/>
        <v/>
      </c>
      <c r="AU322" s="5" t="str">
        <f>IF(AND(K322="Examine",U322=""),_xlfn.XLOOKUP(T322,Data!$W$3:$W$28,Data!$Z$3:$Z$28)&amp;IF(T322=15,IF(CL321,IF(CM321&gt;=14,"burning brightly.",IF(CM321&gt;=9,"burning steadily.",IF(CM321&gt;=4,"burning weakly.","guttering."))),"unlit."),""),"")</f>
        <v/>
      </c>
      <c r="AV322" s="5" t="str" cm="1">
        <f t="array" ref="AV322">_xlfn.TEXTJOIN(", ", TRUE, IF(CO321:DN321=1,CO$1:DN$1,""))</f>
        <v/>
      </c>
      <c r="AW322" s="5" t="str">
        <f t="shared" si="409"/>
        <v/>
      </c>
      <c r="AX322" s="5" t="b">
        <f t="shared" si="410"/>
        <v>0</v>
      </c>
      <c r="AY322" s="5" t="str">
        <f>IF(AX322,IF(NOT(ISBLANK(_xlfn.XLOOKUP(T322,Data!$W$3:$W$28,Data!$AD$3:$AD$28))),IF(CK321=12,"","There's nowhere to pour it away here."),"You can't empty that!"),"")</f>
        <v/>
      </c>
      <c r="AZ322" s="5" t="str">
        <f t="shared" si="411"/>
        <v/>
      </c>
      <c r="BA322" s="5" t="b">
        <f t="shared" si="412"/>
        <v>0</v>
      </c>
      <c r="BB322" s="5" t="e">
        <f>_xlfn.XLOOKUP(T322,Data!$W$3:$W$28,Data!$AD$3:$AD$28)</f>
        <v>#N/A</v>
      </c>
      <c r="BC322" s="5" t="str">
        <f t="shared" si="413"/>
        <v/>
      </c>
      <c r="BD322" s="5" t="str">
        <f t="shared" si="414"/>
        <v/>
      </c>
      <c r="BE322" s="5" t="b">
        <f t="shared" si="415"/>
        <v>0</v>
      </c>
      <c r="BF322" s="5" t="str">
        <f t="shared" si="351"/>
        <v/>
      </c>
      <c r="BG322" s="5" t="str">
        <f t="shared" si="416"/>
        <v/>
      </c>
      <c r="BH322" s="5" t="b">
        <f t="shared" si="417"/>
        <v>0</v>
      </c>
      <c r="BI322" s="5" t="str">
        <f t="shared" si="418"/>
        <v/>
      </c>
      <c r="BJ322" s="5" t="str">
        <f t="shared" si="352"/>
        <v/>
      </c>
      <c r="BK322" s="5" t="str">
        <f>IF(BH322,IF(BI322="","You ring the bell. "&amp;IF(BJ322=0,"Nothing else happens.","The "&amp;_xlfn.XLOOKUP(BJ322,Data!$W$3:$W$28,Data!$X$3:$X$28)&amp;" is transformed!"),BI322),"")</f>
        <v/>
      </c>
      <c r="BL322" s="5" t="b">
        <f t="shared" si="419"/>
        <v>0</v>
      </c>
      <c r="BM322" s="5" t="b">
        <f t="shared" si="420"/>
        <v>0</v>
      </c>
      <c r="BN322" s="5" t="str">
        <f t="shared" si="353"/>
        <v/>
      </c>
      <c r="BO322" s="5" t="str">
        <f t="shared" si="354"/>
        <v/>
      </c>
      <c r="BP322" s="5" t="b">
        <f t="shared" si="421"/>
        <v>0</v>
      </c>
      <c r="BQ322" s="5" t="str">
        <f>IF(BP322,IF(_xlfn.XLOOKUP(T322,Data!$W$3:$W$28,Data!$AB$3:$AB$28),"That's much too precious to give away!",IF(OR(AND(T322=17,CK321=CQ321),AND(T322=21,CK321=CV321)),"","No-one here seems to want that.")),"")</f>
        <v/>
      </c>
      <c r="BR322" s="5" t="str">
        <f>IF(BP322,IF(BQ322&lt;&gt;"",BQ322,IF(T322=21,Data!$B$5,"The priest takes the water and it is transformed by heavenly radiance!")),"")</f>
        <v/>
      </c>
      <c r="BS322" s="5" t="b">
        <f t="shared" si="422"/>
        <v>0</v>
      </c>
      <c r="BT322" s="5" t="str">
        <f t="shared" si="355"/>
        <v/>
      </c>
      <c r="BU322" s="5" t="str">
        <f t="shared" si="423"/>
        <v/>
      </c>
      <c r="BV322" s="5" t="b">
        <f t="shared" si="424"/>
        <v>0</v>
      </c>
      <c r="BW322" s="5" t="str">
        <f t="shared" si="356"/>
        <v/>
      </c>
      <c r="BX322" s="5" t="str">
        <f t="shared" si="425"/>
        <v/>
      </c>
      <c r="BY322" s="5" t="b">
        <f t="shared" si="426"/>
        <v>0</v>
      </c>
      <c r="BZ322" s="5">
        <f t="shared" si="427"/>
        <v>0</v>
      </c>
      <c r="CA322" s="5" t="str">
        <f t="shared" si="357"/>
        <v/>
      </c>
      <c r="CB322" s="5" t="b">
        <f t="shared" si="358"/>
        <v>0</v>
      </c>
      <c r="CC322" s="5" t="str">
        <f t="shared" si="359"/>
        <v/>
      </c>
      <c r="CD322" s="5" t="b">
        <f t="shared" si="360"/>
        <v>0</v>
      </c>
      <c r="CE322" s="5" t="b">
        <f t="shared" si="361"/>
        <v>0</v>
      </c>
      <c r="CF322" s="5" t="b">
        <f t="shared" si="362"/>
        <v>0</v>
      </c>
      <c r="CG322" s="5" t="b">
        <f t="shared" si="363"/>
        <v>0</v>
      </c>
      <c r="CH322" s="5" t="b">
        <f t="shared" si="364"/>
        <v>0</v>
      </c>
      <c r="CI322" s="5">
        <f t="shared" si="365"/>
        <v>0</v>
      </c>
      <c r="CJ322" s="5" t="str">
        <f t="shared" si="366"/>
        <v>I don't know that verb.</v>
      </c>
      <c r="CK322" s="4">
        <f t="shared" si="367"/>
        <v>3</v>
      </c>
      <c r="CL322" s="4" t="b">
        <f t="shared" si="368"/>
        <v>0</v>
      </c>
      <c r="CM322" s="4">
        <f t="shared" si="428"/>
        <v>20</v>
      </c>
      <c r="CN322" s="4" t="b">
        <f t="shared" si="369"/>
        <v>0</v>
      </c>
      <c r="CO322" s="4">
        <f t="shared" si="370"/>
        <v>12</v>
      </c>
      <c r="CP322" s="4">
        <f t="shared" si="371"/>
        <v>10</v>
      </c>
      <c r="CQ322" s="4">
        <f t="shared" si="372"/>
        <v>2</v>
      </c>
      <c r="CR322" s="4">
        <f t="shared" si="373"/>
        <v>20</v>
      </c>
      <c r="CS322" s="4">
        <f t="shared" si="374"/>
        <v>2</v>
      </c>
      <c r="CT322" s="4">
        <f t="shared" si="375"/>
        <v>15</v>
      </c>
      <c r="CU322" s="4">
        <f t="shared" si="376"/>
        <v>16</v>
      </c>
      <c r="CV322" s="4">
        <f t="shared" si="377"/>
        <v>8</v>
      </c>
      <c r="CW322" s="4">
        <f t="shared" si="378"/>
        <v>8</v>
      </c>
      <c r="CX322" s="4">
        <f t="shared" si="379"/>
        <v>14</v>
      </c>
      <c r="CY322" s="4">
        <f t="shared" si="380"/>
        <v>19</v>
      </c>
      <c r="CZ322" s="4">
        <f t="shared" si="381"/>
        <v>9</v>
      </c>
      <c r="DA322" s="4">
        <f t="shared" si="382"/>
        <v>2</v>
      </c>
      <c r="DB322" s="4">
        <f t="shared" si="383"/>
        <v>12</v>
      </c>
      <c r="DC322" s="4">
        <f t="shared" si="429"/>
        <v>2</v>
      </c>
      <c r="DD322" s="4">
        <f t="shared" si="384"/>
        <v>2</v>
      </c>
      <c r="DE322" s="4">
        <f t="shared" si="385"/>
        <v>2</v>
      </c>
      <c r="DF322" s="4">
        <f t="shared" si="386"/>
        <v>10</v>
      </c>
      <c r="DG322" s="4">
        <f t="shared" si="387"/>
        <v>2</v>
      </c>
      <c r="DH322" s="4">
        <f t="shared" si="388"/>
        <v>17</v>
      </c>
      <c r="DI322" s="4">
        <f t="shared" si="389"/>
        <v>6</v>
      </c>
      <c r="DJ322" s="4">
        <f t="shared" si="390"/>
        <v>15</v>
      </c>
      <c r="DK322" s="4">
        <f t="shared" si="391"/>
        <v>19</v>
      </c>
      <c r="DL322" s="4">
        <f t="shared" si="392"/>
        <v>2</v>
      </c>
      <c r="DM322" s="4">
        <f t="shared" si="393"/>
        <v>22</v>
      </c>
      <c r="DN322" s="4">
        <f t="shared" si="394"/>
        <v>23</v>
      </c>
      <c r="DO322" s="3"/>
    </row>
    <row r="323" spans="1:119" x14ac:dyDescent="0.35">
      <c r="A323" s="3" t="str">
        <f t="shared" si="395"/>
        <v/>
      </c>
      <c r="B323" s="6"/>
      <c r="C323" s="3" t="str">
        <f t="shared" si="345"/>
        <v/>
      </c>
      <c r="D323" s="3" t="e" cm="1">
        <f t="array" ref="D323:F323">INDEX(_xlfn.TEXTSPLIT(B323," ",,TRUE),_xlfn.SEQUENCE(1,3))</f>
        <v>#VALUE!</v>
      </c>
      <c r="E323" s="3" t="e">
        <v>#VALUE!</v>
      </c>
      <c r="F323" s="3" t="e">
        <v>#VALUE!</v>
      </c>
      <c r="G323" s="3" t="e" cm="1">
        <f t="array" ref="G323">_xlfn.XLOOKUP(D323,Data!$D$3:$D$36,Data!$E$3:$G$36)</f>
        <v>#VALUE!</v>
      </c>
      <c r="H323" s="3"/>
      <c r="I323" s="3"/>
      <c r="J323" s="3" t="e">
        <f>_xlfn.XMATCH(E323,Data!$L$3:$L$10)</f>
        <v>#VALUE!</v>
      </c>
      <c r="K323" s="3" t="str">
        <f>IF(M323="",IF(I323,Data!$B$4,_xlfn.XLOOKUP(D323,Data!$D$3:$D$36,Data!$E$3:$E$36)),"")</f>
        <v/>
      </c>
      <c r="L323" s="3" t="str">
        <f>IF(M323="",IF(I323,_xlfn.XLOOKUP(G323,Data!$L$3:$L$10,Data!$M$3:$M$10),IF(H323=0,"",IF(H323=1,E323,_xlfn.XLOOKUP(E323,Data!$L$3:$L$10,Data!$M$3:$M$10)))),"")</f>
        <v/>
      </c>
      <c r="M323" s="3" t="str">
        <f>IF(NOT(ISERROR(F323)),Data!$J$3,IF(ISERROR(G323),Data!$J$4,IF(AND(H323=0,NOT(ISERROR(E323))),Data!$J$5,IF(AND(H323=2,ISERROR(J323)),Data!$J$7,IF(AND(H323=1,ISERROR(E323)),Data!$J$6,"")))))</f>
        <v>I don't know that verb.</v>
      </c>
      <c r="N323" s="3" t="e">
        <f>_xlfn.XLOOKUP(K323,Data!$D$3:$D$36,Data!$H$3:$H$36)</f>
        <v>#N/A</v>
      </c>
      <c r="O323" s="3" t="e">
        <f>_xlfn.XLOOKUP(L323,Data!$X$3:$X$29,Data!$W$3:$W$29)</f>
        <v>#N/A</v>
      </c>
      <c r="P323" s="3" t="b">
        <f>OR(_xlfn.XLOOKUP(CK322,Data!$O$3:$O$25,Data!$U$3:$U$25),AND(CL322,OR(DC322=CK322,DC322=1)))</f>
        <v>1</v>
      </c>
      <c r="Q323" s="3" t="e" cm="1">
        <f t="array" ref="Q323">INDEX(CO322:DN322,1,O323)</f>
        <v>#N/A</v>
      </c>
      <c r="R323" s="3" t="e">
        <f t="shared" si="347"/>
        <v>#N/A</v>
      </c>
      <c r="S323" s="3" t="e">
        <f t="shared" si="396"/>
        <v>#N/A</v>
      </c>
      <c r="T323" s="3" t="str">
        <f t="shared" si="397"/>
        <v/>
      </c>
      <c r="U323" s="3" t="str">
        <f>IF(M323&lt;&gt;"",M323,IF(L323="","",IFERROR(IF(T323=0,IF(S323=FALSE,Data!$J$11,Data!$J$8),""),IF(K323=Data!$B$4,"",Data!$J$8))))</f>
        <v>I don't know that verb.</v>
      </c>
      <c r="V323" s="3" t="e" cm="1">
        <f t="array" ref="V323">INDEX(Data!$Q$3:$T$25,CK322,L323)</f>
        <v>#VALUE!</v>
      </c>
      <c r="W323" s="3" t="e">
        <f t="shared" si="348"/>
        <v>#VALUE!</v>
      </c>
      <c r="X323" s="3">
        <f t="shared" si="398"/>
        <v>0</v>
      </c>
      <c r="Y323" s="3" t="str">
        <f>IF(K323&lt;&gt;"Go","",IF(ISNUMBER(V323),IF(V323&gt;0,W323,Data!$J$9),Play!V323))</f>
        <v/>
      </c>
      <c r="Z323" s="3" t="b">
        <f t="shared" si="399"/>
        <v>0</v>
      </c>
      <c r="AA323" s="3" t="str">
        <f t="shared" si="400"/>
        <v/>
      </c>
      <c r="AB323" s="3">
        <f t="shared" si="349"/>
        <v>0</v>
      </c>
      <c r="AE323" s="5" t="str">
        <f t="shared" si="350"/>
        <v/>
      </c>
      <c r="AF323" s="5" t="str">
        <f>IF(AE323&lt;&gt;"",OR(_xlfn.XLOOKUP(AE323,Data!$O$3:$O$25,Data!$U$3:$U$25),AND(CL322,OR(DC322=1,DC322=CK322))),"")</f>
        <v/>
      </c>
      <c r="AG323" s="5" t="e" cm="1">
        <f t="array" ref="AG323">"Exits: " &amp; _xlfn.TEXTJOIN(", ", TRUE, IF(INDEX(Data!$Q$3:$T$25,AE323,0)&gt;0,Data!$Q$2:$T$2,""))&amp;"."</f>
        <v>#VALUE!</v>
      </c>
      <c r="AH323" s="5" t="str" cm="1">
        <f t="array" ref="AH323">_xlfn.TEXTJOIN(", ", TRUE, IF(CO322:DN322=AE323,_xlfn.XLOOKUP($CO$3:$DN$3,Data!$W$3:$W$28,Data!$X$3:$X$28),""))</f>
        <v/>
      </c>
      <c r="AI323" s="5" t="str">
        <f>IF(AF323="","",IF(AF323,_xlfn.XLOOKUP(AE323,Data!$O$3:$O$25,Data!$P$3:$P$25)&amp;" "&amp;AG323&amp;IF(AH323&lt;&gt;""," You see: " &amp;AH323&amp;".",""),Data!$J$10))</f>
        <v/>
      </c>
      <c r="AJ323" s="5" t="str">
        <f t="shared" si="401"/>
        <v/>
      </c>
      <c r="AK323" s="5" t="str">
        <f>IF(AND(K323="Talk",U323=""),_xlfn.XLOOKUP(T323,Data!$W$3:$W$28,Data!$AC$3:$AC$28),"")</f>
        <v/>
      </c>
      <c r="AL323" s="5" t="str">
        <f t="shared" si="402"/>
        <v/>
      </c>
      <c r="AM323" s="5" t="b">
        <f t="shared" si="403"/>
        <v>0</v>
      </c>
      <c r="AN323" s="5" t="str">
        <f>IF(AM323,IF(_xlfn.XLOOKUP(T323,Data!$W$3:$W$28,Data!$AA$3:$AA$28)=FALSE,"You can't take that.",IF(Q323=1,"You already have that.",IF(OR(CK322=CT322,CK322=CY322),"The unholy fiend prevents you!",""))),"")</f>
        <v/>
      </c>
      <c r="AO323" s="5" t="str">
        <f t="shared" si="404"/>
        <v/>
      </c>
      <c r="AP323" s="5" t="str">
        <f t="shared" si="405"/>
        <v/>
      </c>
      <c r="AQ323" s="5" t="b">
        <f t="shared" si="406"/>
        <v>0</v>
      </c>
      <c r="AR323" s="5" t="str">
        <f t="shared" si="407"/>
        <v/>
      </c>
      <c r="AS323" s="5" t="str">
        <f t="shared" si="408"/>
        <v/>
      </c>
      <c r="AT323" s="5" t="str">
        <f t="shared" si="346"/>
        <v/>
      </c>
      <c r="AU323" s="5" t="str">
        <f>IF(AND(K323="Examine",U323=""),_xlfn.XLOOKUP(T323,Data!$W$3:$W$28,Data!$Z$3:$Z$28)&amp;IF(T323=15,IF(CL322,IF(CM322&gt;=14,"burning brightly.",IF(CM322&gt;=9,"burning steadily.",IF(CM322&gt;=4,"burning weakly.","guttering."))),"unlit."),""),"")</f>
        <v/>
      </c>
      <c r="AV323" s="5" t="str" cm="1">
        <f t="array" ref="AV323">_xlfn.TEXTJOIN(", ", TRUE, IF(CO322:DN322=1,CO$1:DN$1,""))</f>
        <v/>
      </c>
      <c r="AW323" s="5" t="str">
        <f t="shared" si="409"/>
        <v/>
      </c>
      <c r="AX323" s="5" t="b">
        <f t="shared" si="410"/>
        <v>0</v>
      </c>
      <c r="AY323" s="5" t="str">
        <f>IF(AX323,IF(NOT(ISBLANK(_xlfn.XLOOKUP(T323,Data!$W$3:$W$28,Data!$AD$3:$AD$28))),IF(CK322=12,"","There's nowhere to pour it away here."),"You can't empty that!"),"")</f>
        <v/>
      </c>
      <c r="AZ323" s="5" t="str">
        <f t="shared" si="411"/>
        <v/>
      </c>
      <c r="BA323" s="5" t="b">
        <f t="shared" si="412"/>
        <v>0</v>
      </c>
      <c r="BB323" s="5" t="e">
        <f>_xlfn.XLOOKUP(T323,Data!$W$3:$W$28,Data!$AD$3:$AD$28)</f>
        <v>#N/A</v>
      </c>
      <c r="BC323" s="5" t="str">
        <f t="shared" si="413"/>
        <v/>
      </c>
      <c r="BD323" s="5" t="str">
        <f t="shared" si="414"/>
        <v/>
      </c>
      <c r="BE323" s="5" t="b">
        <f t="shared" si="415"/>
        <v>0</v>
      </c>
      <c r="BF323" s="5" t="str">
        <f t="shared" si="351"/>
        <v/>
      </c>
      <c r="BG323" s="5" t="str">
        <f t="shared" si="416"/>
        <v/>
      </c>
      <c r="BH323" s="5" t="b">
        <f t="shared" si="417"/>
        <v>0</v>
      </c>
      <c r="BI323" s="5" t="str">
        <f t="shared" si="418"/>
        <v/>
      </c>
      <c r="BJ323" s="5" t="str">
        <f t="shared" si="352"/>
        <v/>
      </c>
      <c r="BK323" s="5" t="str">
        <f>IF(BH323,IF(BI323="","You ring the bell. "&amp;IF(BJ323=0,"Nothing else happens.","The "&amp;_xlfn.XLOOKUP(BJ323,Data!$W$3:$W$28,Data!$X$3:$X$28)&amp;" is transformed!"),BI323),"")</f>
        <v/>
      </c>
      <c r="BL323" s="5" t="b">
        <f t="shared" si="419"/>
        <v>0</v>
      </c>
      <c r="BM323" s="5" t="b">
        <f t="shared" si="420"/>
        <v>0</v>
      </c>
      <c r="BN323" s="5" t="str">
        <f t="shared" si="353"/>
        <v/>
      </c>
      <c r="BO323" s="5" t="str">
        <f t="shared" si="354"/>
        <v/>
      </c>
      <c r="BP323" s="5" t="b">
        <f t="shared" si="421"/>
        <v>0</v>
      </c>
      <c r="BQ323" s="5" t="str">
        <f>IF(BP323,IF(_xlfn.XLOOKUP(T323,Data!$W$3:$W$28,Data!$AB$3:$AB$28),"That's much too precious to give away!",IF(OR(AND(T323=17,CK322=CQ322),AND(T323=21,CK322=CV322)),"","No-one here seems to want that.")),"")</f>
        <v/>
      </c>
      <c r="BR323" s="5" t="str">
        <f>IF(BP323,IF(BQ323&lt;&gt;"",BQ323,IF(T323=21,Data!$B$5,"The priest takes the water and it is transformed by heavenly radiance!")),"")</f>
        <v/>
      </c>
      <c r="BS323" s="5" t="b">
        <f t="shared" si="422"/>
        <v>0</v>
      </c>
      <c r="BT323" s="5" t="str">
        <f t="shared" si="355"/>
        <v/>
      </c>
      <c r="BU323" s="5" t="str">
        <f t="shared" si="423"/>
        <v/>
      </c>
      <c r="BV323" s="5" t="b">
        <f t="shared" si="424"/>
        <v>0</v>
      </c>
      <c r="BW323" s="5" t="str">
        <f t="shared" si="356"/>
        <v/>
      </c>
      <c r="BX323" s="5" t="str">
        <f t="shared" si="425"/>
        <v/>
      </c>
      <c r="BY323" s="5" t="b">
        <f t="shared" si="426"/>
        <v>0</v>
      </c>
      <c r="BZ323" s="5">
        <f t="shared" si="427"/>
        <v>0</v>
      </c>
      <c r="CA323" s="5" t="str">
        <f t="shared" si="357"/>
        <v/>
      </c>
      <c r="CB323" s="5" t="b">
        <f t="shared" si="358"/>
        <v>0</v>
      </c>
      <c r="CC323" s="5" t="str">
        <f t="shared" si="359"/>
        <v/>
      </c>
      <c r="CD323" s="5" t="b">
        <f t="shared" si="360"/>
        <v>0</v>
      </c>
      <c r="CE323" s="5" t="b">
        <f t="shared" si="361"/>
        <v>0</v>
      </c>
      <c r="CF323" s="5" t="b">
        <f t="shared" si="362"/>
        <v>0</v>
      </c>
      <c r="CG323" s="5" t="b">
        <f t="shared" si="363"/>
        <v>0</v>
      </c>
      <c r="CH323" s="5" t="b">
        <f t="shared" si="364"/>
        <v>0</v>
      </c>
      <c r="CI323" s="5">
        <f t="shared" si="365"/>
        <v>0</v>
      </c>
      <c r="CJ323" s="5" t="str">
        <f t="shared" si="366"/>
        <v>I don't know that verb.</v>
      </c>
      <c r="CK323" s="4">
        <f t="shared" si="367"/>
        <v>3</v>
      </c>
      <c r="CL323" s="4" t="b">
        <f t="shared" si="368"/>
        <v>0</v>
      </c>
      <c r="CM323" s="4">
        <f t="shared" si="428"/>
        <v>20</v>
      </c>
      <c r="CN323" s="4" t="b">
        <f t="shared" si="369"/>
        <v>0</v>
      </c>
      <c r="CO323" s="4">
        <f t="shared" si="370"/>
        <v>12</v>
      </c>
      <c r="CP323" s="4">
        <f t="shared" si="371"/>
        <v>10</v>
      </c>
      <c r="CQ323" s="4">
        <f t="shared" si="372"/>
        <v>2</v>
      </c>
      <c r="CR323" s="4">
        <f t="shared" si="373"/>
        <v>20</v>
      </c>
      <c r="CS323" s="4">
        <f t="shared" si="374"/>
        <v>2</v>
      </c>
      <c r="CT323" s="4">
        <f t="shared" si="375"/>
        <v>15</v>
      </c>
      <c r="CU323" s="4">
        <f t="shared" si="376"/>
        <v>16</v>
      </c>
      <c r="CV323" s="4">
        <f t="shared" si="377"/>
        <v>8</v>
      </c>
      <c r="CW323" s="4">
        <f t="shared" si="378"/>
        <v>8</v>
      </c>
      <c r="CX323" s="4">
        <f t="shared" si="379"/>
        <v>14</v>
      </c>
      <c r="CY323" s="4">
        <f t="shared" si="380"/>
        <v>19</v>
      </c>
      <c r="CZ323" s="4">
        <f t="shared" si="381"/>
        <v>9</v>
      </c>
      <c r="DA323" s="4">
        <f t="shared" si="382"/>
        <v>2</v>
      </c>
      <c r="DB323" s="4">
        <f t="shared" si="383"/>
        <v>12</v>
      </c>
      <c r="DC323" s="4">
        <f t="shared" si="429"/>
        <v>2</v>
      </c>
      <c r="DD323" s="4">
        <f t="shared" si="384"/>
        <v>2</v>
      </c>
      <c r="DE323" s="4">
        <f t="shared" si="385"/>
        <v>2</v>
      </c>
      <c r="DF323" s="4">
        <f t="shared" si="386"/>
        <v>10</v>
      </c>
      <c r="DG323" s="4">
        <f t="shared" si="387"/>
        <v>2</v>
      </c>
      <c r="DH323" s="4">
        <f t="shared" si="388"/>
        <v>17</v>
      </c>
      <c r="DI323" s="4">
        <f t="shared" si="389"/>
        <v>6</v>
      </c>
      <c r="DJ323" s="4">
        <f t="shared" si="390"/>
        <v>15</v>
      </c>
      <c r="DK323" s="4">
        <f t="shared" si="391"/>
        <v>19</v>
      </c>
      <c r="DL323" s="4">
        <f t="shared" si="392"/>
        <v>2</v>
      </c>
      <c r="DM323" s="4">
        <f t="shared" si="393"/>
        <v>22</v>
      </c>
      <c r="DN323" s="4">
        <f t="shared" si="394"/>
        <v>23</v>
      </c>
      <c r="DO323" s="3"/>
    </row>
    <row r="324" spans="1:119" x14ac:dyDescent="0.35">
      <c r="A324" s="3" t="str">
        <f t="shared" si="395"/>
        <v/>
      </c>
      <c r="B324" s="6"/>
      <c r="C324" s="3" t="str">
        <f t="shared" si="345"/>
        <v/>
      </c>
      <c r="D324" s="3" t="e" cm="1">
        <f t="array" ref="D324:F324">INDEX(_xlfn.TEXTSPLIT(B324," ",,TRUE),_xlfn.SEQUENCE(1,3))</f>
        <v>#VALUE!</v>
      </c>
      <c r="E324" s="3" t="e">
        <v>#VALUE!</v>
      </c>
      <c r="F324" s="3" t="e">
        <v>#VALUE!</v>
      </c>
      <c r="G324" s="3" t="e" cm="1">
        <f t="array" ref="G324">_xlfn.XLOOKUP(D324,Data!$D$3:$D$36,Data!$E$3:$G$36)</f>
        <v>#VALUE!</v>
      </c>
      <c r="H324" s="3"/>
      <c r="I324" s="3"/>
      <c r="J324" s="3" t="e">
        <f>_xlfn.XMATCH(E324,Data!$L$3:$L$10)</f>
        <v>#VALUE!</v>
      </c>
      <c r="K324" s="3" t="str">
        <f>IF(M324="",IF(I324,Data!$B$4,_xlfn.XLOOKUP(D324,Data!$D$3:$D$36,Data!$E$3:$E$36)),"")</f>
        <v/>
      </c>
      <c r="L324" s="3" t="str">
        <f>IF(M324="",IF(I324,_xlfn.XLOOKUP(G324,Data!$L$3:$L$10,Data!$M$3:$M$10),IF(H324=0,"",IF(H324=1,E324,_xlfn.XLOOKUP(E324,Data!$L$3:$L$10,Data!$M$3:$M$10)))),"")</f>
        <v/>
      </c>
      <c r="M324" s="3" t="str">
        <f>IF(NOT(ISERROR(F324)),Data!$J$3,IF(ISERROR(G324),Data!$J$4,IF(AND(H324=0,NOT(ISERROR(E324))),Data!$J$5,IF(AND(H324=2,ISERROR(J324)),Data!$J$7,IF(AND(H324=1,ISERROR(E324)),Data!$J$6,"")))))</f>
        <v>I don't know that verb.</v>
      </c>
      <c r="N324" s="3" t="e">
        <f>_xlfn.XLOOKUP(K324,Data!$D$3:$D$36,Data!$H$3:$H$36)</f>
        <v>#N/A</v>
      </c>
      <c r="O324" s="3" t="e">
        <f>_xlfn.XLOOKUP(L324,Data!$X$3:$X$29,Data!$W$3:$W$29)</f>
        <v>#N/A</v>
      </c>
      <c r="P324" s="3" t="b">
        <f>OR(_xlfn.XLOOKUP(CK323,Data!$O$3:$O$25,Data!$U$3:$U$25),AND(CL323,OR(DC323=CK323,DC323=1)))</f>
        <v>1</v>
      </c>
      <c r="Q324" s="3" t="e" cm="1">
        <f t="array" ref="Q324">INDEX(CO323:DN323,1,O324)</f>
        <v>#N/A</v>
      </c>
      <c r="R324" s="3" t="e">
        <f t="shared" si="347"/>
        <v>#N/A</v>
      </c>
      <c r="S324" s="3" t="e">
        <f t="shared" si="396"/>
        <v>#N/A</v>
      </c>
      <c r="T324" s="3" t="str">
        <f t="shared" si="397"/>
        <v/>
      </c>
      <c r="U324" s="3" t="str">
        <f>IF(M324&lt;&gt;"",M324,IF(L324="","",IFERROR(IF(T324=0,IF(S324=FALSE,Data!$J$11,Data!$J$8),""),IF(K324=Data!$B$4,"",Data!$J$8))))</f>
        <v>I don't know that verb.</v>
      </c>
      <c r="V324" s="3" t="e" cm="1">
        <f t="array" ref="V324">INDEX(Data!$Q$3:$T$25,CK323,L324)</f>
        <v>#VALUE!</v>
      </c>
      <c r="W324" s="3" t="e">
        <f t="shared" si="348"/>
        <v>#VALUE!</v>
      </c>
      <c r="X324" s="3">
        <f t="shared" si="398"/>
        <v>0</v>
      </c>
      <c r="Y324" s="3" t="str">
        <f>IF(K324&lt;&gt;"Go","",IF(ISNUMBER(V324),IF(V324&gt;0,W324,Data!$J$9),Play!V324))</f>
        <v/>
      </c>
      <c r="Z324" s="3" t="b">
        <f t="shared" si="399"/>
        <v>0</v>
      </c>
      <c r="AA324" s="3" t="str">
        <f t="shared" si="400"/>
        <v/>
      </c>
      <c r="AB324" s="3">
        <f t="shared" si="349"/>
        <v>0</v>
      </c>
      <c r="AE324" s="5" t="str">
        <f t="shared" si="350"/>
        <v/>
      </c>
      <c r="AF324" s="5" t="str">
        <f>IF(AE324&lt;&gt;"",OR(_xlfn.XLOOKUP(AE324,Data!$O$3:$O$25,Data!$U$3:$U$25),AND(CL323,OR(DC323=1,DC323=CK323))),"")</f>
        <v/>
      </c>
      <c r="AG324" s="5" t="e" cm="1">
        <f t="array" ref="AG324">"Exits: " &amp; _xlfn.TEXTJOIN(", ", TRUE, IF(INDEX(Data!$Q$3:$T$25,AE324,0)&gt;0,Data!$Q$2:$T$2,""))&amp;"."</f>
        <v>#VALUE!</v>
      </c>
      <c r="AH324" s="5" t="str" cm="1">
        <f t="array" ref="AH324">_xlfn.TEXTJOIN(", ", TRUE, IF(CO323:DN323=AE324,_xlfn.XLOOKUP($CO$3:$DN$3,Data!$W$3:$W$28,Data!$X$3:$X$28),""))</f>
        <v/>
      </c>
      <c r="AI324" s="5" t="str">
        <f>IF(AF324="","",IF(AF324,_xlfn.XLOOKUP(AE324,Data!$O$3:$O$25,Data!$P$3:$P$25)&amp;" "&amp;AG324&amp;IF(AH324&lt;&gt;""," You see: " &amp;AH324&amp;".",""),Data!$J$10))</f>
        <v/>
      </c>
      <c r="AJ324" s="5" t="str">
        <f t="shared" si="401"/>
        <v/>
      </c>
      <c r="AK324" s="5" t="str">
        <f>IF(AND(K324="Talk",U324=""),_xlfn.XLOOKUP(T324,Data!$W$3:$W$28,Data!$AC$3:$AC$28),"")</f>
        <v/>
      </c>
      <c r="AL324" s="5" t="str">
        <f t="shared" si="402"/>
        <v/>
      </c>
      <c r="AM324" s="5" t="b">
        <f t="shared" si="403"/>
        <v>0</v>
      </c>
      <c r="AN324" s="5" t="str">
        <f>IF(AM324,IF(_xlfn.XLOOKUP(T324,Data!$W$3:$W$28,Data!$AA$3:$AA$28)=FALSE,"You can't take that.",IF(Q324=1,"You already have that.",IF(OR(CK323=CT323,CK323=CY323),"The unholy fiend prevents you!",""))),"")</f>
        <v/>
      </c>
      <c r="AO324" s="5" t="str">
        <f t="shared" si="404"/>
        <v/>
      </c>
      <c r="AP324" s="5" t="str">
        <f t="shared" si="405"/>
        <v/>
      </c>
      <c r="AQ324" s="5" t="b">
        <f t="shared" si="406"/>
        <v>0</v>
      </c>
      <c r="AR324" s="5" t="str">
        <f t="shared" si="407"/>
        <v/>
      </c>
      <c r="AS324" s="5" t="str">
        <f t="shared" si="408"/>
        <v/>
      </c>
      <c r="AT324" s="5" t="str">
        <f t="shared" si="346"/>
        <v/>
      </c>
      <c r="AU324" s="5" t="str">
        <f>IF(AND(K324="Examine",U324=""),_xlfn.XLOOKUP(T324,Data!$W$3:$W$28,Data!$Z$3:$Z$28)&amp;IF(T324=15,IF(CL323,IF(CM323&gt;=14,"burning brightly.",IF(CM323&gt;=9,"burning steadily.",IF(CM323&gt;=4,"burning weakly.","guttering."))),"unlit."),""),"")</f>
        <v/>
      </c>
      <c r="AV324" s="5" t="str" cm="1">
        <f t="array" ref="AV324">_xlfn.TEXTJOIN(", ", TRUE, IF(CO323:DN323=1,CO$1:DN$1,""))</f>
        <v/>
      </c>
      <c r="AW324" s="5" t="str">
        <f t="shared" si="409"/>
        <v/>
      </c>
      <c r="AX324" s="5" t="b">
        <f t="shared" si="410"/>
        <v>0</v>
      </c>
      <c r="AY324" s="5" t="str">
        <f>IF(AX324,IF(NOT(ISBLANK(_xlfn.XLOOKUP(T324,Data!$W$3:$W$28,Data!$AD$3:$AD$28))),IF(CK323=12,"","There's nowhere to pour it away here."),"You can't empty that!"),"")</f>
        <v/>
      </c>
      <c r="AZ324" s="5" t="str">
        <f t="shared" si="411"/>
        <v/>
      </c>
      <c r="BA324" s="5" t="b">
        <f t="shared" si="412"/>
        <v>0</v>
      </c>
      <c r="BB324" s="5" t="e">
        <f>_xlfn.XLOOKUP(T324,Data!$W$3:$W$28,Data!$AD$3:$AD$28)</f>
        <v>#N/A</v>
      </c>
      <c r="BC324" s="5" t="str">
        <f t="shared" si="413"/>
        <v/>
      </c>
      <c r="BD324" s="5" t="str">
        <f t="shared" si="414"/>
        <v/>
      </c>
      <c r="BE324" s="5" t="b">
        <f t="shared" si="415"/>
        <v>0</v>
      </c>
      <c r="BF324" s="5" t="str">
        <f t="shared" si="351"/>
        <v/>
      </c>
      <c r="BG324" s="5" t="str">
        <f t="shared" si="416"/>
        <v/>
      </c>
      <c r="BH324" s="5" t="b">
        <f t="shared" si="417"/>
        <v>0</v>
      </c>
      <c r="BI324" s="5" t="str">
        <f t="shared" si="418"/>
        <v/>
      </c>
      <c r="BJ324" s="5" t="str">
        <f t="shared" si="352"/>
        <v/>
      </c>
      <c r="BK324" s="5" t="str">
        <f>IF(BH324,IF(BI324="","You ring the bell. "&amp;IF(BJ324=0,"Nothing else happens.","The "&amp;_xlfn.XLOOKUP(BJ324,Data!$W$3:$W$28,Data!$X$3:$X$28)&amp;" is transformed!"),BI324),"")</f>
        <v/>
      </c>
      <c r="BL324" s="5" t="b">
        <f t="shared" si="419"/>
        <v>0</v>
      </c>
      <c r="BM324" s="5" t="b">
        <f t="shared" si="420"/>
        <v>0</v>
      </c>
      <c r="BN324" s="5" t="str">
        <f t="shared" si="353"/>
        <v/>
      </c>
      <c r="BO324" s="5" t="str">
        <f t="shared" si="354"/>
        <v/>
      </c>
      <c r="BP324" s="5" t="b">
        <f t="shared" si="421"/>
        <v>0</v>
      </c>
      <c r="BQ324" s="5" t="str">
        <f>IF(BP324,IF(_xlfn.XLOOKUP(T324,Data!$W$3:$W$28,Data!$AB$3:$AB$28),"That's much too precious to give away!",IF(OR(AND(T324=17,CK323=CQ323),AND(T324=21,CK323=CV323)),"","No-one here seems to want that.")),"")</f>
        <v/>
      </c>
      <c r="BR324" s="5" t="str">
        <f>IF(BP324,IF(BQ324&lt;&gt;"",BQ324,IF(T324=21,Data!$B$5,"The priest takes the water and it is transformed by heavenly radiance!")),"")</f>
        <v/>
      </c>
      <c r="BS324" s="5" t="b">
        <f t="shared" si="422"/>
        <v>0</v>
      </c>
      <c r="BT324" s="5" t="str">
        <f t="shared" si="355"/>
        <v/>
      </c>
      <c r="BU324" s="5" t="str">
        <f t="shared" si="423"/>
        <v/>
      </c>
      <c r="BV324" s="5" t="b">
        <f t="shared" si="424"/>
        <v>0</v>
      </c>
      <c r="BW324" s="5" t="str">
        <f t="shared" si="356"/>
        <v/>
      </c>
      <c r="BX324" s="5" t="str">
        <f t="shared" si="425"/>
        <v/>
      </c>
      <c r="BY324" s="5" t="b">
        <f t="shared" si="426"/>
        <v>0</v>
      </c>
      <c r="BZ324" s="5">
        <f t="shared" si="427"/>
        <v>0</v>
      </c>
      <c r="CA324" s="5" t="str">
        <f t="shared" si="357"/>
        <v/>
      </c>
      <c r="CB324" s="5" t="b">
        <f t="shared" si="358"/>
        <v>0</v>
      </c>
      <c r="CC324" s="5" t="str">
        <f t="shared" si="359"/>
        <v/>
      </c>
      <c r="CD324" s="5" t="b">
        <f t="shared" si="360"/>
        <v>0</v>
      </c>
      <c r="CE324" s="5" t="b">
        <f t="shared" si="361"/>
        <v>0</v>
      </c>
      <c r="CF324" s="5" t="b">
        <f t="shared" si="362"/>
        <v>0</v>
      </c>
      <c r="CG324" s="5" t="b">
        <f t="shared" si="363"/>
        <v>0</v>
      </c>
      <c r="CH324" s="5" t="b">
        <f t="shared" si="364"/>
        <v>0</v>
      </c>
      <c r="CI324" s="5">
        <f t="shared" si="365"/>
        <v>0</v>
      </c>
      <c r="CJ324" s="5" t="str">
        <f t="shared" si="366"/>
        <v>I don't know that verb.</v>
      </c>
      <c r="CK324" s="4">
        <f t="shared" si="367"/>
        <v>3</v>
      </c>
      <c r="CL324" s="4" t="b">
        <f t="shared" si="368"/>
        <v>0</v>
      </c>
      <c r="CM324" s="4">
        <f t="shared" si="428"/>
        <v>20</v>
      </c>
      <c r="CN324" s="4" t="b">
        <f t="shared" si="369"/>
        <v>0</v>
      </c>
      <c r="CO324" s="4">
        <f t="shared" si="370"/>
        <v>12</v>
      </c>
      <c r="CP324" s="4">
        <f t="shared" si="371"/>
        <v>10</v>
      </c>
      <c r="CQ324" s="4">
        <f t="shared" si="372"/>
        <v>2</v>
      </c>
      <c r="CR324" s="4">
        <f t="shared" si="373"/>
        <v>20</v>
      </c>
      <c r="CS324" s="4">
        <f t="shared" si="374"/>
        <v>2</v>
      </c>
      <c r="CT324" s="4">
        <f t="shared" si="375"/>
        <v>15</v>
      </c>
      <c r="CU324" s="4">
        <f t="shared" si="376"/>
        <v>16</v>
      </c>
      <c r="CV324" s="4">
        <f t="shared" si="377"/>
        <v>8</v>
      </c>
      <c r="CW324" s="4">
        <f t="shared" si="378"/>
        <v>8</v>
      </c>
      <c r="CX324" s="4">
        <f t="shared" si="379"/>
        <v>14</v>
      </c>
      <c r="CY324" s="4">
        <f t="shared" si="380"/>
        <v>19</v>
      </c>
      <c r="CZ324" s="4">
        <f t="shared" si="381"/>
        <v>9</v>
      </c>
      <c r="DA324" s="4">
        <f t="shared" si="382"/>
        <v>2</v>
      </c>
      <c r="DB324" s="4">
        <f t="shared" si="383"/>
        <v>12</v>
      </c>
      <c r="DC324" s="4">
        <f t="shared" si="429"/>
        <v>2</v>
      </c>
      <c r="DD324" s="4">
        <f t="shared" si="384"/>
        <v>2</v>
      </c>
      <c r="DE324" s="4">
        <f t="shared" si="385"/>
        <v>2</v>
      </c>
      <c r="DF324" s="4">
        <f t="shared" si="386"/>
        <v>10</v>
      </c>
      <c r="DG324" s="4">
        <f t="shared" si="387"/>
        <v>2</v>
      </c>
      <c r="DH324" s="4">
        <f t="shared" si="388"/>
        <v>17</v>
      </c>
      <c r="DI324" s="4">
        <f t="shared" si="389"/>
        <v>6</v>
      </c>
      <c r="DJ324" s="4">
        <f t="shared" si="390"/>
        <v>15</v>
      </c>
      <c r="DK324" s="4">
        <f t="shared" si="391"/>
        <v>19</v>
      </c>
      <c r="DL324" s="4">
        <f t="shared" si="392"/>
        <v>2</v>
      </c>
      <c r="DM324" s="4">
        <f t="shared" si="393"/>
        <v>22</v>
      </c>
      <c r="DN324" s="4">
        <f t="shared" si="394"/>
        <v>23</v>
      </c>
      <c r="DO324" s="3"/>
    </row>
    <row r="325" spans="1:119" x14ac:dyDescent="0.35">
      <c r="A325" s="3" t="str">
        <f t="shared" si="395"/>
        <v/>
      </c>
      <c r="B325" s="6"/>
      <c r="C325" s="3" t="str">
        <f t="shared" si="345"/>
        <v/>
      </c>
      <c r="D325" s="3" t="e" cm="1">
        <f t="array" ref="D325:F325">INDEX(_xlfn.TEXTSPLIT(B325," ",,TRUE),_xlfn.SEQUENCE(1,3))</f>
        <v>#VALUE!</v>
      </c>
      <c r="E325" s="3" t="e">
        <v>#VALUE!</v>
      </c>
      <c r="F325" s="3" t="e">
        <v>#VALUE!</v>
      </c>
      <c r="G325" s="3" t="e" cm="1">
        <f t="array" ref="G325">_xlfn.XLOOKUP(D325,Data!$D$3:$D$36,Data!$E$3:$G$36)</f>
        <v>#VALUE!</v>
      </c>
      <c r="H325" s="3"/>
      <c r="I325" s="3"/>
      <c r="J325" s="3" t="e">
        <f>_xlfn.XMATCH(E325,Data!$L$3:$L$10)</f>
        <v>#VALUE!</v>
      </c>
      <c r="K325" s="3" t="str">
        <f>IF(M325="",IF(I325,Data!$B$4,_xlfn.XLOOKUP(D325,Data!$D$3:$D$36,Data!$E$3:$E$36)),"")</f>
        <v/>
      </c>
      <c r="L325" s="3" t="str">
        <f>IF(M325="",IF(I325,_xlfn.XLOOKUP(G325,Data!$L$3:$L$10,Data!$M$3:$M$10),IF(H325=0,"",IF(H325=1,E325,_xlfn.XLOOKUP(E325,Data!$L$3:$L$10,Data!$M$3:$M$10)))),"")</f>
        <v/>
      </c>
      <c r="M325" s="3" t="str">
        <f>IF(NOT(ISERROR(F325)),Data!$J$3,IF(ISERROR(G325),Data!$J$4,IF(AND(H325=0,NOT(ISERROR(E325))),Data!$J$5,IF(AND(H325=2,ISERROR(J325)),Data!$J$7,IF(AND(H325=1,ISERROR(E325)),Data!$J$6,"")))))</f>
        <v>I don't know that verb.</v>
      </c>
      <c r="N325" s="3" t="e">
        <f>_xlfn.XLOOKUP(K325,Data!$D$3:$D$36,Data!$H$3:$H$36)</f>
        <v>#N/A</v>
      </c>
      <c r="O325" s="3" t="e">
        <f>_xlfn.XLOOKUP(L325,Data!$X$3:$X$29,Data!$W$3:$W$29)</f>
        <v>#N/A</v>
      </c>
      <c r="P325" s="3" t="b">
        <f>OR(_xlfn.XLOOKUP(CK324,Data!$O$3:$O$25,Data!$U$3:$U$25),AND(CL324,OR(DC324=CK324,DC324=1)))</f>
        <v>1</v>
      </c>
      <c r="Q325" s="3" t="e" cm="1">
        <f t="array" ref="Q325">INDEX(CO324:DN324,1,O325)</f>
        <v>#N/A</v>
      </c>
      <c r="R325" s="3" t="e">
        <f t="shared" si="347"/>
        <v>#N/A</v>
      </c>
      <c r="S325" s="3" t="e">
        <f t="shared" si="396"/>
        <v>#N/A</v>
      </c>
      <c r="T325" s="3" t="str">
        <f t="shared" si="397"/>
        <v/>
      </c>
      <c r="U325" s="3" t="str">
        <f>IF(M325&lt;&gt;"",M325,IF(L325="","",IFERROR(IF(T325=0,IF(S325=FALSE,Data!$J$11,Data!$J$8),""),IF(K325=Data!$B$4,"",Data!$J$8))))</f>
        <v>I don't know that verb.</v>
      </c>
      <c r="V325" s="3" t="e" cm="1">
        <f t="array" ref="V325">INDEX(Data!$Q$3:$T$25,CK324,L325)</f>
        <v>#VALUE!</v>
      </c>
      <c r="W325" s="3" t="e">
        <f t="shared" si="348"/>
        <v>#VALUE!</v>
      </c>
      <c r="X325" s="3">
        <f t="shared" si="398"/>
        <v>0</v>
      </c>
      <c r="Y325" s="3" t="str">
        <f>IF(K325&lt;&gt;"Go","",IF(ISNUMBER(V325),IF(V325&gt;0,W325,Data!$J$9),Play!V325))</f>
        <v/>
      </c>
      <c r="Z325" s="3" t="b">
        <f t="shared" si="399"/>
        <v>0</v>
      </c>
      <c r="AA325" s="3" t="str">
        <f t="shared" si="400"/>
        <v/>
      </c>
      <c r="AB325" s="3">
        <f t="shared" si="349"/>
        <v>0</v>
      </c>
      <c r="AE325" s="5" t="str">
        <f t="shared" si="350"/>
        <v/>
      </c>
      <c r="AF325" s="5" t="str">
        <f>IF(AE325&lt;&gt;"",OR(_xlfn.XLOOKUP(AE325,Data!$O$3:$O$25,Data!$U$3:$U$25),AND(CL324,OR(DC324=1,DC324=CK324))),"")</f>
        <v/>
      </c>
      <c r="AG325" s="5" t="e" cm="1">
        <f t="array" ref="AG325">"Exits: " &amp; _xlfn.TEXTJOIN(", ", TRUE, IF(INDEX(Data!$Q$3:$T$25,AE325,0)&gt;0,Data!$Q$2:$T$2,""))&amp;"."</f>
        <v>#VALUE!</v>
      </c>
      <c r="AH325" s="5" t="str" cm="1">
        <f t="array" ref="AH325">_xlfn.TEXTJOIN(", ", TRUE, IF(CO324:DN324=AE325,_xlfn.XLOOKUP($CO$3:$DN$3,Data!$W$3:$W$28,Data!$X$3:$X$28),""))</f>
        <v/>
      </c>
      <c r="AI325" s="5" t="str">
        <f>IF(AF325="","",IF(AF325,_xlfn.XLOOKUP(AE325,Data!$O$3:$O$25,Data!$P$3:$P$25)&amp;" "&amp;AG325&amp;IF(AH325&lt;&gt;""," You see: " &amp;AH325&amp;".",""),Data!$J$10))</f>
        <v/>
      </c>
      <c r="AJ325" s="5" t="str">
        <f t="shared" si="401"/>
        <v/>
      </c>
      <c r="AK325" s="5" t="str">
        <f>IF(AND(K325="Talk",U325=""),_xlfn.XLOOKUP(T325,Data!$W$3:$W$28,Data!$AC$3:$AC$28),"")</f>
        <v/>
      </c>
      <c r="AL325" s="5" t="str">
        <f t="shared" si="402"/>
        <v/>
      </c>
      <c r="AM325" s="5" t="b">
        <f t="shared" si="403"/>
        <v>0</v>
      </c>
      <c r="AN325" s="5" t="str">
        <f>IF(AM325,IF(_xlfn.XLOOKUP(T325,Data!$W$3:$W$28,Data!$AA$3:$AA$28)=FALSE,"You can't take that.",IF(Q325=1,"You already have that.",IF(OR(CK324=CT324,CK324=CY324),"The unholy fiend prevents you!",""))),"")</f>
        <v/>
      </c>
      <c r="AO325" s="5" t="str">
        <f t="shared" si="404"/>
        <v/>
      </c>
      <c r="AP325" s="5" t="str">
        <f t="shared" si="405"/>
        <v/>
      </c>
      <c r="AQ325" s="5" t="b">
        <f t="shared" si="406"/>
        <v>0</v>
      </c>
      <c r="AR325" s="5" t="str">
        <f t="shared" si="407"/>
        <v/>
      </c>
      <c r="AS325" s="5" t="str">
        <f t="shared" si="408"/>
        <v/>
      </c>
      <c r="AT325" s="5" t="str">
        <f t="shared" si="346"/>
        <v/>
      </c>
      <c r="AU325" s="5" t="str">
        <f>IF(AND(K325="Examine",U325=""),_xlfn.XLOOKUP(T325,Data!$W$3:$W$28,Data!$Z$3:$Z$28)&amp;IF(T325=15,IF(CL324,IF(CM324&gt;=14,"burning brightly.",IF(CM324&gt;=9,"burning steadily.",IF(CM324&gt;=4,"burning weakly.","guttering."))),"unlit."),""),"")</f>
        <v/>
      </c>
      <c r="AV325" s="5" t="str" cm="1">
        <f t="array" ref="AV325">_xlfn.TEXTJOIN(", ", TRUE, IF(CO324:DN324=1,CO$1:DN$1,""))</f>
        <v/>
      </c>
      <c r="AW325" s="5" t="str">
        <f t="shared" si="409"/>
        <v/>
      </c>
      <c r="AX325" s="5" t="b">
        <f t="shared" si="410"/>
        <v>0</v>
      </c>
      <c r="AY325" s="5" t="str">
        <f>IF(AX325,IF(NOT(ISBLANK(_xlfn.XLOOKUP(T325,Data!$W$3:$W$28,Data!$AD$3:$AD$28))),IF(CK324=12,"","There's nowhere to pour it away here."),"You can't empty that!"),"")</f>
        <v/>
      </c>
      <c r="AZ325" s="5" t="str">
        <f t="shared" si="411"/>
        <v/>
      </c>
      <c r="BA325" s="5" t="b">
        <f t="shared" si="412"/>
        <v>0</v>
      </c>
      <c r="BB325" s="5" t="e">
        <f>_xlfn.XLOOKUP(T325,Data!$W$3:$W$28,Data!$AD$3:$AD$28)</f>
        <v>#N/A</v>
      </c>
      <c r="BC325" s="5" t="str">
        <f t="shared" si="413"/>
        <v/>
      </c>
      <c r="BD325" s="5" t="str">
        <f t="shared" si="414"/>
        <v/>
      </c>
      <c r="BE325" s="5" t="b">
        <f t="shared" si="415"/>
        <v>0</v>
      </c>
      <c r="BF325" s="5" t="str">
        <f t="shared" si="351"/>
        <v/>
      </c>
      <c r="BG325" s="5" t="str">
        <f t="shared" si="416"/>
        <v/>
      </c>
      <c r="BH325" s="5" t="b">
        <f t="shared" si="417"/>
        <v>0</v>
      </c>
      <c r="BI325" s="5" t="str">
        <f t="shared" si="418"/>
        <v/>
      </c>
      <c r="BJ325" s="5" t="str">
        <f t="shared" si="352"/>
        <v/>
      </c>
      <c r="BK325" s="5" t="str">
        <f>IF(BH325,IF(BI325="","You ring the bell. "&amp;IF(BJ325=0,"Nothing else happens.","The "&amp;_xlfn.XLOOKUP(BJ325,Data!$W$3:$W$28,Data!$X$3:$X$28)&amp;" is transformed!"),BI325),"")</f>
        <v/>
      </c>
      <c r="BL325" s="5" t="b">
        <f t="shared" si="419"/>
        <v>0</v>
      </c>
      <c r="BM325" s="5" t="b">
        <f t="shared" si="420"/>
        <v>0</v>
      </c>
      <c r="BN325" s="5" t="str">
        <f t="shared" si="353"/>
        <v/>
      </c>
      <c r="BO325" s="5" t="str">
        <f t="shared" si="354"/>
        <v/>
      </c>
      <c r="BP325" s="5" t="b">
        <f t="shared" si="421"/>
        <v>0</v>
      </c>
      <c r="BQ325" s="5" t="str">
        <f>IF(BP325,IF(_xlfn.XLOOKUP(T325,Data!$W$3:$W$28,Data!$AB$3:$AB$28),"That's much too precious to give away!",IF(OR(AND(T325=17,CK324=CQ324),AND(T325=21,CK324=CV324)),"","No-one here seems to want that.")),"")</f>
        <v/>
      </c>
      <c r="BR325" s="5" t="str">
        <f>IF(BP325,IF(BQ325&lt;&gt;"",BQ325,IF(T325=21,Data!$B$5,"The priest takes the water and it is transformed by heavenly radiance!")),"")</f>
        <v/>
      </c>
      <c r="BS325" s="5" t="b">
        <f t="shared" si="422"/>
        <v>0</v>
      </c>
      <c r="BT325" s="5" t="str">
        <f t="shared" si="355"/>
        <v/>
      </c>
      <c r="BU325" s="5" t="str">
        <f t="shared" si="423"/>
        <v/>
      </c>
      <c r="BV325" s="5" t="b">
        <f t="shared" si="424"/>
        <v>0</v>
      </c>
      <c r="BW325" s="5" t="str">
        <f t="shared" si="356"/>
        <v/>
      </c>
      <c r="BX325" s="5" t="str">
        <f t="shared" si="425"/>
        <v/>
      </c>
      <c r="BY325" s="5" t="b">
        <f t="shared" si="426"/>
        <v>0</v>
      </c>
      <c r="BZ325" s="5">
        <f t="shared" si="427"/>
        <v>0</v>
      </c>
      <c r="CA325" s="5" t="str">
        <f t="shared" si="357"/>
        <v/>
      </c>
      <c r="CB325" s="5" t="b">
        <f t="shared" si="358"/>
        <v>0</v>
      </c>
      <c r="CC325" s="5" t="str">
        <f t="shared" si="359"/>
        <v/>
      </c>
      <c r="CD325" s="5" t="b">
        <f t="shared" si="360"/>
        <v>0</v>
      </c>
      <c r="CE325" s="5" t="b">
        <f t="shared" si="361"/>
        <v>0</v>
      </c>
      <c r="CF325" s="5" t="b">
        <f t="shared" si="362"/>
        <v>0</v>
      </c>
      <c r="CG325" s="5" t="b">
        <f t="shared" si="363"/>
        <v>0</v>
      </c>
      <c r="CH325" s="5" t="b">
        <f t="shared" si="364"/>
        <v>0</v>
      </c>
      <c r="CI325" s="5">
        <f t="shared" si="365"/>
        <v>0</v>
      </c>
      <c r="CJ325" s="5" t="str">
        <f t="shared" si="366"/>
        <v>I don't know that verb.</v>
      </c>
      <c r="CK325" s="4">
        <f t="shared" si="367"/>
        <v>3</v>
      </c>
      <c r="CL325" s="4" t="b">
        <f t="shared" si="368"/>
        <v>0</v>
      </c>
      <c r="CM325" s="4">
        <f t="shared" si="428"/>
        <v>20</v>
      </c>
      <c r="CN325" s="4" t="b">
        <f t="shared" si="369"/>
        <v>0</v>
      </c>
      <c r="CO325" s="4">
        <f t="shared" si="370"/>
        <v>12</v>
      </c>
      <c r="CP325" s="4">
        <f t="shared" si="371"/>
        <v>10</v>
      </c>
      <c r="CQ325" s="4">
        <f t="shared" si="372"/>
        <v>2</v>
      </c>
      <c r="CR325" s="4">
        <f t="shared" si="373"/>
        <v>20</v>
      </c>
      <c r="CS325" s="4">
        <f t="shared" si="374"/>
        <v>2</v>
      </c>
      <c r="CT325" s="4">
        <f t="shared" si="375"/>
        <v>15</v>
      </c>
      <c r="CU325" s="4">
        <f t="shared" si="376"/>
        <v>16</v>
      </c>
      <c r="CV325" s="4">
        <f t="shared" si="377"/>
        <v>8</v>
      </c>
      <c r="CW325" s="4">
        <f t="shared" si="378"/>
        <v>8</v>
      </c>
      <c r="CX325" s="4">
        <f t="shared" si="379"/>
        <v>14</v>
      </c>
      <c r="CY325" s="4">
        <f t="shared" si="380"/>
        <v>19</v>
      </c>
      <c r="CZ325" s="4">
        <f t="shared" si="381"/>
        <v>9</v>
      </c>
      <c r="DA325" s="4">
        <f t="shared" si="382"/>
        <v>2</v>
      </c>
      <c r="DB325" s="4">
        <f t="shared" si="383"/>
        <v>12</v>
      </c>
      <c r="DC325" s="4">
        <f t="shared" si="429"/>
        <v>2</v>
      </c>
      <c r="DD325" s="4">
        <f t="shared" si="384"/>
        <v>2</v>
      </c>
      <c r="DE325" s="4">
        <f t="shared" si="385"/>
        <v>2</v>
      </c>
      <c r="DF325" s="4">
        <f t="shared" si="386"/>
        <v>10</v>
      </c>
      <c r="DG325" s="4">
        <f t="shared" si="387"/>
        <v>2</v>
      </c>
      <c r="DH325" s="4">
        <f t="shared" si="388"/>
        <v>17</v>
      </c>
      <c r="DI325" s="4">
        <f t="shared" si="389"/>
        <v>6</v>
      </c>
      <c r="DJ325" s="4">
        <f t="shared" si="390"/>
        <v>15</v>
      </c>
      <c r="DK325" s="4">
        <f t="shared" si="391"/>
        <v>19</v>
      </c>
      <c r="DL325" s="4">
        <f t="shared" si="392"/>
        <v>2</v>
      </c>
      <c r="DM325" s="4">
        <f t="shared" si="393"/>
        <v>22</v>
      </c>
      <c r="DN325" s="4">
        <f t="shared" si="394"/>
        <v>23</v>
      </c>
      <c r="DO325" s="3"/>
    </row>
    <row r="326" spans="1:119" x14ac:dyDescent="0.35">
      <c r="A326" s="3" t="str">
        <f t="shared" si="395"/>
        <v/>
      </c>
      <c r="B326" s="6"/>
      <c r="C326" s="3" t="str">
        <f t="shared" ref="C326:C389" si="430">IF(B326&lt;&gt;"",UPPER(CJ326),"")</f>
        <v/>
      </c>
      <c r="D326" s="3" t="e" cm="1">
        <f t="array" ref="D326:F326">INDEX(_xlfn.TEXTSPLIT(B326," ",,TRUE),_xlfn.SEQUENCE(1,3))</f>
        <v>#VALUE!</v>
      </c>
      <c r="E326" s="3" t="e">
        <v>#VALUE!</v>
      </c>
      <c r="F326" s="3" t="e">
        <v>#VALUE!</v>
      </c>
      <c r="G326" s="3" t="e" cm="1">
        <f t="array" ref="G326">_xlfn.XLOOKUP(D326,Data!$D$3:$D$36,Data!$E$3:$G$36)</f>
        <v>#VALUE!</v>
      </c>
      <c r="H326" s="3"/>
      <c r="I326" s="3"/>
      <c r="J326" s="3" t="e">
        <f>_xlfn.XMATCH(E326,Data!$L$3:$L$10)</f>
        <v>#VALUE!</v>
      </c>
      <c r="K326" s="3" t="str">
        <f>IF(M326="",IF(I326,Data!$B$4,_xlfn.XLOOKUP(D326,Data!$D$3:$D$36,Data!$E$3:$E$36)),"")</f>
        <v/>
      </c>
      <c r="L326" s="3" t="str">
        <f>IF(M326="",IF(I326,_xlfn.XLOOKUP(G326,Data!$L$3:$L$10,Data!$M$3:$M$10),IF(H326=0,"",IF(H326=1,E326,_xlfn.XLOOKUP(E326,Data!$L$3:$L$10,Data!$M$3:$M$10)))),"")</f>
        <v/>
      </c>
      <c r="M326" s="3" t="str">
        <f>IF(NOT(ISERROR(F326)),Data!$J$3,IF(ISERROR(G326),Data!$J$4,IF(AND(H326=0,NOT(ISERROR(E326))),Data!$J$5,IF(AND(H326=2,ISERROR(J326)),Data!$J$7,IF(AND(H326=1,ISERROR(E326)),Data!$J$6,"")))))</f>
        <v>I don't know that verb.</v>
      </c>
      <c r="N326" s="3" t="e">
        <f>_xlfn.XLOOKUP(K326,Data!$D$3:$D$36,Data!$H$3:$H$36)</f>
        <v>#N/A</v>
      </c>
      <c r="O326" s="3" t="e">
        <f>_xlfn.XLOOKUP(L326,Data!$X$3:$X$29,Data!$W$3:$W$29)</f>
        <v>#N/A</v>
      </c>
      <c r="P326" s="3" t="b">
        <f>OR(_xlfn.XLOOKUP(CK325,Data!$O$3:$O$25,Data!$U$3:$U$25),AND(CL325,OR(DC325=CK325,DC325=1)))</f>
        <v>1</v>
      </c>
      <c r="Q326" s="3" t="e" cm="1">
        <f t="array" ref="Q326">INDEX(CO325:DN325,1,O326)</f>
        <v>#N/A</v>
      </c>
      <c r="R326" s="3" t="e">
        <f t="shared" si="347"/>
        <v>#N/A</v>
      </c>
      <c r="S326" s="3" t="e">
        <f t="shared" si="396"/>
        <v>#N/A</v>
      </c>
      <c r="T326" s="3" t="str">
        <f t="shared" si="397"/>
        <v/>
      </c>
      <c r="U326" s="3" t="str">
        <f>IF(M326&lt;&gt;"",M326,IF(L326="","",IFERROR(IF(T326=0,IF(S326=FALSE,Data!$J$11,Data!$J$8),""),IF(K326=Data!$B$4,"",Data!$J$8))))</f>
        <v>I don't know that verb.</v>
      </c>
      <c r="V326" s="3" t="e" cm="1">
        <f t="array" ref="V326">INDEX(Data!$Q$3:$T$25,CK325,L326)</f>
        <v>#VALUE!</v>
      </c>
      <c r="W326" s="3" t="e">
        <f t="shared" si="348"/>
        <v>#VALUE!</v>
      </c>
      <c r="X326" s="3">
        <f t="shared" si="398"/>
        <v>0</v>
      </c>
      <c r="Y326" s="3" t="str">
        <f>IF(K326&lt;&gt;"Go","",IF(ISNUMBER(V326),IF(V326&gt;0,W326,Data!$J$9),Play!V326))</f>
        <v/>
      </c>
      <c r="Z326" s="3" t="b">
        <f t="shared" si="399"/>
        <v>0</v>
      </c>
      <c r="AA326" s="3" t="str">
        <f t="shared" si="400"/>
        <v/>
      </c>
      <c r="AB326" s="3">
        <f t="shared" si="349"/>
        <v>0</v>
      </c>
      <c r="AE326" s="5" t="str">
        <f t="shared" si="350"/>
        <v/>
      </c>
      <c r="AF326" s="5" t="str">
        <f>IF(AE326&lt;&gt;"",OR(_xlfn.XLOOKUP(AE326,Data!$O$3:$O$25,Data!$U$3:$U$25),AND(CL325,OR(DC325=1,DC325=CK325))),"")</f>
        <v/>
      </c>
      <c r="AG326" s="5" t="e" cm="1">
        <f t="array" ref="AG326">"Exits: " &amp; _xlfn.TEXTJOIN(", ", TRUE, IF(INDEX(Data!$Q$3:$T$25,AE326,0)&gt;0,Data!$Q$2:$T$2,""))&amp;"."</f>
        <v>#VALUE!</v>
      </c>
      <c r="AH326" s="5" t="str" cm="1">
        <f t="array" ref="AH326">_xlfn.TEXTJOIN(", ", TRUE, IF(CO325:DN325=AE326,_xlfn.XLOOKUP($CO$3:$DN$3,Data!$W$3:$W$28,Data!$X$3:$X$28),""))</f>
        <v/>
      </c>
      <c r="AI326" s="5" t="str">
        <f>IF(AF326="","",IF(AF326,_xlfn.XLOOKUP(AE326,Data!$O$3:$O$25,Data!$P$3:$P$25)&amp;" "&amp;AG326&amp;IF(AH326&lt;&gt;""," You see: " &amp;AH326&amp;".",""),Data!$J$10))</f>
        <v/>
      </c>
      <c r="AJ326" s="5" t="str">
        <f t="shared" si="401"/>
        <v/>
      </c>
      <c r="AK326" s="5" t="str">
        <f>IF(AND(K326="Talk",U326=""),_xlfn.XLOOKUP(T326,Data!$W$3:$W$28,Data!$AC$3:$AC$28),"")</f>
        <v/>
      </c>
      <c r="AL326" s="5" t="str">
        <f t="shared" si="402"/>
        <v/>
      </c>
      <c r="AM326" s="5" t="b">
        <f t="shared" si="403"/>
        <v>0</v>
      </c>
      <c r="AN326" s="5" t="str">
        <f>IF(AM326,IF(_xlfn.XLOOKUP(T326,Data!$W$3:$W$28,Data!$AA$3:$AA$28)=FALSE,"You can't take that.",IF(Q326=1,"You already have that.",IF(OR(CK325=CT325,CK325=CY325),"The unholy fiend prevents you!",""))),"")</f>
        <v/>
      </c>
      <c r="AO326" s="5" t="str">
        <f t="shared" si="404"/>
        <v/>
      </c>
      <c r="AP326" s="5" t="str">
        <f t="shared" si="405"/>
        <v/>
      </c>
      <c r="AQ326" s="5" t="b">
        <f t="shared" si="406"/>
        <v>0</v>
      </c>
      <c r="AR326" s="5" t="str">
        <f t="shared" si="407"/>
        <v/>
      </c>
      <c r="AS326" s="5" t="str">
        <f t="shared" si="408"/>
        <v/>
      </c>
      <c r="AT326" s="5" t="str">
        <f t="shared" ref="AT326:AT389" si="431">IF(ISNUMBER(AS326),"Dropped.",AR326)&amp;IFERROR(IF(AND(AQ326,CD326)," Heavenly radiance transforms the water!",""),"")</f>
        <v/>
      </c>
      <c r="AU326" s="5" t="str">
        <f>IF(AND(K326="Examine",U326=""),_xlfn.XLOOKUP(T326,Data!$W$3:$W$28,Data!$Z$3:$Z$28)&amp;IF(T326=15,IF(CL325,IF(CM325&gt;=14,"burning brightly.",IF(CM325&gt;=9,"burning steadily.",IF(CM325&gt;=4,"burning weakly.","guttering."))),"unlit."),""),"")</f>
        <v/>
      </c>
      <c r="AV326" s="5" t="str" cm="1">
        <f t="array" ref="AV326">_xlfn.TEXTJOIN(", ", TRUE, IF(CO325:DN325=1,CO$1:DN$1,""))</f>
        <v/>
      </c>
      <c r="AW326" s="5" t="str">
        <f t="shared" si="409"/>
        <v/>
      </c>
      <c r="AX326" s="5" t="b">
        <f t="shared" si="410"/>
        <v>0</v>
      </c>
      <c r="AY326" s="5" t="str">
        <f>IF(AX326,IF(NOT(ISBLANK(_xlfn.XLOOKUP(T326,Data!$W$3:$W$28,Data!$AD$3:$AD$28))),IF(CK325=12,"","There's nowhere to pour it away here."),"You can't empty that!"),"")</f>
        <v/>
      </c>
      <c r="AZ326" s="5" t="str">
        <f t="shared" si="411"/>
        <v/>
      </c>
      <c r="BA326" s="5" t="b">
        <f t="shared" si="412"/>
        <v>0</v>
      </c>
      <c r="BB326" s="5" t="e">
        <f>_xlfn.XLOOKUP(T326,Data!$W$3:$W$28,Data!$AD$3:$AD$28)</f>
        <v>#N/A</v>
      </c>
      <c r="BC326" s="5" t="str">
        <f t="shared" si="413"/>
        <v/>
      </c>
      <c r="BD326" s="5" t="str">
        <f t="shared" si="414"/>
        <v/>
      </c>
      <c r="BE326" s="5" t="b">
        <f t="shared" si="415"/>
        <v>0</v>
      </c>
      <c r="BF326" s="5" t="str">
        <f t="shared" si="351"/>
        <v/>
      </c>
      <c r="BG326" s="5" t="str">
        <f t="shared" si="416"/>
        <v/>
      </c>
      <c r="BH326" s="5" t="b">
        <f t="shared" si="417"/>
        <v>0</v>
      </c>
      <c r="BI326" s="5" t="str">
        <f t="shared" si="418"/>
        <v/>
      </c>
      <c r="BJ326" s="5" t="str">
        <f t="shared" si="352"/>
        <v/>
      </c>
      <c r="BK326" s="5" t="str">
        <f>IF(BH326,IF(BI326="","You ring the bell. "&amp;IF(BJ326=0,"Nothing else happens.","The "&amp;_xlfn.XLOOKUP(BJ326,Data!$W$3:$W$28,Data!$X$3:$X$28)&amp;" is transformed!"),BI326),"")</f>
        <v/>
      </c>
      <c r="BL326" s="5" t="b">
        <f t="shared" si="419"/>
        <v>0</v>
      </c>
      <c r="BM326" s="5" t="b">
        <f t="shared" si="420"/>
        <v>0</v>
      </c>
      <c r="BN326" s="5" t="str">
        <f t="shared" si="353"/>
        <v/>
      </c>
      <c r="BO326" s="5" t="str">
        <f t="shared" si="354"/>
        <v/>
      </c>
      <c r="BP326" s="5" t="b">
        <f t="shared" si="421"/>
        <v>0</v>
      </c>
      <c r="BQ326" s="5" t="str">
        <f>IF(BP326,IF(_xlfn.XLOOKUP(T326,Data!$W$3:$W$28,Data!$AB$3:$AB$28),"That's much too precious to give away!",IF(OR(AND(T326=17,CK325=CQ325),AND(T326=21,CK325=CV325)),"","No-one here seems to want that.")),"")</f>
        <v/>
      </c>
      <c r="BR326" s="5" t="str">
        <f>IF(BP326,IF(BQ326&lt;&gt;"",BQ326,IF(T326=21,Data!$B$5,"The priest takes the water and it is transformed by heavenly radiance!")),"")</f>
        <v/>
      </c>
      <c r="BS326" s="5" t="b">
        <f t="shared" si="422"/>
        <v>0</v>
      </c>
      <c r="BT326" s="5" t="str">
        <f t="shared" si="355"/>
        <v/>
      </c>
      <c r="BU326" s="5" t="str">
        <f t="shared" si="423"/>
        <v/>
      </c>
      <c r="BV326" s="5" t="b">
        <f t="shared" si="424"/>
        <v>0</v>
      </c>
      <c r="BW326" s="5" t="str">
        <f t="shared" si="356"/>
        <v/>
      </c>
      <c r="BX326" s="5" t="str">
        <f t="shared" si="425"/>
        <v/>
      </c>
      <c r="BY326" s="5" t="b">
        <f t="shared" si="426"/>
        <v>0</v>
      </c>
      <c r="BZ326" s="5">
        <f t="shared" si="427"/>
        <v>0</v>
      </c>
      <c r="CA326" s="5" t="str">
        <f t="shared" si="357"/>
        <v/>
      </c>
      <c r="CB326" s="5" t="b">
        <f t="shared" si="358"/>
        <v>0</v>
      </c>
      <c r="CC326" s="5" t="str">
        <f t="shared" si="359"/>
        <v/>
      </c>
      <c r="CD326" s="5" t="b">
        <f t="shared" si="360"/>
        <v>0</v>
      </c>
      <c r="CE326" s="5" t="b">
        <f t="shared" si="361"/>
        <v>0</v>
      </c>
      <c r="CF326" s="5" t="b">
        <f t="shared" si="362"/>
        <v>0</v>
      </c>
      <c r="CG326" s="5" t="b">
        <f t="shared" si="363"/>
        <v>0</v>
      </c>
      <c r="CH326" s="5" t="b">
        <f t="shared" si="364"/>
        <v>0</v>
      </c>
      <c r="CI326" s="5">
        <f t="shared" si="365"/>
        <v>0</v>
      </c>
      <c r="CJ326" s="5" t="str">
        <f t="shared" si="366"/>
        <v>I don't know that verb.</v>
      </c>
      <c r="CK326" s="4">
        <f t="shared" si="367"/>
        <v>3</v>
      </c>
      <c r="CL326" s="4" t="b">
        <f t="shared" si="368"/>
        <v>0</v>
      </c>
      <c r="CM326" s="4">
        <f t="shared" si="428"/>
        <v>20</v>
      </c>
      <c r="CN326" s="4" t="b">
        <f t="shared" si="369"/>
        <v>0</v>
      </c>
      <c r="CO326" s="4">
        <f t="shared" si="370"/>
        <v>12</v>
      </c>
      <c r="CP326" s="4">
        <f t="shared" si="371"/>
        <v>10</v>
      </c>
      <c r="CQ326" s="4">
        <f t="shared" si="372"/>
        <v>2</v>
      </c>
      <c r="CR326" s="4">
        <f t="shared" si="373"/>
        <v>20</v>
      </c>
      <c r="CS326" s="4">
        <f t="shared" si="374"/>
        <v>2</v>
      </c>
      <c r="CT326" s="4">
        <f t="shared" si="375"/>
        <v>15</v>
      </c>
      <c r="CU326" s="4">
        <f t="shared" si="376"/>
        <v>16</v>
      </c>
      <c r="CV326" s="4">
        <f t="shared" si="377"/>
        <v>8</v>
      </c>
      <c r="CW326" s="4">
        <f t="shared" si="378"/>
        <v>8</v>
      </c>
      <c r="CX326" s="4">
        <f t="shared" si="379"/>
        <v>14</v>
      </c>
      <c r="CY326" s="4">
        <f t="shared" si="380"/>
        <v>19</v>
      </c>
      <c r="CZ326" s="4">
        <f t="shared" si="381"/>
        <v>9</v>
      </c>
      <c r="DA326" s="4">
        <f t="shared" si="382"/>
        <v>2</v>
      </c>
      <c r="DB326" s="4">
        <f t="shared" si="383"/>
        <v>12</v>
      </c>
      <c r="DC326" s="4">
        <f t="shared" si="429"/>
        <v>2</v>
      </c>
      <c r="DD326" s="4">
        <f t="shared" si="384"/>
        <v>2</v>
      </c>
      <c r="DE326" s="4">
        <f t="shared" si="385"/>
        <v>2</v>
      </c>
      <c r="DF326" s="4">
        <f t="shared" si="386"/>
        <v>10</v>
      </c>
      <c r="DG326" s="4">
        <f t="shared" si="387"/>
        <v>2</v>
      </c>
      <c r="DH326" s="4">
        <f t="shared" si="388"/>
        <v>17</v>
      </c>
      <c r="DI326" s="4">
        <f t="shared" si="389"/>
        <v>6</v>
      </c>
      <c r="DJ326" s="4">
        <f t="shared" si="390"/>
        <v>15</v>
      </c>
      <c r="DK326" s="4">
        <f t="shared" si="391"/>
        <v>19</v>
      </c>
      <c r="DL326" s="4">
        <f t="shared" si="392"/>
        <v>2</v>
      </c>
      <c r="DM326" s="4">
        <f t="shared" si="393"/>
        <v>22</v>
      </c>
      <c r="DN326" s="4">
        <f t="shared" si="394"/>
        <v>23</v>
      </c>
      <c r="DO326" s="3"/>
    </row>
    <row r="327" spans="1:119" x14ac:dyDescent="0.35">
      <c r="A327" s="3" t="str">
        <f t="shared" si="395"/>
        <v/>
      </c>
      <c r="B327" s="6"/>
      <c r="C327" s="3" t="str">
        <f t="shared" si="430"/>
        <v/>
      </c>
      <c r="D327" s="3" t="e" cm="1">
        <f t="array" ref="D327:F327">INDEX(_xlfn.TEXTSPLIT(B327," ",,TRUE),_xlfn.SEQUENCE(1,3))</f>
        <v>#VALUE!</v>
      </c>
      <c r="E327" s="3" t="e">
        <v>#VALUE!</v>
      </c>
      <c r="F327" s="3" t="e">
        <v>#VALUE!</v>
      </c>
      <c r="G327" s="3" t="e" cm="1">
        <f t="array" ref="G327">_xlfn.XLOOKUP(D327,Data!$D$3:$D$36,Data!$E$3:$G$36)</f>
        <v>#VALUE!</v>
      </c>
      <c r="H327" s="3"/>
      <c r="I327" s="3"/>
      <c r="J327" s="3" t="e">
        <f>_xlfn.XMATCH(E327,Data!$L$3:$L$10)</f>
        <v>#VALUE!</v>
      </c>
      <c r="K327" s="3" t="str">
        <f>IF(M327="",IF(I327,Data!$B$4,_xlfn.XLOOKUP(D327,Data!$D$3:$D$36,Data!$E$3:$E$36)),"")</f>
        <v/>
      </c>
      <c r="L327" s="3" t="str">
        <f>IF(M327="",IF(I327,_xlfn.XLOOKUP(G327,Data!$L$3:$L$10,Data!$M$3:$M$10),IF(H327=0,"",IF(H327=1,E327,_xlfn.XLOOKUP(E327,Data!$L$3:$L$10,Data!$M$3:$M$10)))),"")</f>
        <v/>
      </c>
      <c r="M327" s="3" t="str">
        <f>IF(NOT(ISERROR(F327)),Data!$J$3,IF(ISERROR(G327),Data!$J$4,IF(AND(H327=0,NOT(ISERROR(E327))),Data!$J$5,IF(AND(H327=2,ISERROR(J327)),Data!$J$7,IF(AND(H327=1,ISERROR(E327)),Data!$J$6,"")))))</f>
        <v>I don't know that verb.</v>
      </c>
      <c r="N327" s="3" t="e">
        <f>_xlfn.XLOOKUP(K327,Data!$D$3:$D$36,Data!$H$3:$H$36)</f>
        <v>#N/A</v>
      </c>
      <c r="O327" s="3" t="e">
        <f>_xlfn.XLOOKUP(L327,Data!$X$3:$X$29,Data!$W$3:$W$29)</f>
        <v>#N/A</v>
      </c>
      <c r="P327" s="3" t="b">
        <f>OR(_xlfn.XLOOKUP(CK326,Data!$O$3:$O$25,Data!$U$3:$U$25),AND(CL326,OR(DC326=CK326,DC326=1)))</f>
        <v>1</v>
      </c>
      <c r="Q327" s="3" t="e" cm="1">
        <f t="array" ref="Q327">INDEX(CO326:DN326,1,O327)</f>
        <v>#N/A</v>
      </c>
      <c r="R327" s="3" t="e">
        <f t="shared" ref="R327:R390" si="432">OR(Q327=1,AND(Q327=CK326,P327))</f>
        <v>#N/A</v>
      </c>
      <c r="S327" s="3" t="e">
        <f t="shared" si="396"/>
        <v>#N/A</v>
      </c>
      <c r="T327" s="3" t="str">
        <f t="shared" si="397"/>
        <v/>
      </c>
      <c r="U327" s="3" t="str">
        <f>IF(M327&lt;&gt;"",M327,IF(L327="","",IFERROR(IF(T327=0,IF(S327=FALSE,Data!$J$11,Data!$J$8),""),IF(K327=Data!$B$4,"",Data!$J$8))))</f>
        <v>I don't know that verb.</v>
      </c>
      <c r="V327" s="3" t="e" cm="1">
        <f t="array" ref="V327">INDEX(Data!$Q$3:$T$25,CK326,L327)</f>
        <v>#VALUE!</v>
      </c>
      <c r="W327" s="3" t="e">
        <f t="shared" ref="W327:W390" si="433">IF(AND(CK326=16,V327=23,CU326=16),"The barricade blocks the way.",IF(AND(CK326=8,V327=13,CW326=8),"The rockfall blocks the way.",""))</f>
        <v>#VALUE!</v>
      </c>
      <c r="X327" s="3">
        <f t="shared" si="398"/>
        <v>0</v>
      </c>
      <c r="Y327" s="3" t="str">
        <f>IF(K327&lt;&gt;"Go","",IF(ISNUMBER(V327),IF(V327&gt;0,W327,Data!$J$9),Play!V327))</f>
        <v/>
      </c>
      <c r="Z327" s="3" t="b">
        <f t="shared" si="399"/>
        <v>0</v>
      </c>
      <c r="AA327" s="3" t="str">
        <f t="shared" si="400"/>
        <v/>
      </c>
      <c r="AB327" s="3">
        <f t="shared" ref="AB327:AB390" si="434">IF(AND(Z327,AA327=""),IF(CK326=20,21,20),0)</f>
        <v>0</v>
      </c>
      <c r="AE327" s="5" t="str">
        <f t="shared" ref="AE327:AE390" si="435">IF(X327&gt;0,X327,IF(AB327&gt;0,AB327,IF(K327="Look",CK326,"")))</f>
        <v/>
      </c>
      <c r="AF327" s="5" t="str">
        <f>IF(AE327&lt;&gt;"",OR(_xlfn.XLOOKUP(AE327,Data!$O$3:$O$25,Data!$U$3:$U$25),AND(CL326,OR(DC326=1,DC326=CK326))),"")</f>
        <v/>
      </c>
      <c r="AG327" s="5" t="e" cm="1">
        <f t="array" ref="AG327">"Exits: " &amp; _xlfn.TEXTJOIN(", ", TRUE, IF(INDEX(Data!$Q$3:$T$25,AE327,0)&gt;0,Data!$Q$2:$T$2,""))&amp;"."</f>
        <v>#VALUE!</v>
      </c>
      <c r="AH327" s="5" t="str" cm="1">
        <f t="array" ref="AH327">_xlfn.TEXTJOIN(", ", TRUE, IF(CO326:DN326=AE327,_xlfn.XLOOKUP($CO$3:$DN$3,Data!$W$3:$W$28,Data!$X$3:$X$28),""))</f>
        <v/>
      </c>
      <c r="AI327" s="5" t="str">
        <f>IF(AF327="","",IF(AF327,_xlfn.XLOOKUP(AE327,Data!$O$3:$O$25,Data!$P$3:$P$25)&amp;" "&amp;AG327&amp;IF(AH327&lt;&gt;""," You see: " &amp;AH327&amp;".",""),Data!$J$10))</f>
        <v/>
      </c>
      <c r="AJ327" s="5" t="str">
        <f t="shared" si="401"/>
        <v/>
      </c>
      <c r="AK327" s="5" t="str">
        <f>IF(AND(K327="Talk",U327=""),_xlfn.XLOOKUP(T327,Data!$W$3:$W$28,Data!$AC$3:$AC$28),"")</f>
        <v/>
      </c>
      <c r="AL327" s="5" t="str">
        <f t="shared" si="402"/>
        <v/>
      </c>
      <c r="AM327" s="5" t="b">
        <f t="shared" si="403"/>
        <v>0</v>
      </c>
      <c r="AN327" s="5" t="str">
        <f>IF(AM327,IF(_xlfn.XLOOKUP(T327,Data!$W$3:$W$28,Data!$AA$3:$AA$28)=FALSE,"You can't take that.",IF(Q327=1,"You already have that.",IF(OR(CK326=CT326,CK326=CY326),"The unholy fiend prevents you!",""))),"")</f>
        <v/>
      </c>
      <c r="AO327" s="5" t="str">
        <f t="shared" si="404"/>
        <v/>
      </c>
      <c r="AP327" s="5" t="str">
        <f t="shared" si="405"/>
        <v/>
      </c>
      <c r="AQ327" s="5" t="b">
        <f t="shared" si="406"/>
        <v>0</v>
      </c>
      <c r="AR327" s="5" t="str">
        <f t="shared" si="407"/>
        <v/>
      </c>
      <c r="AS327" s="5" t="str">
        <f t="shared" si="408"/>
        <v/>
      </c>
      <c r="AT327" s="5" t="str">
        <f t="shared" si="431"/>
        <v/>
      </c>
      <c r="AU327" s="5" t="str">
        <f>IF(AND(K327="Examine",U327=""),_xlfn.XLOOKUP(T327,Data!$W$3:$W$28,Data!$Z$3:$Z$28)&amp;IF(T327=15,IF(CL326,IF(CM326&gt;=14,"burning brightly.",IF(CM326&gt;=9,"burning steadily.",IF(CM326&gt;=4,"burning weakly.","guttering."))),"unlit."),""),"")</f>
        <v/>
      </c>
      <c r="AV327" s="5" t="str" cm="1">
        <f t="array" ref="AV327">_xlfn.TEXTJOIN(", ", TRUE, IF(CO326:DN326=1,CO$1:DN$1,""))</f>
        <v/>
      </c>
      <c r="AW327" s="5" t="str">
        <f t="shared" si="409"/>
        <v/>
      </c>
      <c r="AX327" s="5" t="b">
        <f t="shared" si="410"/>
        <v>0</v>
      </c>
      <c r="AY327" s="5" t="str">
        <f>IF(AX327,IF(NOT(ISBLANK(_xlfn.XLOOKUP(T327,Data!$W$3:$W$28,Data!$AD$3:$AD$28))),IF(CK326=12,"","There's nowhere to pour it away here."),"You can't empty that!"),"")</f>
        <v/>
      </c>
      <c r="AZ327" s="5" t="str">
        <f t="shared" si="411"/>
        <v/>
      </c>
      <c r="BA327" s="5" t="b">
        <f t="shared" si="412"/>
        <v>0</v>
      </c>
      <c r="BB327" s="5" t="e">
        <f>_xlfn.XLOOKUP(T327,Data!$W$3:$W$28,Data!$AD$3:$AD$28)</f>
        <v>#N/A</v>
      </c>
      <c r="BC327" s="5" t="str">
        <f t="shared" si="413"/>
        <v/>
      </c>
      <c r="BD327" s="5" t="str">
        <f t="shared" si="414"/>
        <v/>
      </c>
      <c r="BE327" s="5" t="b">
        <f t="shared" si="415"/>
        <v>0</v>
      </c>
      <c r="BF327" s="5" t="str">
        <f t="shared" ref="BF327:BF390" si="436">IF(BE327,IF(CK326&lt;&gt;12,"There is nothing to fill it from here.",IF(T327&lt;&gt;16,"You can't fill that!","")),"")</f>
        <v/>
      </c>
      <c r="BG327" s="5" t="str">
        <f t="shared" si="416"/>
        <v/>
      </c>
      <c r="BH327" s="5" t="b">
        <f t="shared" si="417"/>
        <v>0</v>
      </c>
      <c r="BI327" s="5" t="str">
        <f t="shared" si="418"/>
        <v/>
      </c>
      <c r="BJ327" s="5" t="str">
        <f t="shared" ref="BJ327:BJ390" si="437">IF(OR(BH327=FALSE,BI327&lt;&gt;""),"",IF(CK326=CP326,2,IF(CK326=CR326,4,IF(CK326=CZ326,12,0))))</f>
        <v/>
      </c>
      <c r="BK327" s="5" t="str">
        <f>IF(BH327,IF(BI327="","You ring the bell. "&amp;IF(BJ327=0,"Nothing else happens.","The "&amp;_xlfn.XLOOKUP(BJ327,Data!$W$3:$W$28,Data!$X$3:$X$28)&amp;" is transformed!"),BI327),"")</f>
        <v/>
      </c>
      <c r="BL327" s="5" t="b">
        <f t="shared" si="419"/>
        <v>0</v>
      </c>
      <c r="BM327" s="5" t="b">
        <f t="shared" si="420"/>
        <v>0</v>
      </c>
      <c r="BN327" s="5" t="str">
        <f t="shared" ref="BN327:BN390" si="438">IF(BL327,IF(T327=14,"You should use it to light something else.",IF(AND(T327&lt;&gt;15,T327&lt;&gt;7),"That is unlikely to catch light.",IF(BM327=FALSE,"You have no source of fire.",IF(AND(T327=15,CL326),"It's already burning.","")))),"")</f>
        <v/>
      </c>
      <c r="BO327" s="5" t="str">
        <f t="shared" ref="BO327:BO390" si="439">IF(BL327,IF(BN327="",IF(T327=7,"The barricade quickly catches light and is burned to ashes!","The candle burns with a bright flame."),BN327),"")</f>
        <v/>
      </c>
      <c r="BP327" s="5" t="b">
        <f t="shared" si="421"/>
        <v>0</v>
      </c>
      <c r="BQ327" s="5" t="str">
        <f>IF(BP327,IF(_xlfn.XLOOKUP(T327,Data!$W$3:$W$28,Data!$AB$3:$AB$28),"That's much too precious to give away!",IF(OR(AND(T327=17,CK326=CQ326),AND(T327=21,CK326=CV326)),"","No-one here seems to want that.")),"")</f>
        <v/>
      </c>
      <c r="BR327" s="5" t="str">
        <f>IF(BP327,IF(BQ327&lt;&gt;"",BQ327,IF(T327=21,Data!$B$5,"The priest takes the water and it is transformed by heavenly radiance!")),"")</f>
        <v/>
      </c>
      <c r="BS327" s="5" t="b">
        <f t="shared" si="422"/>
        <v>0</v>
      </c>
      <c r="BT327" s="5" t="str">
        <f t="shared" ref="BT327:BT390" si="440">IF(BS327,IF(OR(T327&lt;&gt;19,CK326&lt;&gt;CY326),"There's no reason to throw that here.",""),"")</f>
        <v/>
      </c>
      <c r="BU327" s="5" t="str">
        <f t="shared" si="423"/>
        <v/>
      </c>
      <c r="BV327" s="5" t="b">
        <f t="shared" si="424"/>
        <v>0</v>
      </c>
      <c r="BW327" s="5" t="str">
        <f t="shared" ref="BW327:BW390" si="441">IF(BV327,IF(DH326&lt;&gt;1,"You have nothing you can use to do that.",IF(DI326&lt;&gt;1,"The vacuum cleaner has no batteries.",IF(T327&lt;&gt;6,"Trying to vacuum that achieves nothing.",""))),"")</f>
        <v/>
      </c>
      <c r="BX327" s="5" t="str">
        <f t="shared" si="425"/>
        <v/>
      </c>
      <c r="BY327" s="5" t="b">
        <f t="shared" si="426"/>
        <v>0</v>
      </c>
      <c r="BZ327" s="5">
        <f t="shared" si="427"/>
        <v>0</v>
      </c>
      <c r="CA327" s="5" t="str">
        <f t="shared" ref="CA327:CA390" si="442">IF(BY327,IF(AND(BZ327=5,CK326=13),"The curse of the manor has been lifted! *** YOU WIN! ***","No-one answers your prayer."),"")</f>
        <v/>
      </c>
      <c r="CB327" s="5" t="b">
        <f t="shared" ref="CB327:CB390" si="443">AND(OR(DC326=1,DC326=CK326),CL326)</f>
        <v>0</v>
      </c>
      <c r="CC327" s="5" t="str">
        <f t="shared" ref="CC327:CC390" si="444">IF(CB327,IF(CM326=1," The candle goes out.",IF(CM326&lt;5," The candle wanes.",IF(OR(CM326=9,CM326=14)," The candle flickers.",""))),"")</f>
        <v/>
      </c>
      <c r="CD327" s="5" t="b">
        <f t="shared" ref="CD327:CD390" si="445">IF(K327="Drop",AND(T327=17,AR327=""),IF(K327="Give",AND(T327=17,BQ327=""),FALSE))</f>
        <v>0</v>
      </c>
      <c r="CE327" s="5" t="b">
        <f t="shared" ref="CE327:CE390" si="446">OR(AND(AX327,AY327=""),AND(BA327,BC327=""))</f>
        <v>0</v>
      </c>
      <c r="CF327" s="5" t="b">
        <f t="shared" ref="CF327:CF390" si="447">AND(BE327,BF327="")</f>
        <v>0</v>
      </c>
      <c r="CG327" s="5" t="b">
        <f t="shared" ref="CG327:CG390" si="448">AND(BL327,IFERROR(T327=7,FALSE),BN327="")</f>
        <v>0</v>
      </c>
      <c r="CH327" s="5" t="b">
        <f t="shared" ref="CH327:CH390" si="449">IF(BP327,AND(T327=21,BQ327=""),FALSE)</f>
        <v>0</v>
      </c>
      <c r="CI327" s="5">
        <f t="shared" ref="CI327:CI390" si="450">IF(AND(BS327,BT327=""),11,IF(AND(BV327,BW327=""),6,0))</f>
        <v>0</v>
      </c>
      <c r="CJ327" s="5" t="str">
        <f t="shared" ref="CJ327:CJ390" si="451">IF(CN326,"The game is over, thanks for playing!",U327&amp;Y327&amp;AA327&amp;AI327&amp;AJ327&amp;AL327&amp;AP327&amp;AT327&amp;AU327&amp;AW327&amp;AZ327&amp;BD327&amp;BG327&amp;BK327&amp;BO327&amp;BR327&amp;BU327&amp;BX327&amp;CA327&amp;CC327)</f>
        <v>I don't know that verb.</v>
      </c>
      <c r="CK327" s="4">
        <f t="shared" ref="CK327:CK390" si="452">IF(X327&gt;0,X327,IF(AB327&gt;0,AB327,CK326))</f>
        <v>3</v>
      </c>
      <c r="CL327" s="4" t="b">
        <f t="shared" ref="CL327:CL390" si="453">OR(AND(BL327,IFERROR(T327,0)=15,BN327=""),CL326)</f>
        <v>0</v>
      </c>
      <c r="CM327" s="4">
        <f t="shared" si="428"/>
        <v>20</v>
      </c>
      <c r="CN327" s="4" t="b">
        <f t="shared" ref="CN327:CN390" si="454">OR(CN326,AND(BY327,BZ327=5,CK326=13))</f>
        <v>0</v>
      </c>
      <c r="CO327" s="4">
        <f t="shared" ref="CO327:CO390" si="455">IF($AO327=CO$3,1,IF($AS327=CO$3,$CK326,CO326))</f>
        <v>12</v>
      </c>
      <c r="CP327" s="4">
        <f t="shared" ref="CP327:CP390" si="456">IF(BJ327=2,2,IF($AO327=CP$3,1,IF($AS327=CP$3,$CK326,CP326)))</f>
        <v>10</v>
      </c>
      <c r="CQ327" s="4">
        <f t="shared" ref="CQ327:CQ390" si="457">IF(BJ327=2,CK326,IF($AO327=CQ$3,1,IF($AS327=CQ$3,$CK326,CQ326)))</f>
        <v>2</v>
      </c>
      <c r="CR327" s="4">
        <f t="shared" ref="CR327:CR390" si="458">IF(AB327&gt;0,AB327,IF(BJ327=4,2,IF($AO327=CR$3,1,IF($AS327=CR$3,$CK326,CR326))))</f>
        <v>20</v>
      </c>
      <c r="CS327" s="4">
        <f t="shared" ref="CS327:CS390" si="459">IF(BJ327=4,CK326,IF($AO327=CS$3,1,IF($AS327=CS$3,$CK326,CS326)))</f>
        <v>2</v>
      </c>
      <c r="CT327" s="4">
        <f t="shared" ref="CT327:CT390" si="460">IF(CI327=6,2,IF($AO327=CT$3,1,IF($AS327=CT$3,$CK326,CT326)))</f>
        <v>15</v>
      </c>
      <c r="CU327" s="4">
        <f t="shared" ref="CU327:CU390" si="461">IF(CG327,2,IF($AO327=CU$3,1,IF($AS327=CU$3,$CK326,CU326)))</f>
        <v>16</v>
      </c>
      <c r="CV327" s="4">
        <f t="shared" ref="CV327:CV390" si="462">IF(CH327,2,IF($AO327=CV$3,1,IF($AS327=CV$3,$CK326,CV326)))</f>
        <v>8</v>
      </c>
      <c r="CW327" s="4">
        <f t="shared" ref="CW327:CW390" si="463">IF(CH327,2,IF($AO327=CW$3,1,IF($AS327=CW$3,$CK326,CW326)))</f>
        <v>8</v>
      </c>
      <c r="CX327" s="4">
        <f t="shared" ref="CX327:CX390" si="464">IF($AO327=CX$3,1,IF($AS327=CX$3,$CK326,CX326))</f>
        <v>14</v>
      </c>
      <c r="CY327" s="4">
        <f t="shared" ref="CY327:CY390" si="465">IF(CI327=11,2,IF($AO327=CY$3,1,IF($AS327=CY$3,$CK326,CY326)))</f>
        <v>19</v>
      </c>
      <c r="CZ327" s="4">
        <f t="shared" ref="CZ327:CZ390" si="466">IF(BJ327=12,2,IF($AO327=CZ$3,1,IF($AS327=CZ$3,$CK326,CZ326)))</f>
        <v>9</v>
      </c>
      <c r="DA327" s="4">
        <f t="shared" ref="DA327:DA390" si="467">IF(BJ327=12,CK326,IF($AO327=DA$3,1,IF($AS327=DA$3,$CK326,DA326)))</f>
        <v>2</v>
      </c>
      <c r="DB327" s="4">
        <f t="shared" ref="DB327:DB390" si="468">IF(OR(CG327,CL327),2,IF($AO327=DB$3,1,IF($AS327=DB$3,$CK326,DB326)))</f>
        <v>12</v>
      </c>
      <c r="DC327" s="4">
        <f t="shared" si="429"/>
        <v>2</v>
      </c>
      <c r="DD327" s="4">
        <f t="shared" ref="DD327:DD390" si="469">IF(CF327,2,IF(CE327,1,IF($AO327=DD$3,1,IF($AS327=DD$3,$CK326,DD326))))</f>
        <v>2</v>
      </c>
      <c r="DE327" s="4">
        <f t="shared" ref="DE327:DE390" si="470">IF(CD327,2,IF(CF327,1,IF(CE327,2,IF($AO327=DE$3,1,IF($AS327=DE$3,$CK326,DE326)))))</f>
        <v>2</v>
      </c>
      <c r="DF327" s="4">
        <f t="shared" ref="DF327:DF390" si="471">IF(CE327,2,IF($AO327=DF$3,1,IF($AS327=DF$3,$CK326,DF326)))</f>
        <v>10</v>
      </c>
      <c r="DG327" s="4">
        <f t="shared" ref="DG327:DG390" si="472">IF(CI327=11,2,IF(CE327,2,IF(CD327,CK326,IF($AO327=DG$3,1,IF($AS327=DG$3,$CK326,DG326)))))</f>
        <v>2</v>
      </c>
      <c r="DH327" s="4">
        <f t="shared" ref="DH327:DH390" si="473">IF($AO327=DH$3,1,IF($AS327=DH$3,$CK326,DH326))</f>
        <v>17</v>
      </c>
      <c r="DI327" s="4">
        <f t="shared" ref="DI327:DI390" si="474">IF(CH327,2,IF($AO327=DI$3,1,IF($AS327=DI$3,$CK326,DI326)))</f>
        <v>6</v>
      </c>
      <c r="DJ327" s="4">
        <f t="shared" ref="DJ327:DJ390" si="475">IF($AO327=DJ$3,1,IF($AS327=DJ$3,$CK326,DJ326))</f>
        <v>15</v>
      </c>
      <c r="DK327" s="4">
        <f t="shared" ref="DK327:DK390" si="476">IF($AO327=DK$3,1,IF($AS327=DK$3,$CK326,DK326))</f>
        <v>19</v>
      </c>
      <c r="DL327" s="4">
        <f t="shared" ref="DL327:DL390" si="477">IF(BJ327=4,CK326,IF($AO327=DL$3,1,IF($AS327=DL$3,$CK326,DL326)))</f>
        <v>2</v>
      </c>
      <c r="DM327" s="4">
        <f t="shared" ref="DM327:DM390" si="478">IF($AO327=DM$3,1,IF($AS327=DM$3,$CK326,DM326))</f>
        <v>22</v>
      </c>
      <c r="DN327" s="4">
        <f t="shared" ref="DN327:DN390" si="479">IF($AO327=DN$3,1,IF($AS327=DN$3,$CK326,DN326))</f>
        <v>23</v>
      </c>
      <c r="DO327" s="3"/>
    </row>
    <row r="328" spans="1:119" x14ac:dyDescent="0.35">
      <c r="A328" s="3" t="str">
        <f t="shared" ref="A328:A391" si="480">IF(C327&lt;&gt;"","&gt;","")</f>
        <v/>
      </c>
      <c r="B328" s="6"/>
      <c r="C328" s="3" t="str">
        <f t="shared" si="430"/>
        <v/>
      </c>
      <c r="D328" s="3" t="e" cm="1">
        <f t="array" ref="D328:F328">INDEX(_xlfn.TEXTSPLIT(B328," ",,TRUE),_xlfn.SEQUENCE(1,3))</f>
        <v>#VALUE!</v>
      </c>
      <c r="E328" s="3" t="e">
        <v>#VALUE!</v>
      </c>
      <c r="F328" s="3" t="e">
        <v>#VALUE!</v>
      </c>
      <c r="G328" s="3" t="e" cm="1">
        <f t="array" ref="G328">_xlfn.XLOOKUP(D328,Data!$D$3:$D$36,Data!$E$3:$G$36)</f>
        <v>#VALUE!</v>
      </c>
      <c r="H328" s="3"/>
      <c r="I328" s="3"/>
      <c r="J328" s="3" t="e">
        <f>_xlfn.XMATCH(E328,Data!$L$3:$L$10)</f>
        <v>#VALUE!</v>
      </c>
      <c r="K328" s="3" t="str">
        <f>IF(M328="",IF(I328,Data!$B$4,_xlfn.XLOOKUP(D328,Data!$D$3:$D$36,Data!$E$3:$E$36)),"")</f>
        <v/>
      </c>
      <c r="L328" s="3" t="str">
        <f>IF(M328="",IF(I328,_xlfn.XLOOKUP(G328,Data!$L$3:$L$10,Data!$M$3:$M$10),IF(H328=0,"",IF(H328=1,E328,_xlfn.XLOOKUP(E328,Data!$L$3:$L$10,Data!$M$3:$M$10)))),"")</f>
        <v/>
      </c>
      <c r="M328" s="3" t="str">
        <f>IF(NOT(ISERROR(F328)),Data!$J$3,IF(ISERROR(G328),Data!$J$4,IF(AND(H328=0,NOT(ISERROR(E328))),Data!$J$5,IF(AND(H328=2,ISERROR(J328)),Data!$J$7,IF(AND(H328=1,ISERROR(E328)),Data!$J$6,"")))))</f>
        <v>I don't know that verb.</v>
      </c>
      <c r="N328" s="3" t="e">
        <f>_xlfn.XLOOKUP(K328,Data!$D$3:$D$36,Data!$H$3:$H$36)</f>
        <v>#N/A</v>
      </c>
      <c r="O328" s="3" t="e">
        <f>_xlfn.XLOOKUP(L328,Data!$X$3:$X$29,Data!$W$3:$W$29)</f>
        <v>#N/A</v>
      </c>
      <c r="P328" s="3" t="b">
        <f>OR(_xlfn.XLOOKUP(CK327,Data!$O$3:$O$25,Data!$U$3:$U$25),AND(CL327,OR(DC327=CK327,DC327=1)))</f>
        <v>1</v>
      </c>
      <c r="Q328" s="3" t="e" cm="1">
        <f t="array" ref="Q328">INDEX(CO327:DN327,1,O328)</f>
        <v>#N/A</v>
      </c>
      <c r="R328" s="3" t="e">
        <f t="shared" si="432"/>
        <v>#N/A</v>
      </c>
      <c r="S328" s="3" t="e">
        <f t="shared" ref="S328:S391" si="481">IF(N328,Q328=1,"")</f>
        <v>#N/A</v>
      </c>
      <c r="T328" s="3" t="str">
        <f t="shared" ref="T328:T391" si="482">IF(M328&lt;&gt;"","",IF(R328,IF(S328=FALSE,0,O328),0))</f>
        <v/>
      </c>
      <c r="U328" s="3" t="str">
        <f>IF(M328&lt;&gt;"",M328,IF(L328="","",IFERROR(IF(T328=0,IF(S328=FALSE,Data!$J$11,Data!$J$8),""),IF(K328=Data!$B$4,"",Data!$J$8))))</f>
        <v>I don't know that verb.</v>
      </c>
      <c r="V328" s="3" t="e" cm="1">
        <f t="array" ref="V328">INDEX(Data!$Q$3:$T$25,CK327,L328)</f>
        <v>#VALUE!</v>
      </c>
      <c r="W328" s="3" t="e">
        <f t="shared" si="433"/>
        <v>#VALUE!</v>
      </c>
      <c r="X328" s="3">
        <f t="shared" ref="X328:X391" si="483">IF(AND(ISNUMBER(V328),IFERROR(W328,0)=""),V328,0)</f>
        <v>0</v>
      </c>
      <c r="Y328" s="3" t="str">
        <f>IF(K328&lt;&gt;"Go","",IF(ISNUMBER(V328),IF(V328&gt;0,W328,Data!$J$9),Play!V328))</f>
        <v/>
      </c>
      <c r="Z328" s="3" t="b">
        <f t="shared" ref="Z328:Z391" si="484">AND(K328="Ride",U328="")</f>
        <v>0</v>
      </c>
      <c r="AA328" s="3" t="str">
        <f t="shared" ref="AA328:AA391" si="485">IF(Z328,IF(T328&lt;&gt;4,"You can't ride that.",""),"")</f>
        <v/>
      </c>
      <c r="AB328" s="3">
        <f t="shared" si="434"/>
        <v>0</v>
      </c>
      <c r="AE328" s="5" t="str">
        <f t="shared" si="435"/>
        <v/>
      </c>
      <c r="AF328" s="5" t="str">
        <f>IF(AE328&lt;&gt;"",OR(_xlfn.XLOOKUP(AE328,Data!$O$3:$O$25,Data!$U$3:$U$25),AND(CL327,OR(DC327=1,DC327=CK327))),"")</f>
        <v/>
      </c>
      <c r="AG328" s="5" t="e" cm="1">
        <f t="array" ref="AG328">"Exits: " &amp; _xlfn.TEXTJOIN(", ", TRUE, IF(INDEX(Data!$Q$3:$T$25,AE328,0)&gt;0,Data!$Q$2:$T$2,""))&amp;"."</f>
        <v>#VALUE!</v>
      </c>
      <c r="AH328" s="5" t="str" cm="1">
        <f t="array" ref="AH328">_xlfn.TEXTJOIN(", ", TRUE, IF(CO327:DN327=AE328,_xlfn.XLOOKUP($CO$3:$DN$3,Data!$W$3:$W$28,Data!$X$3:$X$28),""))</f>
        <v/>
      </c>
      <c r="AI328" s="5" t="str">
        <f>IF(AF328="","",IF(AF328,_xlfn.XLOOKUP(AE328,Data!$O$3:$O$25,Data!$P$3:$P$25)&amp;" "&amp;AG328&amp;IF(AH328&lt;&gt;""," You see: " &amp;AH328&amp;".",""),Data!$J$10))</f>
        <v/>
      </c>
      <c r="AJ328" s="5" t="str">
        <f t="shared" ref="AJ328:AJ391" si="486">IF(K328="Wait","Time passes.","")</f>
        <v/>
      </c>
      <c r="AK328" s="5" t="str">
        <f>IF(AND(K328="Talk",U328=""),_xlfn.XLOOKUP(T328,Data!$W$3:$W$28,Data!$AC$3:$AC$28),"")</f>
        <v/>
      </c>
      <c r="AL328" s="5" t="str">
        <f t="shared" ref="AL328:AL391" si="487">IF(AK328=0,"You can't talk to that!",AK328)</f>
        <v/>
      </c>
      <c r="AM328" s="5" t="b">
        <f t="shared" ref="AM328:AM391" si="488">AND(K328="Take",U328="")</f>
        <v>0</v>
      </c>
      <c r="AN328" s="5" t="str">
        <f>IF(AM328,IF(_xlfn.XLOOKUP(T328,Data!$W$3:$W$28,Data!$AA$3:$AA$28)=FALSE,"You can't take that.",IF(Q328=1,"You already have that.",IF(OR(CK327=CT327,CK327=CY327),"The unholy fiend prevents you!",""))),"")</f>
        <v/>
      </c>
      <c r="AO328" s="5" t="str">
        <f t="shared" ref="AO328:AO391" si="489">IF(AND(AM328,AN328=""),T328,"")</f>
        <v/>
      </c>
      <c r="AP328" s="5" t="str">
        <f t="shared" ref="AP328:AP391" si="490">IF(ISNUMBER(AO328),"Taken.",AN328)</f>
        <v/>
      </c>
      <c r="AQ328" s="5" t="b">
        <f t="shared" ref="AQ328:AQ391" si="491">AND(K328="Drop",U328="")</f>
        <v>0</v>
      </c>
      <c r="AR328" s="5" t="str">
        <f t="shared" ref="AR328:AR391" si="492">IF(AQ328,IF(Q328&lt;&gt;1,"You don't have that.",""),"")</f>
        <v/>
      </c>
      <c r="AS328" s="5" t="str">
        <f t="shared" ref="AS328:AS391" si="493">IF(AND(AQ328,AR328=""),T328,"")</f>
        <v/>
      </c>
      <c r="AT328" s="5" t="str">
        <f t="shared" si="431"/>
        <v/>
      </c>
      <c r="AU328" s="5" t="str">
        <f>IF(AND(K328="Examine",U328=""),_xlfn.XLOOKUP(T328,Data!$W$3:$W$28,Data!$Z$3:$Z$28)&amp;IF(T328=15,IF(CL327,IF(CM327&gt;=14,"burning brightly.",IF(CM327&gt;=9,"burning steadily.",IF(CM327&gt;=4,"burning weakly.","guttering."))),"unlit."),""),"")</f>
        <v/>
      </c>
      <c r="AV328" s="5" t="str" cm="1">
        <f t="array" ref="AV328">_xlfn.TEXTJOIN(", ", TRUE, IF(CO327:DN327=1,CO$1:DN$1,""))</f>
        <v/>
      </c>
      <c r="AW328" s="5" t="str">
        <f t="shared" ref="AW328:AW391" si="494">IF(K328="Inventory","You are carrying: " &amp; AV328&amp;IF(AV328="","nothing","")&amp;".","")</f>
        <v/>
      </c>
      <c r="AX328" s="5" t="b">
        <f t="shared" ref="AX328:AX391" si="495">AND(K328="Empty",U328="")</f>
        <v>0</v>
      </c>
      <c r="AY328" s="5" t="str">
        <f>IF(AX328,IF(NOT(ISBLANK(_xlfn.XLOOKUP(T328,Data!$W$3:$W$28,Data!$AD$3:$AD$28))),IF(CK327=12,"","There's nowhere to pour it away here."),"You can't empty that!"),"")</f>
        <v/>
      </c>
      <c r="AZ328" s="5" t="str">
        <f t="shared" ref="AZ328:AZ391" si="496">IF(AX328,IF(AY328="","You pour it away.",AY328),"")</f>
        <v/>
      </c>
      <c r="BA328" s="5" t="b">
        <f t="shared" ref="BA328:BA391" si="497">AND(K328="Drink",U328="")</f>
        <v>0</v>
      </c>
      <c r="BB328" s="5" t="e">
        <f>_xlfn.XLOOKUP(T328,Data!$W$3:$W$28,Data!$AD$3:$AD$28)</f>
        <v>#N/A</v>
      </c>
      <c r="BC328" s="5" t="str">
        <f t="shared" ref="BC328:BC391" si="498">IF(BA328,IF(ISBLANK(BB328),"You can't drink that!",""),"")</f>
        <v/>
      </c>
      <c r="BD328" s="5" t="str">
        <f t="shared" ref="BD328:BD391" si="499">IF(BA328,IF(BC328="",BB328,BC328),"")</f>
        <v/>
      </c>
      <c r="BE328" s="5" t="b">
        <f t="shared" ref="BE328:BE391" si="500">AND(K328="Fill",U328="")</f>
        <v>0</v>
      </c>
      <c r="BF328" s="5" t="str">
        <f t="shared" si="436"/>
        <v/>
      </c>
      <c r="BG328" s="5" t="str">
        <f t="shared" ref="BG328:BG391" si="501">IF(BE328,IF(BF328="","You fill the bottle from the sink.",BF328),"")</f>
        <v/>
      </c>
      <c r="BH328" s="5" t="b">
        <f t="shared" ref="BH328:BH391" si="502">AND(K328="Ring",U328="")</f>
        <v>0</v>
      </c>
      <c r="BI328" s="5" t="str">
        <f t="shared" ref="BI328:BI391" si="503">IF(BH328,IF(T328&lt;&gt;10,"You can't ring that!",""),"")</f>
        <v/>
      </c>
      <c r="BJ328" s="5" t="str">
        <f t="shared" si="437"/>
        <v/>
      </c>
      <c r="BK328" s="5" t="str">
        <f>IF(BH328,IF(BI328="","You ring the bell. "&amp;IF(BJ328=0,"Nothing else happens.","The "&amp;_xlfn.XLOOKUP(BJ328,Data!$W$3:$W$28,Data!$X$3:$X$28)&amp;" is transformed!"),BI328),"")</f>
        <v/>
      </c>
      <c r="BL328" s="5" t="b">
        <f t="shared" ref="BL328:BL391" si="504">AND(K328="Light",U328="")</f>
        <v>0</v>
      </c>
      <c r="BM328" s="5" t="b">
        <f t="shared" ref="BM328:BM391" si="505">OR(DB327=1,AND(DC327=1,CL327))</f>
        <v>0</v>
      </c>
      <c r="BN328" s="5" t="str">
        <f t="shared" si="438"/>
        <v/>
      </c>
      <c r="BO328" s="5" t="str">
        <f t="shared" si="439"/>
        <v/>
      </c>
      <c r="BP328" s="5" t="b">
        <f t="shared" ref="BP328:BP391" si="506">AND(K328="Give",U328="")</f>
        <v>0</v>
      </c>
      <c r="BQ328" s="5" t="str">
        <f>IF(BP328,IF(_xlfn.XLOOKUP(T328,Data!$W$3:$W$28,Data!$AB$3:$AB$28),"That's much too precious to give away!",IF(OR(AND(T328=17,CK327=CQ327),AND(T328=21,CK327=CV327)),"","No-one here seems to want that.")),"")</f>
        <v/>
      </c>
      <c r="BR328" s="5" t="str">
        <f>IF(BP328,IF(BQ328&lt;&gt;"",BQ328,IF(T328=21,Data!$B$5,"The priest takes the water and it is transformed by heavenly radiance!")),"")</f>
        <v/>
      </c>
      <c r="BS328" s="5" t="b">
        <f t="shared" ref="BS328:BS391" si="507">AND(K328="Throw",U328="")</f>
        <v>0</v>
      </c>
      <c r="BT328" s="5" t="str">
        <f t="shared" si="440"/>
        <v/>
      </c>
      <c r="BU328" s="5" t="str">
        <f t="shared" ref="BU328:BU391" si="508">IF(BS328,IF(BT328="","The bottle shatters! The vampire screams and melts away!",BT328),"")</f>
        <v/>
      </c>
      <c r="BV328" s="5" t="b">
        <f t="shared" ref="BV328:BV391" si="509">AND(K328="Suck",U328="")</f>
        <v>0</v>
      </c>
      <c r="BW328" s="5" t="str">
        <f t="shared" si="441"/>
        <v/>
      </c>
      <c r="BX328" s="5" t="str">
        <f t="shared" ref="BX328:BX391" si="510">IF(BV328,IF(BW328="","Sluuuuuuuuuuurp!",BW328),"")</f>
        <v/>
      </c>
      <c r="BY328" s="5" t="b">
        <f t="shared" ref="BY328:BY391" si="511">AND(K328="Pray",U328="")</f>
        <v>0</v>
      </c>
      <c r="BZ328" s="5">
        <f t="shared" ref="BZ328:BZ391" si="512">COUNTIF(DJ327:DN327,1)+COUNTIF(DJ327:DN327,13)</f>
        <v>0</v>
      </c>
      <c r="CA328" s="5" t="str">
        <f t="shared" si="442"/>
        <v/>
      </c>
      <c r="CB328" s="5" t="b">
        <f t="shared" si="443"/>
        <v>0</v>
      </c>
      <c r="CC328" s="5" t="str">
        <f t="shared" si="444"/>
        <v/>
      </c>
      <c r="CD328" s="5" t="b">
        <f t="shared" si="445"/>
        <v>0</v>
      </c>
      <c r="CE328" s="5" t="b">
        <f t="shared" si="446"/>
        <v>0</v>
      </c>
      <c r="CF328" s="5" t="b">
        <f t="shared" si="447"/>
        <v>0</v>
      </c>
      <c r="CG328" s="5" t="b">
        <f t="shared" si="448"/>
        <v>0</v>
      </c>
      <c r="CH328" s="5" t="b">
        <f t="shared" si="449"/>
        <v>0</v>
      </c>
      <c r="CI328" s="5">
        <f t="shared" si="450"/>
        <v>0</v>
      </c>
      <c r="CJ328" s="5" t="str">
        <f t="shared" si="451"/>
        <v>I don't know that verb.</v>
      </c>
      <c r="CK328" s="4">
        <f t="shared" si="452"/>
        <v>3</v>
      </c>
      <c r="CL328" s="4" t="b">
        <f t="shared" si="453"/>
        <v>0</v>
      </c>
      <c r="CM328" s="4">
        <f t="shared" ref="CM328:CM391" si="513">IF(CL328,CM327-1,CM327)</f>
        <v>20</v>
      </c>
      <c r="CN328" s="4" t="b">
        <f t="shared" si="454"/>
        <v>0</v>
      </c>
      <c r="CO328" s="4">
        <f t="shared" si="455"/>
        <v>12</v>
      </c>
      <c r="CP328" s="4">
        <f t="shared" si="456"/>
        <v>10</v>
      </c>
      <c r="CQ328" s="4">
        <f t="shared" si="457"/>
        <v>2</v>
      </c>
      <c r="CR328" s="4">
        <f t="shared" si="458"/>
        <v>20</v>
      </c>
      <c r="CS328" s="4">
        <f t="shared" si="459"/>
        <v>2</v>
      </c>
      <c r="CT328" s="4">
        <f t="shared" si="460"/>
        <v>15</v>
      </c>
      <c r="CU328" s="4">
        <f t="shared" si="461"/>
        <v>16</v>
      </c>
      <c r="CV328" s="4">
        <f t="shared" si="462"/>
        <v>8</v>
      </c>
      <c r="CW328" s="4">
        <f t="shared" si="463"/>
        <v>8</v>
      </c>
      <c r="CX328" s="4">
        <f t="shared" si="464"/>
        <v>14</v>
      </c>
      <c r="CY328" s="4">
        <f t="shared" si="465"/>
        <v>19</v>
      </c>
      <c r="CZ328" s="4">
        <f t="shared" si="466"/>
        <v>9</v>
      </c>
      <c r="DA328" s="4">
        <f t="shared" si="467"/>
        <v>2</v>
      </c>
      <c r="DB328" s="4">
        <f t="shared" si="468"/>
        <v>12</v>
      </c>
      <c r="DC328" s="4">
        <f t="shared" si="429"/>
        <v>2</v>
      </c>
      <c r="DD328" s="4">
        <f t="shared" si="469"/>
        <v>2</v>
      </c>
      <c r="DE328" s="4">
        <f t="shared" si="470"/>
        <v>2</v>
      </c>
      <c r="DF328" s="4">
        <f t="shared" si="471"/>
        <v>10</v>
      </c>
      <c r="DG328" s="4">
        <f t="shared" si="472"/>
        <v>2</v>
      </c>
      <c r="DH328" s="4">
        <f t="shared" si="473"/>
        <v>17</v>
      </c>
      <c r="DI328" s="4">
        <f t="shared" si="474"/>
        <v>6</v>
      </c>
      <c r="DJ328" s="4">
        <f t="shared" si="475"/>
        <v>15</v>
      </c>
      <c r="DK328" s="4">
        <f t="shared" si="476"/>
        <v>19</v>
      </c>
      <c r="DL328" s="4">
        <f t="shared" si="477"/>
        <v>2</v>
      </c>
      <c r="DM328" s="4">
        <f t="shared" si="478"/>
        <v>22</v>
      </c>
      <c r="DN328" s="4">
        <f t="shared" si="479"/>
        <v>23</v>
      </c>
      <c r="DO328" s="3"/>
    </row>
    <row r="329" spans="1:119" x14ac:dyDescent="0.35">
      <c r="A329" s="3" t="str">
        <f t="shared" si="480"/>
        <v/>
      </c>
      <c r="B329" s="6"/>
      <c r="C329" s="3" t="str">
        <f t="shared" si="430"/>
        <v/>
      </c>
      <c r="D329" s="3" t="e" cm="1">
        <f t="array" ref="D329:F329">INDEX(_xlfn.TEXTSPLIT(B329," ",,TRUE),_xlfn.SEQUENCE(1,3))</f>
        <v>#VALUE!</v>
      </c>
      <c r="E329" s="3" t="e">
        <v>#VALUE!</v>
      </c>
      <c r="F329" s="3" t="e">
        <v>#VALUE!</v>
      </c>
      <c r="G329" s="3" t="e" cm="1">
        <f t="array" ref="G329">_xlfn.XLOOKUP(D329,Data!$D$3:$D$36,Data!$E$3:$G$36)</f>
        <v>#VALUE!</v>
      </c>
      <c r="H329" s="3"/>
      <c r="I329" s="3"/>
      <c r="J329" s="3" t="e">
        <f>_xlfn.XMATCH(E329,Data!$L$3:$L$10)</f>
        <v>#VALUE!</v>
      </c>
      <c r="K329" s="3" t="str">
        <f>IF(M329="",IF(I329,Data!$B$4,_xlfn.XLOOKUP(D329,Data!$D$3:$D$36,Data!$E$3:$E$36)),"")</f>
        <v/>
      </c>
      <c r="L329" s="3" t="str">
        <f>IF(M329="",IF(I329,_xlfn.XLOOKUP(G329,Data!$L$3:$L$10,Data!$M$3:$M$10),IF(H329=0,"",IF(H329=1,E329,_xlfn.XLOOKUP(E329,Data!$L$3:$L$10,Data!$M$3:$M$10)))),"")</f>
        <v/>
      </c>
      <c r="M329" s="3" t="str">
        <f>IF(NOT(ISERROR(F329)),Data!$J$3,IF(ISERROR(G329),Data!$J$4,IF(AND(H329=0,NOT(ISERROR(E329))),Data!$J$5,IF(AND(H329=2,ISERROR(J329)),Data!$J$7,IF(AND(H329=1,ISERROR(E329)),Data!$J$6,"")))))</f>
        <v>I don't know that verb.</v>
      </c>
      <c r="N329" s="3" t="e">
        <f>_xlfn.XLOOKUP(K329,Data!$D$3:$D$36,Data!$H$3:$H$36)</f>
        <v>#N/A</v>
      </c>
      <c r="O329" s="3" t="e">
        <f>_xlfn.XLOOKUP(L329,Data!$X$3:$X$29,Data!$W$3:$W$29)</f>
        <v>#N/A</v>
      </c>
      <c r="P329" s="3" t="b">
        <f>OR(_xlfn.XLOOKUP(CK328,Data!$O$3:$O$25,Data!$U$3:$U$25),AND(CL328,OR(DC328=CK328,DC328=1)))</f>
        <v>1</v>
      </c>
      <c r="Q329" s="3" t="e" cm="1">
        <f t="array" ref="Q329">INDEX(CO328:DN328,1,O329)</f>
        <v>#N/A</v>
      </c>
      <c r="R329" s="3" t="e">
        <f t="shared" si="432"/>
        <v>#N/A</v>
      </c>
      <c r="S329" s="3" t="e">
        <f t="shared" si="481"/>
        <v>#N/A</v>
      </c>
      <c r="T329" s="3" t="str">
        <f t="shared" si="482"/>
        <v/>
      </c>
      <c r="U329" s="3" t="str">
        <f>IF(M329&lt;&gt;"",M329,IF(L329="","",IFERROR(IF(T329=0,IF(S329=FALSE,Data!$J$11,Data!$J$8),""),IF(K329=Data!$B$4,"",Data!$J$8))))</f>
        <v>I don't know that verb.</v>
      </c>
      <c r="V329" s="3" t="e" cm="1">
        <f t="array" ref="V329">INDEX(Data!$Q$3:$T$25,CK328,L329)</f>
        <v>#VALUE!</v>
      </c>
      <c r="W329" s="3" t="e">
        <f t="shared" si="433"/>
        <v>#VALUE!</v>
      </c>
      <c r="X329" s="3">
        <f t="shared" si="483"/>
        <v>0</v>
      </c>
      <c r="Y329" s="3" t="str">
        <f>IF(K329&lt;&gt;"Go","",IF(ISNUMBER(V329),IF(V329&gt;0,W329,Data!$J$9),Play!V329))</f>
        <v/>
      </c>
      <c r="Z329" s="3" t="b">
        <f t="shared" si="484"/>
        <v>0</v>
      </c>
      <c r="AA329" s="3" t="str">
        <f t="shared" si="485"/>
        <v/>
      </c>
      <c r="AB329" s="3">
        <f t="shared" si="434"/>
        <v>0</v>
      </c>
      <c r="AE329" s="5" t="str">
        <f t="shared" si="435"/>
        <v/>
      </c>
      <c r="AF329" s="5" t="str">
        <f>IF(AE329&lt;&gt;"",OR(_xlfn.XLOOKUP(AE329,Data!$O$3:$O$25,Data!$U$3:$U$25),AND(CL328,OR(DC328=1,DC328=CK328))),"")</f>
        <v/>
      </c>
      <c r="AG329" s="5" t="e" cm="1">
        <f t="array" ref="AG329">"Exits: " &amp; _xlfn.TEXTJOIN(", ", TRUE, IF(INDEX(Data!$Q$3:$T$25,AE329,0)&gt;0,Data!$Q$2:$T$2,""))&amp;"."</f>
        <v>#VALUE!</v>
      </c>
      <c r="AH329" s="5" t="str" cm="1">
        <f t="array" ref="AH329">_xlfn.TEXTJOIN(", ", TRUE, IF(CO328:DN328=AE329,_xlfn.XLOOKUP($CO$3:$DN$3,Data!$W$3:$W$28,Data!$X$3:$X$28),""))</f>
        <v/>
      </c>
      <c r="AI329" s="5" t="str">
        <f>IF(AF329="","",IF(AF329,_xlfn.XLOOKUP(AE329,Data!$O$3:$O$25,Data!$P$3:$P$25)&amp;" "&amp;AG329&amp;IF(AH329&lt;&gt;""," You see: " &amp;AH329&amp;".",""),Data!$J$10))</f>
        <v/>
      </c>
      <c r="AJ329" s="5" t="str">
        <f t="shared" si="486"/>
        <v/>
      </c>
      <c r="AK329" s="5" t="str">
        <f>IF(AND(K329="Talk",U329=""),_xlfn.XLOOKUP(T329,Data!$W$3:$W$28,Data!$AC$3:$AC$28),"")</f>
        <v/>
      </c>
      <c r="AL329" s="5" t="str">
        <f t="shared" si="487"/>
        <v/>
      </c>
      <c r="AM329" s="5" t="b">
        <f t="shared" si="488"/>
        <v>0</v>
      </c>
      <c r="AN329" s="5" t="str">
        <f>IF(AM329,IF(_xlfn.XLOOKUP(T329,Data!$W$3:$W$28,Data!$AA$3:$AA$28)=FALSE,"You can't take that.",IF(Q329=1,"You already have that.",IF(OR(CK328=CT328,CK328=CY328),"The unholy fiend prevents you!",""))),"")</f>
        <v/>
      </c>
      <c r="AO329" s="5" t="str">
        <f t="shared" si="489"/>
        <v/>
      </c>
      <c r="AP329" s="5" t="str">
        <f t="shared" si="490"/>
        <v/>
      </c>
      <c r="AQ329" s="5" t="b">
        <f t="shared" si="491"/>
        <v>0</v>
      </c>
      <c r="AR329" s="5" t="str">
        <f t="shared" si="492"/>
        <v/>
      </c>
      <c r="AS329" s="5" t="str">
        <f t="shared" si="493"/>
        <v/>
      </c>
      <c r="AT329" s="5" t="str">
        <f t="shared" si="431"/>
        <v/>
      </c>
      <c r="AU329" s="5" t="str">
        <f>IF(AND(K329="Examine",U329=""),_xlfn.XLOOKUP(T329,Data!$W$3:$W$28,Data!$Z$3:$Z$28)&amp;IF(T329=15,IF(CL328,IF(CM328&gt;=14,"burning brightly.",IF(CM328&gt;=9,"burning steadily.",IF(CM328&gt;=4,"burning weakly.","guttering."))),"unlit."),""),"")</f>
        <v/>
      </c>
      <c r="AV329" s="5" t="str" cm="1">
        <f t="array" ref="AV329">_xlfn.TEXTJOIN(", ", TRUE, IF(CO328:DN328=1,CO$1:DN$1,""))</f>
        <v/>
      </c>
      <c r="AW329" s="5" t="str">
        <f t="shared" si="494"/>
        <v/>
      </c>
      <c r="AX329" s="5" t="b">
        <f t="shared" si="495"/>
        <v>0</v>
      </c>
      <c r="AY329" s="5" t="str">
        <f>IF(AX329,IF(NOT(ISBLANK(_xlfn.XLOOKUP(T329,Data!$W$3:$W$28,Data!$AD$3:$AD$28))),IF(CK328=12,"","There's nowhere to pour it away here."),"You can't empty that!"),"")</f>
        <v/>
      </c>
      <c r="AZ329" s="5" t="str">
        <f t="shared" si="496"/>
        <v/>
      </c>
      <c r="BA329" s="5" t="b">
        <f t="shared" si="497"/>
        <v>0</v>
      </c>
      <c r="BB329" s="5" t="e">
        <f>_xlfn.XLOOKUP(T329,Data!$W$3:$W$28,Data!$AD$3:$AD$28)</f>
        <v>#N/A</v>
      </c>
      <c r="BC329" s="5" t="str">
        <f t="shared" si="498"/>
        <v/>
      </c>
      <c r="BD329" s="5" t="str">
        <f t="shared" si="499"/>
        <v/>
      </c>
      <c r="BE329" s="5" t="b">
        <f t="shared" si="500"/>
        <v>0</v>
      </c>
      <c r="BF329" s="5" t="str">
        <f t="shared" si="436"/>
        <v/>
      </c>
      <c r="BG329" s="5" t="str">
        <f t="shared" si="501"/>
        <v/>
      </c>
      <c r="BH329" s="5" t="b">
        <f t="shared" si="502"/>
        <v>0</v>
      </c>
      <c r="BI329" s="5" t="str">
        <f t="shared" si="503"/>
        <v/>
      </c>
      <c r="BJ329" s="5" t="str">
        <f t="shared" si="437"/>
        <v/>
      </c>
      <c r="BK329" s="5" t="str">
        <f>IF(BH329,IF(BI329="","You ring the bell. "&amp;IF(BJ329=0,"Nothing else happens.","The "&amp;_xlfn.XLOOKUP(BJ329,Data!$W$3:$W$28,Data!$X$3:$X$28)&amp;" is transformed!"),BI329),"")</f>
        <v/>
      </c>
      <c r="BL329" s="5" t="b">
        <f t="shared" si="504"/>
        <v>0</v>
      </c>
      <c r="BM329" s="5" t="b">
        <f t="shared" si="505"/>
        <v>0</v>
      </c>
      <c r="BN329" s="5" t="str">
        <f t="shared" si="438"/>
        <v/>
      </c>
      <c r="BO329" s="5" t="str">
        <f t="shared" si="439"/>
        <v/>
      </c>
      <c r="BP329" s="5" t="b">
        <f t="shared" si="506"/>
        <v>0</v>
      </c>
      <c r="BQ329" s="5" t="str">
        <f>IF(BP329,IF(_xlfn.XLOOKUP(T329,Data!$W$3:$W$28,Data!$AB$3:$AB$28),"That's much too precious to give away!",IF(OR(AND(T329=17,CK328=CQ328),AND(T329=21,CK328=CV328)),"","No-one here seems to want that.")),"")</f>
        <v/>
      </c>
      <c r="BR329" s="5" t="str">
        <f>IF(BP329,IF(BQ329&lt;&gt;"",BQ329,IF(T329=21,Data!$B$5,"The priest takes the water and it is transformed by heavenly radiance!")),"")</f>
        <v/>
      </c>
      <c r="BS329" s="5" t="b">
        <f t="shared" si="507"/>
        <v>0</v>
      </c>
      <c r="BT329" s="5" t="str">
        <f t="shared" si="440"/>
        <v/>
      </c>
      <c r="BU329" s="5" t="str">
        <f t="shared" si="508"/>
        <v/>
      </c>
      <c r="BV329" s="5" t="b">
        <f t="shared" si="509"/>
        <v>0</v>
      </c>
      <c r="BW329" s="5" t="str">
        <f t="shared" si="441"/>
        <v/>
      </c>
      <c r="BX329" s="5" t="str">
        <f t="shared" si="510"/>
        <v/>
      </c>
      <c r="BY329" s="5" t="b">
        <f t="shared" si="511"/>
        <v>0</v>
      </c>
      <c r="BZ329" s="5">
        <f t="shared" si="512"/>
        <v>0</v>
      </c>
      <c r="CA329" s="5" t="str">
        <f t="shared" si="442"/>
        <v/>
      </c>
      <c r="CB329" s="5" t="b">
        <f t="shared" si="443"/>
        <v>0</v>
      </c>
      <c r="CC329" s="5" t="str">
        <f t="shared" si="444"/>
        <v/>
      </c>
      <c r="CD329" s="5" t="b">
        <f t="shared" si="445"/>
        <v>0</v>
      </c>
      <c r="CE329" s="5" t="b">
        <f t="shared" si="446"/>
        <v>0</v>
      </c>
      <c r="CF329" s="5" t="b">
        <f t="shared" si="447"/>
        <v>0</v>
      </c>
      <c r="CG329" s="5" t="b">
        <f t="shared" si="448"/>
        <v>0</v>
      </c>
      <c r="CH329" s="5" t="b">
        <f t="shared" si="449"/>
        <v>0</v>
      </c>
      <c r="CI329" s="5">
        <f t="shared" si="450"/>
        <v>0</v>
      </c>
      <c r="CJ329" s="5" t="str">
        <f t="shared" si="451"/>
        <v>I don't know that verb.</v>
      </c>
      <c r="CK329" s="4">
        <f t="shared" si="452"/>
        <v>3</v>
      </c>
      <c r="CL329" s="4" t="b">
        <f t="shared" si="453"/>
        <v>0</v>
      </c>
      <c r="CM329" s="4">
        <f t="shared" si="513"/>
        <v>20</v>
      </c>
      <c r="CN329" s="4" t="b">
        <f t="shared" si="454"/>
        <v>0</v>
      </c>
      <c r="CO329" s="4">
        <f t="shared" si="455"/>
        <v>12</v>
      </c>
      <c r="CP329" s="4">
        <f t="shared" si="456"/>
        <v>10</v>
      </c>
      <c r="CQ329" s="4">
        <f t="shared" si="457"/>
        <v>2</v>
      </c>
      <c r="CR329" s="4">
        <f t="shared" si="458"/>
        <v>20</v>
      </c>
      <c r="CS329" s="4">
        <f t="shared" si="459"/>
        <v>2</v>
      </c>
      <c r="CT329" s="4">
        <f t="shared" si="460"/>
        <v>15</v>
      </c>
      <c r="CU329" s="4">
        <f t="shared" si="461"/>
        <v>16</v>
      </c>
      <c r="CV329" s="4">
        <f t="shared" si="462"/>
        <v>8</v>
      </c>
      <c r="CW329" s="4">
        <f t="shared" si="463"/>
        <v>8</v>
      </c>
      <c r="CX329" s="4">
        <f t="shared" si="464"/>
        <v>14</v>
      </c>
      <c r="CY329" s="4">
        <f t="shared" si="465"/>
        <v>19</v>
      </c>
      <c r="CZ329" s="4">
        <f t="shared" si="466"/>
        <v>9</v>
      </c>
      <c r="DA329" s="4">
        <f t="shared" si="467"/>
        <v>2</v>
      </c>
      <c r="DB329" s="4">
        <f t="shared" si="468"/>
        <v>12</v>
      </c>
      <c r="DC329" s="4">
        <f t="shared" si="429"/>
        <v>2</v>
      </c>
      <c r="DD329" s="4">
        <f t="shared" si="469"/>
        <v>2</v>
      </c>
      <c r="DE329" s="4">
        <f t="shared" si="470"/>
        <v>2</v>
      </c>
      <c r="DF329" s="4">
        <f t="shared" si="471"/>
        <v>10</v>
      </c>
      <c r="DG329" s="4">
        <f t="shared" si="472"/>
        <v>2</v>
      </c>
      <c r="DH329" s="4">
        <f t="shared" si="473"/>
        <v>17</v>
      </c>
      <c r="DI329" s="4">
        <f t="shared" si="474"/>
        <v>6</v>
      </c>
      <c r="DJ329" s="4">
        <f t="shared" si="475"/>
        <v>15</v>
      </c>
      <c r="DK329" s="4">
        <f t="shared" si="476"/>
        <v>19</v>
      </c>
      <c r="DL329" s="4">
        <f t="shared" si="477"/>
        <v>2</v>
      </c>
      <c r="DM329" s="4">
        <f t="shared" si="478"/>
        <v>22</v>
      </c>
      <c r="DN329" s="4">
        <f t="shared" si="479"/>
        <v>23</v>
      </c>
      <c r="DO329" s="3"/>
    </row>
    <row r="330" spans="1:119" x14ac:dyDescent="0.35">
      <c r="A330" s="3" t="str">
        <f t="shared" si="480"/>
        <v/>
      </c>
      <c r="B330" s="6"/>
      <c r="C330" s="3" t="str">
        <f t="shared" si="430"/>
        <v/>
      </c>
      <c r="D330" s="3" t="e" cm="1">
        <f t="array" ref="D330:F330">INDEX(_xlfn.TEXTSPLIT(B330," ",,TRUE),_xlfn.SEQUENCE(1,3))</f>
        <v>#VALUE!</v>
      </c>
      <c r="E330" s="3" t="e">
        <v>#VALUE!</v>
      </c>
      <c r="F330" s="3" t="e">
        <v>#VALUE!</v>
      </c>
      <c r="G330" s="3" t="e" cm="1">
        <f t="array" ref="G330">_xlfn.XLOOKUP(D330,Data!$D$3:$D$36,Data!$E$3:$G$36)</f>
        <v>#VALUE!</v>
      </c>
      <c r="H330" s="3"/>
      <c r="I330" s="3"/>
      <c r="J330" s="3" t="e">
        <f>_xlfn.XMATCH(E330,Data!$L$3:$L$10)</f>
        <v>#VALUE!</v>
      </c>
      <c r="K330" s="3" t="str">
        <f>IF(M330="",IF(I330,Data!$B$4,_xlfn.XLOOKUP(D330,Data!$D$3:$D$36,Data!$E$3:$E$36)),"")</f>
        <v/>
      </c>
      <c r="L330" s="3" t="str">
        <f>IF(M330="",IF(I330,_xlfn.XLOOKUP(G330,Data!$L$3:$L$10,Data!$M$3:$M$10),IF(H330=0,"",IF(H330=1,E330,_xlfn.XLOOKUP(E330,Data!$L$3:$L$10,Data!$M$3:$M$10)))),"")</f>
        <v/>
      </c>
      <c r="M330" s="3" t="str">
        <f>IF(NOT(ISERROR(F330)),Data!$J$3,IF(ISERROR(G330),Data!$J$4,IF(AND(H330=0,NOT(ISERROR(E330))),Data!$J$5,IF(AND(H330=2,ISERROR(J330)),Data!$J$7,IF(AND(H330=1,ISERROR(E330)),Data!$J$6,"")))))</f>
        <v>I don't know that verb.</v>
      </c>
      <c r="N330" s="3" t="e">
        <f>_xlfn.XLOOKUP(K330,Data!$D$3:$D$36,Data!$H$3:$H$36)</f>
        <v>#N/A</v>
      </c>
      <c r="O330" s="3" t="e">
        <f>_xlfn.XLOOKUP(L330,Data!$X$3:$X$29,Data!$W$3:$W$29)</f>
        <v>#N/A</v>
      </c>
      <c r="P330" s="3" t="b">
        <f>OR(_xlfn.XLOOKUP(CK329,Data!$O$3:$O$25,Data!$U$3:$U$25),AND(CL329,OR(DC329=CK329,DC329=1)))</f>
        <v>1</v>
      </c>
      <c r="Q330" s="3" t="e" cm="1">
        <f t="array" ref="Q330">INDEX(CO329:DN329,1,O330)</f>
        <v>#N/A</v>
      </c>
      <c r="R330" s="3" t="e">
        <f t="shared" si="432"/>
        <v>#N/A</v>
      </c>
      <c r="S330" s="3" t="e">
        <f t="shared" si="481"/>
        <v>#N/A</v>
      </c>
      <c r="T330" s="3" t="str">
        <f t="shared" si="482"/>
        <v/>
      </c>
      <c r="U330" s="3" t="str">
        <f>IF(M330&lt;&gt;"",M330,IF(L330="","",IFERROR(IF(T330=0,IF(S330=FALSE,Data!$J$11,Data!$J$8),""),IF(K330=Data!$B$4,"",Data!$J$8))))</f>
        <v>I don't know that verb.</v>
      </c>
      <c r="V330" s="3" t="e" cm="1">
        <f t="array" ref="V330">INDEX(Data!$Q$3:$T$25,CK329,L330)</f>
        <v>#VALUE!</v>
      </c>
      <c r="W330" s="3" t="e">
        <f t="shared" si="433"/>
        <v>#VALUE!</v>
      </c>
      <c r="X330" s="3">
        <f t="shared" si="483"/>
        <v>0</v>
      </c>
      <c r="Y330" s="3" t="str">
        <f>IF(K330&lt;&gt;"Go","",IF(ISNUMBER(V330),IF(V330&gt;0,W330,Data!$J$9),Play!V330))</f>
        <v/>
      </c>
      <c r="Z330" s="3" t="b">
        <f t="shared" si="484"/>
        <v>0</v>
      </c>
      <c r="AA330" s="3" t="str">
        <f t="shared" si="485"/>
        <v/>
      </c>
      <c r="AB330" s="3">
        <f t="shared" si="434"/>
        <v>0</v>
      </c>
      <c r="AE330" s="5" t="str">
        <f t="shared" si="435"/>
        <v/>
      </c>
      <c r="AF330" s="5" t="str">
        <f>IF(AE330&lt;&gt;"",OR(_xlfn.XLOOKUP(AE330,Data!$O$3:$O$25,Data!$U$3:$U$25),AND(CL329,OR(DC329=1,DC329=CK329))),"")</f>
        <v/>
      </c>
      <c r="AG330" s="5" t="e" cm="1">
        <f t="array" ref="AG330">"Exits: " &amp; _xlfn.TEXTJOIN(", ", TRUE, IF(INDEX(Data!$Q$3:$T$25,AE330,0)&gt;0,Data!$Q$2:$T$2,""))&amp;"."</f>
        <v>#VALUE!</v>
      </c>
      <c r="AH330" s="5" t="str" cm="1">
        <f t="array" ref="AH330">_xlfn.TEXTJOIN(", ", TRUE, IF(CO329:DN329=AE330,_xlfn.XLOOKUP($CO$3:$DN$3,Data!$W$3:$W$28,Data!$X$3:$X$28),""))</f>
        <v/>
      </c>
      <c r="AI330" s="5" t="str">
        <f>IF(AF330="","",IF(AF330,_xlfn.XLOOKUP(AE330,Data!$O$3:$O$25,Data!$P$3:$P$25)&amp;" "&amp;AG330&amp;IF(AH330&lt;&gt;""," You see: " &amp;AH330&amp;".",""),Data!$J$10))</f>
        <v/>
      </c>
      <c r="AJ330" s="5" t="str">
        <f t="shared" si="486"/>
        <v/>
      </c>
      <c r="AK330" s="5" t="str">
        <f>IF(AND(K330="Talk",U330=""),_xlfn.XLOOKUP(T330,Data!$W$3:$W$28,Data!$AC$3:$AC$28),"")</f>
        <v/>
      </c>
      <c r="AL330" s="5" t="str">
        <f t="shared" si="487"/>
        <v/>
      </c>
      <c r="AM330" s="5" t="b">
        <f t="shared" si="488"/>
        <v>0</v>
      </c>
      <c r="AN330" s="5" t="str">
        <f>IF(AM330,IF(_xlfn.XLOOKUP(T330,Data!$W$3:$W$28,Data!$AA$3:$AA$28)=FALSE,"You can't take that.",IF(Q330=1,"You already have that.",IF(OR(CK329=CT329,CK329=CY329),"The unholy fiend prevents you!",""))),"")</f>
        <v/>
      </c>
      <c r="AO330" s="5" t="str">
        <f t="shared" si="489"/>
        <v/>
      </c>
      <c r="AP330" s="5" t="str">
        <f t="shared" si="490"/>
        <v/>
      </c>
      <c r="AQ330" s="5" t="b">
        <f t="shared" si="491"/>
        <v>0</v>
      </c>
      <c r="AR330" s="5" t="str">
        <f t="shared" si="492"/>
        <v/>
      </c>
      <c r="AS330" s="5" t="str">
        <f t="shared" si="493"/>
        <v/>
      </c>
      <c r="AT330" s="5" t="str">
        <f t="shared" si="431"/>
        <v/>
      </c>
      <c r="AU330" s="5" t="str">
        <f>IF(AND(K330="Examine",U330=""),_xlfn.XLOOKUP(T330,Data!$W$3:$W$28,Data!$Z$3:$Z$28)&amp;IF(T330=15,IF(CL329,IF(CM329&gt;=14,"burning brightly.",IF(CM329&gt;=9,"burning steadily.",IF(CM329&gt;=4,"burning weakly.","guttering."))),"unlit."),""),"")</f>
        <v/>
      </c>
      <c r="AV330" s="5" t="str" cm="1">
        <f t="array" ref="AV330">_xlfn.TEXTJOIN(", ", TRUE, IF(CO329:DN329=1,CO$1:DN$1,""))</f>
        <v/>
      </c>
      <c r="AW330" s="5" t="str">
        <f t="shared" si="494"/>
        <v/>
      </c>
      <c r="AX330" s="5" t="b">
        <f t="shared" si="495"/>
        <v>0</v>
      </c>
      <c r="AY330" s="5" t="str">
        <f>IF(AX330,IF(NOT(ISBLANK(_xlfn.XLOOKUP(T330,Data!$W$3:$W$28,Data!$AD$3:$AD$28))),IF(CK329=12,"","There's nowhere to pour it away here."),"You can't empty that!"),"")</f>
        <v/>
      </c>
      <c r="AZ330" s="5" t="str">
        <f t="shared" si="496"/>
        <v/>
      </c>
      <c r="BA330" s="5" t="b">
        <f t="shared" si="497"/>
        <v>0</v>
      </c>
      <c r="BB330" s="5" t="e">
        <f>_xlfn.XLOOKUP(T330,Data!$W$3:$W$28,Data!$AD$3:$AD$28)</f>
        <v>#N/A</v>
      </c>
      <c r="BC330" s="5" t="str">
        <f t="shared" si="498"/>
        <v/>
      </c>
      <c r="BD330" s="5" t="str">
        <f t="shared" si="499"/>
        <v/>
      </c>
      <c r="BE330" s="5" t="b">
        <f t="shared" si="500"/>
        <v>0</v>
      </c>
      <c r="BF330" s="5" t="str">
        <f t="shared" si="436"/>
        <v/>
      </c>
      <c r="BG330" s="5" t="str">
        <f t="shared" si="501"/>
        <v/>
      </c>
      <c r="BH330" s="5" t="b">
        <f t="shared" si="502"/>
        <v>0</v>
      </c>
      <c r="BI330" s="5" t="str">
        <f t="shared" si="503"/>
        <v/>
      </c>
      <c r="BJ330" s="5" t="str">
        <f t="shared" si="437"/>
        <v/>
      </c>
      <c r="BK330" s="5" t="str">
        <f>IF(BH330,IF(BI330="","You ring the bell. "&amp;IF(BJ330=0,"Nothing else happens.","The "&amp;_xlfn.XLOOKUP(BJ330,Data!$W$3:$W$28,Data!$X$3:$X$28)&amp;" is transformed!"),BI330),"")</f>
        <v/>
      </c>
      <c r="BL330" s="5" t="b">
        <f t="shared" si="504"/>
        <v>0</v>
      </c>
      <c r="BM330" s="5" t="b">
        <f t="shared" si="505"/>
        <v>0</v>
      </c>
      <c r="BN330" s="5" t="str">
        <f t="shared" si="438"/>
        <v/>
      </c>
      <c r="BO330" s="5" t="str">
        <f t="shared" si="439"/>
        <v/>
      </c>
      <c r="BP330" s="5" t="b">
        <f t="shared" si="506"/>
        <v>0</v>
      </c>
      <c r="BQ330" s="5" t="str">
        <f>IF(BP330,IF(_xlfn.XLOOKUP(T330,Data!$W$3:$W$28,Data!$AB$3:$AB$28),"That's much too precious to give away!",IF(OR(AND(T330=17,CK329=CQ329),AND(T330=21,CK329=CV329)),"","No-one here seems to want that.")),"")</f>
        <v/>
      </c>
      <c r="BR330" s="5" t="str">
        <f>IF(BP330,IF(BQ330&lt;&gt;"",BQ330,IF(T330=21,Data!$B$5,"The priest takes the water and it is transformed by heavenly radiance!")),"")</f>
        <v/>
      </c>
      <c r="BS330" s="5" t="b">
        <f t="shared" si="507"/>
        <v>0</v>
      </c>
      <c r="BT330" s="5" t="str">
        <f t="shared" si="440"/>
        <v/>
      </c>
      <c r="BU330" s="5" t="str">
        <f t="shared" si="508"/>
        <v/>
      </c>
      <c r="BV330" s="5" t="b">
        <f t="shared" si="509"/>
        <v>0</v>
      </c>
      <c r="BW330" s="5" t="str">
        <f t="shared" si="441"/>
        <v/>
      </c>
      <c r="BX330" s="5" t="str">
        <f t="shared" si="510"/>
        <v/>
      </c>
      <c r="BY330" s="5" t="b">
        <f t="shared" si="511"/>
        <v>0</v>
      </c>
      <c r="BZ330" s="5">
        <f t="shared" si="512"/>
        <v>0</v>
      </c>
      <c r="CA330" s="5" t="str">
        <f t="shared" si="442"/>
        <v/>
      </c>
      <c r="CB330" s="5" t="b">
        <f t="shared" si="443"/>
        <v>0</v>
      </c>
      <c r="CC330" s="5" t="str">
        <f t="shared" si="444"/>
        <v/>
      </c>
      <c r="CD330" s="5" t="b">
        <f t="shared" si="445"/>
        <v>0</v>
      </c>
      <c r="CE330" s="5" t="b">
        <f t="shared" si="446"/>
        <v>0</v>
      </c>
      <c r="CF330" s="5" t="b">
        <f t="shared" si="447"/>
        <v>0</v>
      </c>
      <c r="CG330" s="5" t="b">
        <f t="shared" si="448"/>
        <v>0</v>
      </c>
      <c r="CH330" s="5" t="b">
        <f t="shared" si="449"/>
        <v>0</v>
      </c>
      <c r="CI330" s="5">
        <f t="shared" si="450"/>
        <v>0</v>
      </c>
      <c r="CJ330" s="5" t="str">
        <f t="shared" si="451"/>
        <v>I don't know that verb.</v>
      </c>
      <c r="CK330" s="4">
        <f t="shared" si="452"/>
        <v>3</v>
      </c>
      <c r="CL330" s="4" t="b">
        <f t="shared" si="453"/>
        <v>0</v>
      </c>
      <c r="CM330" s="4">
        <f t="shared" si="513"/>
        <v>20</v>
      </c>
      <c r="CN330" s="4" t="b">
        <f t="shared" si="454"/>
        <v>0</v>
      </c>
      <c r="CO330" s="4">
        <f t="shared" si="455"/>
        <v>12</v>
      </c>
      <c r="CP330" s="4">
        <f t="shared" si="456"/>
        <v>10</v>
      </c>
      <c r="CQ330" s="4">
        <f t="shared" si="457"/>
        <v>2</v>
      </c>
      <c r="CR330" s="4">
        <f t="shared" si="458"/>
        <v>20</v>
      </c>
      <c r="CS330" s="4">
        <f t="shared" si="459"/>
        <v>2</v>
      </c>
      <c r="CT330" s="4">
        <f t="shared" si="460"/>
        <v>15</v>
      </c>
      <c r="CU330" s="4">
        <f t="shared" si="461"/>
        <v>16</v>
      </c>
      <c r="CV330" s="4">
        <f t="shared" si="462"/>
        <v>8</v>
      </c>
      <c r="CW330" s="4">
        <f t="shared" si="463"/>
        <v>8</v>
      </c>
      <c r="CX330" s="4">
        <f t="shared" si="464"/>
        <v>14</v>
      </c>
      <c r="CY330" s="4">
        <f t="shared" si="465"/>
        <v>19</v>
      </c>
      <c r="CZ330" s="4">
        <f t="shared" si="466"/>
        <v>9</v>
      </c>
      <c r="DA330" s="4">
        <f t="shared" si="467"/>
        <v>2</v>
      </c>
      <c r="DB330" s="4">
        <f t="shared" si="468"/>
        <v>12</v>
      </c>
      <c r="DC330" s="4">
        <f t="shared" si="429"/>
        <v>2</v>
      </c>
      <c r="DD330" s="4">
        <f t="shared" si="469"/>
        <v>2</v>
      </c>
      <c r="DE330" s="4">
        <f t="shared" si="470"/>
        <v>2</v>
      </c>
      <c r="DF330" s="4">
        <f t="shared" si="471"/>
        <v>10</v>
      </c>
      <c r="DG330" s="4">
        <f t="shared" si="472"/>
        <v>2</v>
      </c>
      <c r="DH330" s="4">
        <f t="shared" si="473"/>
        <v>17</v>
      </c>
      <c r="DI330" s="4">
        <f t="shared" si="474"/>
        <v>6</v>
      </c>
      <c r="DJ330" s="4">
        <f t="shared" si="475"/>
        <v>15</v>
      </c>
      <c r="DK330" s="4">
        <f t="shared" si="476"/>
        <v>19</v>
      </c>
      <c r="DL330" s="4">
        <f t="shared" si="477"/>
        <v>2</v>
      </c>
      <c r="DM330" s="4">
        <f t="shared" si="478"/>
        <v>22</v>
      </c>
      <c r="DN330" s="4">
        <f t="shared" si="479"/>
        <v>23</v>
      </c>
      <c r="DO330" s="3"/>
    </row>
    <row r="331" spans="1:119" x14ac:dyDescent="0.35">
      <c r="A331" s="3" t="str">
        <f t="shared" si="480"/>
        <v/>
      </c>
      <c r="B331" s="6"/>
      <c r="C331" s="3" t="str">
        <f t="shared" si="430"/>
        <v/>
      </c>
      <c r="D331" s="3" t="e" cm="1">
        <f t="array" ref="D331:F331">INDEX(_xlfn.TEXTSPLIT(B331," ",,TRUE),_xlfn.SEQUENCE(1,3))</f>
        <v>#VALUE!</v>
      </c>
      <c r="E331" s="3" t="e">
        <v>#VALUE!</v>
      </c>
      <c r="F331" s="3" t="e">
        <v>#VALUE!</v>
      </c>
      <c r="G331" s="3" t="e" cm="1">
        <f t="array" ref="G331">_xlfn.XLOOKUP(D331,Data!$D$3:$D$36,Data!$E$3:$G$36)</f>
        <v>#VALUE!</v>
      </c>
      <c r="H331" s="3"/>
      <c r="I331" s="3"/>
      <c r="J331" s="3" t="e">
        <f>_xlfn.XMATCH(E331,Data!$L$3:$L$10)</f>
        <v>#VALUE!</v>
      </c>
      <c r="K331" s="3" t="str">
        <f>IF(M331="",IF(I331,Data!$B$4,_xlfn.XLOOKUP(D331,Data!$D$3:$D$36,Data!$E$3:$E$36)),"")</f>
        <v/>
      </c>
      <c r="L331" s="3" t="str">
        <f>IF(M331="",IF(I331,_xlfn.XLOOKUP(G331,Data!$L$3:$L$10,Data!$M$3:$M$10),IF(H331=0,"",IF(H331=1,E331,_xlfn.XLOOKUP(E331,Data!$L$3:$L$10,Data!$M$3:$M$10)))),"")</f>
        <v/>
      </c>
      <c r="M331" s="3" t="str">
        <f>IF(NOT(ISERROR(F331)),Data!$J$3,IF(ISERROR(G331),Data!$J$4,IF(AND(H331=0,NOT(ISERROR(E331))),Data!$J$5,IF(AND(H331=2,ISERROR(J331)),Data!$J$7,IF(AND(H331=1,ISERROR(E331)),Data!$J$6,"")))))</f>
        <v>I don't know that verb.</v>
      </c>
      <c r="N331" s="3" t="e">
        <f>_xlfn.XLOOKUP(K331,Data!$D$3:$D$36,Data!$H$3:$H$36)</f>
        <v>#N/A</v>
      </c>
      <c r="O331" s="3" t="e">
        <f>_xlfn.XLOOKUP(L331,Data!$X$3:$X$29,Data!$W$3:$W$29)</f>
        <v>#N/A</v>
      </c>
      <c r="P331" s="3" t="b">
        <f>OR(_xlfn.XLOOKUP(CK330,Data!$O$3:$O$25,Data!$U$3:$U$25),AND(CL330,OR(DC330=CK330,DC330=1)))</f>
        <v>1</v>
      </c>
      <c r="Q331" s="3" t="e" cm="1">
        <f t="array" ref="Q331">INDEX(CO330:DN330,1,O331)</f>
        <v>#N/A</v>
      </c>
      <c r="R331" s="3" t="e">
        <f t="shared" si="432"/>
        <v>#N/A</v>
      </c>
      <c r="S331" s="3" t="e">
        <f t="shared" si="481"/>
        <v>#N/A</v>
      </c>
      <c r="T331" s="3" t="str">
        <f t="shared" si="482"/>
        <v/>
      </c>
      <c r="U331" s="3" t="str">
        <f>IF(M331&lt;&gt;"",M331,IF(L331="","",IFERROR(IF(T331=0,IF(S331=FALSE,Data!$J$11,Data!$J$8),""),IF(K331=Data!$B$4,"",Data!$J$8))))</f>
        <v>I don't know that verb.</v>
      </c>
      <c r="V331" s="3" t="e" cm="1">
        <f t="array" ref="V331">INDEX(Data!$Q$3:$T$25,CK330,L331)</f>
        <v>#VALUE!</v>
      </c>
      <c r="W331" s="3" t="e">
        <f t="shared" si="433"/>
        <v>#VALUE!</v>
      </c>
      <c r="X331" s="3">
        <f t="shared" si="483"/>
        <v>0</v>
      </c>
      <c r="Y331" s="3" t="str">
        <f>IF(K331&lt;&gt;"Go","",IF(ISNUMBER(V331),IF(V331&gt;0,W331,Data!$J$9),Play!V331))</f>
        <v/>
      </c>
      <c r="Z331" s="3" t="b">
        <f t="shared" si="484"/>
        <v>0</v>
      </c>
      <c r="AA331" s="3" t="str">
        <f t="shared" si="485"/>
        <v/>
      </c>
      <c r="AB331" s="3">
        <f t="shared" si="434"/>
        <v>0</v>
      </c>
      <c r="AE331" s="5" t="str">
        <f t="shared" si="435"/>
        <v/>
      </c>
      <c r="AF331" s="5" t="str">
        <f>IF(AE331&lt;&gt;"",OR(_xlfn.XLOOKUP(AE331,Data!$O$3:$O$25,Data!$U$3:$U$25),AND(CL330,OR(DC330=1,DC330=CK330))),"")</f>
        <v/>
      </c>
      <c r="AG331" s="5" t="e" cm="1">
        <f t="array" ref="AG331">"Exits: " &amp; _xlfn.TEXTJOIN(", ", TRUE, IF(INDEX(Data!$Q$3:$T$25,AE331,0)&gt;0,Data!$Q$2:$T$2,""))&amp;"."</f>
        <v>#VALUE!</v>
      </c>
      <c r="AH331" s="5" t="str" cm="1">
        <f t="array" ref="AH331">_xlfn.TEXTJOIN(", ", TRUE, IF(CO330:DN330=AE331,_xlfn.XLOOKUP($CO$3:$DN$3,Data!$W$3:$W$28,Data!$X$3:$X$28),""))</f>
        <v/>
      </c>
      <c r="AI331" s="5" t="str">
        <f>IF(AF331="","",IF(AF331,_xlfn.XLOOKUP(AE331,Data!$O$3:$O$25,Data!$P$3:$P$25)&amp;" "&amp;AG331&amp;IF(AH331&lt;&gt;""," You see: " &amp;AH331&amp;".",""),Data!$J$10))</f>
        <v/>
      </c>
      <c r="AJ331" s="5" t="str">
        <f t="shared" si="486"/>
        <v/>
      </c>
      <c r="AK331" s="5" t="str">
        <f>IF(AND(K331="Talk",U331=""),_xlfn.XLOOKUP(T331,Data!$W$3:$W$28,Data!$AC$3:$AC$28),"")</f>
        <v/>
      </c>
      <c r="AL331" s="5" t="str">
        <f t="shared" si="487"/>
        <v/>
      </c>
      <c r="AM331" s="5" t="b">
        <f t="shared" si="488"/>
        <v>0</v>
      </c>
      <c r="AN331" s="5" t="str">
        <f>IF(AM331,IF(_xlfn.XLOOKUP(T331,Data!$W$3:$W$28,Data!$AA$3:$AA$28)=FALSE,"You can't take that.",IF(Q331=1,"You already have that.",IF(OR(CK330=CT330,CK330=CY330),"The unholy fiend prevents you!",""))),"")</f>
        <v/>
      </c>
      <c r="AO331" s="5" t="str">
        <f t="shared" si="489"/>
        <v/>
      </c>
      <c r="AP331" s="5" t="str">
        <f t="shared" si="490"/>
        <v/>
      </c>
      <c r="AQ331" s="5" t="b">
        <f t="shared" si="491"/>
        <v>0</v>
      </c>
      <c r="AR331" s="5" t="str">
        <f t="shared" si="492"/>
        <v/>
      </c>
      <c r="AS331" s="5" t="str">
        <f t="shared" si="493"/>
        <v/>
      </c>
      <c r="AT331" s="5" t="str">
        <f t="shared" si="431"/>
        <v/>
      </c>
      <c r="AU331" s="5" t="str">
        <f>IF(AND(K331="Examine",U331=""),_xlfn.XLOOKUP(T331,Data!$W$3:$W$28,Data!$Z$3:$Z$28)&amp;IF(T331=15,IF(CL330,IF(CM330&gt;=14,"burning brightly.",IF(CM330&gt;=9,"burning steadily.",IF(CM330&gt;=4,"burning weakly.","guttering."))),"unlit."),""),"")</f>
        <v/>
      </c>
      <c r="AV331" s="5" t="str" cm="1">
        <f t="array" ref="AV331">_xlfn.TEXTJOIN(", ", TRUE, IF(CO330:DN330=1,CO$1:DN$1,""))</f>
        <v/>
      </c>
      <c r="AW331" s="5" t="str">
        <f t="shared" si="494"/>
        <v/>
      </c>
      <c r="AX331" s="5" t="b">
        <f t="shared" si="495"/>
        <v>0</v>
      </c>
      <c r="AY331" s="5" t="str">
        <f>IF(AX331,IF(NOT(ISBLANK(_xlfn.XLOOKUP(T331,Data!$W$3:$W$28,Data!$AD$3:$AD$28))),IF(CK330=12,"","There's nowhere to pour it away here."),"You can't empty that!"),"")</f>
        <v/>
      </c>
      <c r="AZ331" s="5" t="str">
        <f t="shared" si="496"/>
        <v/>
      </c>
      <c r="BA331" s="5" t="b">
        <f t="shared" si="497"/>
        <v>0</v>
      </c>
      <c r="BB331" s="5" t="e">
        <f>_xlfn.XLOOKUP(T331,Data!$W$3:$W$28,Data!$AD$3:$AD$28)</f>
        <v>#N/A</v>
      </c>
      <c r="BC331" s="5" t="str">
        <f t="shared" si="498"/>
        <v/>
      </c>
      <c r="BD331" s="5" t="str">
        <f t="shared" si="499"/>
        <v/>
      </c>
      <c r="BE331" s="5" t="b">
        <f t="shared" si="500"/>
        <v>0</v>
      </c>
      <c r="BF331" s="5" t="str">
        <f t="shared" si="436"/>
        <v/>
      </c>
      <c r="BG331" s="5" t="str">
        <f t="shared" si="501"/>
        <v/>
      </c>
      <c r="BH331" s="5" t="b">
        <f t="shared" si="502"/>
        <v>0</v>
      </c>
      <c r="BI331" s="5" t="str">
        <f t="shared" si="503"/>
        <v/>
      </c>
      <c r="BJ331" s="5" t="str">
        <f t="shared" si="437"/>
        <v/>
      </c>
      <c r="BK331" s="5" t="str">
        <f>IF(BH331,IF(BI331="","You ring the bell. "&amp;IF(BJ331=0,"Nothing else happens.","The "&amp;_xlfn.XLOOKUP(BJ331,Data!$W$3:$W$28,Data!$X$3:$X$28)&amp;" is transformed!"),BI331),"")</f>
        <v/>
      </c>
      <c r="BL331" s="5" t="b">
        <f t="shared" si="504"/>
        <v>0</v>
      </c>
      <c r="BM331" s="5" t="b">
        <f t="shared" si="505"/>
        <v>0</v>
      </c>
      <c r="BN331" s="5" t="str">
        <f t="shared" si="438"/>
        <v/>
      </c>
      <c r="BO331" s="5" t="str">
        <f t="shared" si="439"/>
        <v/>
      </c>
      <c r="BP331" s="5" t="b">
        <f t="shared" si="506"/>
        <v>0</v>
      </c>
      <c r="BQ331" s="5" t="str">
        <f>IF(BP331,IF(_xlfn.XLOOKUP(T331,Data!$W$3:$W$28,Data!$AB$3:$AB$28),"That's much too precious to give away!",IF(OR(AND(T331=17,CK330=CQ330),AND(T331=21,CK330=CV330)),"","No-one here seems to want that.")),"")</f>
        <v/>
      </c>
      <c r="BR331" s="5" t="str">
        <f>IF(BP331,IF(BQ331&lt;&gt;"",BQ331,IF(T331=21,Data!$B$5,"The priest takes the water and it is transformed by heavenly radiance!")),"")</f>
        <v/>
      </c>
      <c r="BS331" s="5" t="b">
        <f t="shared" si="507"/>
        <v>0</v>
      </c>
      <c r="BT331" s="5" t="str">
        <f t="shared" si="440"/>
        <v/>
      </c>
      <c r="BU331" s="5" t="str">
        <f t="shared" si="508"/>
        <v/>
      </c>
      <c r="BV331" s="5" t="b">
        <f t="shared" si="509"/>
        <v>0</v>
      </c>
      <c r="BW331" s="5" t="str">
        <f t="shared" si="441"/>
        <v/>
      </c>
      <c r="BX331" s="5" t="str">
        <f t="shared" si="510"/>
        <v/>
      </c>
      <c r="BY331" s="5" t="b">
        <f t="shared" si="511"/>
        <v>0</v>
      </c>
      <c r="BZ331" s="5">
        <f t="shared" si="512"/>
        <v>0</v>
      </c>
      <c r="CA331" s="5" t="str">
        <f t="shared" si="442"/>
        <v/>
      </c>
      <c r="CB331" s="5" t="b">
        <f t="shared" si="443"/>
        <v>0</v>
      </c>
      <c r="CC331" s="5" t="str">
        <f t="shared" si="444"/>
        <v/>
      </c>
      <c r="CD331" s="5" t="b">
        <f t="shared" si="445"/>
        <v>0</v>
      </c>
      <c r="CE331" s="5" t="b">
        <f t="shared" si="446"/>
        <v>0</v>
      </c>
      <c r="CF331" s="5" t="b">
        <f t="shared" si="447"/>
        <v>0</v>
      </c>
      <c r="CG331" s="5" t="b">
        <f t="shared" si="448"/>
        <v>0</v>
      </c>
      <c r="CH331" s="5" t="b">
        <f t="shared" si="449"/>
        <v>0</v>
      </c>
      <c r="CI331" s="5">
        <f t="shared" si="450"/>
        <v>0</v>
      </c>
      <c r="CJ331" s="5" t="str">
        <f t="shared" si="451"/>
        <v>I don't know that verb.</v>
      </c>
      <c r="CK331" s="4">
        <f t="shared" si="452"/>
        <v>3</v>
      </c>
      <c r="CL331" s="4" t="b">
        <f t="shared" si="453"/>
        <v>0</v>
      </c>
      <c r="CM331" s="4">
        <f t="shared" si="513"/>
        <v>20</v>
      </c>
      <c r="CN331" s="4" t="b">
        <f t="shared" si="454"/>
        <v>0</v>
      </c>
      <c r="CO331" s="4">
        <f t="shared" si="455"/>
        <v>12</v>
      </c>
      <c r="CP331" s="4">
        <f t="shared" si="456"/>
        <v>10</v>
      </c>
      <c r="CQ331" s="4">
        <f t="shared" si="457"/>
        <v>2</v>
      </c>
      <c r="CR331" s="4">
        <f t="shared" si="458"/>
        <v>20</v>
      </c>
      <c r="CS331" s="4">
        <f t="shared" si="459"/>
        <v>2</v>
      </c>
      <c r="CT331" s="4">
        <f t="shared" si="460"/>
        <v>15</v>
      </c>
      <c r="CU331" s="4">
        <f t="shared" si="461"/>
        <v>16</v>
      </c>
      <c r="CV331" s="4">
        <f t="shared" si="462"/>
        <v>8</v>
      </c>
      <c r="CW331" s="4">
        <f t="shared" si="463"/>
        <v>8</v>
      </c>
      <c r="CX331" s="4">
        <f t="shared" si="464"/>
        <v>14</v>
      </c>
      <c r="CY331" s="4">
        <f t="shared" si="465"/>
        <v>19</v>
      </c>
      <c r="CZ331" s="4">
        <f t="shared" si="466"/>
        <v>9</v>
      </c>
      <c r="DA331" s="4">
        <f t="shared" si="467"/>
        <v>2</v>
      </c>
      <c r="DB331" s="4">
        <f t="shared" si="468"/>
        <v>12</v>
      </c>
      <c r="DC331" s="4">
        <f t="shared" si="429"/>
        <v>2</v>
      </c>
      <c r="DD331" s="4">
        <f t="shared" si="469"/>
        <v>2</v>
      </c>
      <c r="DE331" s="4">
        <f t="shared" si="470"/>
        <v>2</v>
      </c>
      <c r="DF331" s="4">
        <f t="shared" si="471"/>
        <v>10</v>
      </c>
      <c r="DG331" s="4">
        <f t="shared" si="472"/>
        <v>2</v>
      </c>
      <c r="DH331" s="4">
        <f t="shared" si="473"/>
        <v>17</v>
      </c>
      <c r="DI331" s="4">
        <f t="shared" si="474"/>
        <v>6</v>
      </c>
      <c r="DJ331" s="4">
        <f t="shared" si="475"/>
        <v>15</v>
      </c>
      <c r="DK331" s="4">
        <f t="shared" si="476"/>
        <v>19</v>
      </c>
      <c r="DL331" s="4">
        <f t="shared" si="477"/>
        <v>2</v>
      </c>
      <c r="DM331" s="4">
        <f t="shared" si="478"/>
        <v>22</v>
      </c>
      <c r="DN331" s="4">
        <f t="shared" si="479"/>
        <v>23</v>
      </c>
      <c r="DO331" s="3"/>
    </row>
    <row r="332" spans="1:119" x14ac:dyDescent="0.35">
      <c r="A332" s="3" t="str">
        <f t="shared" si="480"/>
        <v/>
      </c>
      <c r="B332" s="6"/>
      <c r="C332" s="3" t="str">
        <f t="shared" si="430"/>
        <v/>
      </c>
      <c r="D332" s="3" t="e" cm="1">
        <f t="array" ref="D332:F332">INDEX(_xlfn.TEXTSPLIT(B332," ",,TRUE),_xlfn.SEQUENCE(1,3))</f>
        <v>#VALUE!</v>
      </c>
      <c r="E332" s="3" t="e">
        <v>#VALUE!</v>
      </c>
      <c r="F332" s="3" t="e">
        <v>#VALUE!</v>
      </c>
      <c r="G332" s="3" t="e" cm="1">
        <f t="array" ref="G332">_xlfn.XLOOKUP(D332,Data!$D$3:$D$36,Data!$E$3:$G$36)</f>
        <v>#VALUE!</v>
      </c>
      <c r="H332" s="3"/>
      <c r="I332" s="3"/>
      <c r="J332" s="3" t="e">
        <f>_xlfn.XMATCH(E332,Data!$L$3:$L$10)</f>
        <v>#VALUE!</v>
      </c>
      <c r="K332" s="3" t="str">
        <f>IF(M332="",IF(I332,Data!$B$4,_xlfn.XLOOKUP(D332,Data!$D$3:$D$36,Data!$E$3:$E$36)),"")</f>
        <v/>
      </c>
      <c r="L332" s="3" t="str">
        <f>IF(M332="",IF(I332,_xlfn.XLOOKUP(G332,Data!$L$3:$L$10,Data!$M$3:$M$10),IF(H332=0,"",IF(H332=1,E332,_xlfn.XLOOKUP(E332,Data!$L$3:$L$10,Data!$M$3:$M$10)))),"")</f>
        <v/>
      </c>
      <c r="M332" s="3" t="str">
        <f>IF(NOT(ISERROR(F332)),Data!$J$3,IF(ISERROR(G332),Data!$J$4,IF(AND(H332=0,NOT(ISERROR(E332))),Data!$J$5,IF(AND(H332=2,ISERROR(J332)),Data!$J$7,IF(AND(H332=1,ISERROR(E332)),Data!$J$6,"")))))</f>
        <v>I don't know that verb.</v>
      </c>
      <c r="N332" s="3" t="e">
        <f>_xlfn.XLOOKUP(K332,Data!$D$3:$D$36,Data!$H$3:$H$36)</f>
        <v>#N/A</v>
      </c>
      <c r="O332" s="3" t="e">
        <f>_xlfn.XLOOKUP(L332,Data!$X$3:$X$29,Data!$W$3:$W$29)</f>
        <v>#N/A</v>
      </c>
      <c r="P332" s="3" t="b">
        <f>OR(_xlfn.XLOOKUP(CK331,Data!$O$3:$O$25,Data!$U$3:$U$25),AND(CL331,OR(DC331=CK331,DC331=1)))</f>
        <v>1</v>
      </c>
      <c r="Q332" s="3" t="e" cm="1">
        <f t="array" ref="Q332">INDEX(CO331:DN331,1,O332)</f>
        <v>#N/A</v>
      </c>
      <c r="R332" s="3" t="e">
        <f t="shared" si="432"/>
        <v>#N/A</v>
      </c>
      <c r="S332" s="3" t="e">
        <f t="shared" si="481"/>
        <v>#N/A</v>
      </c>
      <c r="T332" s="3" t="str">
        <f t="shared" si="482"/>
        <v/>
      </c>
      <c r="U332" s="3" t="str">
        <f>IF(M332&lt;&gt;"",M332,IF(L332="","",IFERROR(IF(T332=0,IF(S332=FALSE,Data!$J$11,Data!$J$8),""),IF(K332=Data!$B$4,"",Data!$J$8))))</f>
        <v>I don't know that verb.</v>
      </c>
      <c r="V332" s="3" t="e" cm="1">
        <f t="array" ref="V332">INDEX(Data!$Q$3:$T$25,CK331,L332)</f>
        <v>#VALUE!</v>
      </c>
      <c r="W332" s="3" t="e">
        <f t="shared" si="433"/>
        <v>#VALUE!</v>
      </c>
      <c r="X332" s="3">
        <f t="shared" si="483"/>
        <v>0</v>
      </c>
      <c r="Y332" s="3" t="str">
        <f>IF(K332&lt;&gt;"Go","",IF(ISNUMBER(V332),IF(V332&gt;0,W332,Data!$J$9),Play!V332))</f>
        <v/>
      </c>
      <c r="Z332" s="3" t="b">
        <f t="shared" si="484"/>
        <v>0</v>
      </c>
      <c r="AA332" s="3" t="str">
        <f t="shared" si="485"/>
        <v/>
      </c>
      <c r="AB332" s="3">
        <f t="shared" si="434"/>
        <v>0</v>
      </c>
      <c r="AE332" s="5" t="str">
        <f t="shared" si="435"/>
        <v/>
      </c>
      <c r="AF332" s="5" t="str">
        <f>IF(AE332&lt;&gt;"",OR(_xlfn.XLOOKUP(AE332,Data!$O$3:$O$25,Data!$U$3:$U$25),AND(CL331,OR(DC331=1,DC331=CK331))),"")</f>
        <v/>
      </c>
      <c r="AG332" s="5" t="e" cm="1">
        <f t="array" ref="AG332">"Exits: " &amp; _xlfn.TEXTJOIN(", ", TRUE, IF(INDEX(Data!$Q$3:$T$25,AE332,0)&gt;0,Data!$Q$2:$T$2,""))&amp;"."</f>
        <v>#VALUE!</v>
      </c>
      <c r="AH332" s="5" t="str" cm="1">
        <f t="array" ref="AH332">_xlfn.TEXTJOIN(", ", TRUE, IF(CO331:DN331=AE332,_xlfn.XLOOKUP($CO$3:$DN$3,Data!$W$3:$W$28,Data!$X$3:$X$28),""))</f>
        <v/>
      </c>
      <c r="AI332" s="5" t="str">
        <f>IF(AF332="","",IF(AF332,_xlfn.XLOOKUP(AE332,Data!$O$3:$O$25,Data!$P$3:$P$25)&amp;" "&amp;AG332&amp;IF(AH332&lt;&gt;""," You see: " &amp;AH332&amp;".",""),Data!$J$10))</f>
        <v/>
      </c>
      <c r="AJ332" s="5" t="str">
        <f t="shared" si="486"/>
        <v/>
      </c>
      <c r="AK332" s="5" t="str">
        <f>IF(AND(K332="Talk",U332=""),_xlfn.XLOOKUP(T332,Data!$W$3:$W$28,Data!$AC$3:$AC$28),"")</f>
        <v/>
      </c>
      <c r="AL332" s="5" t="str">
        <f t="shared" si="487"/>
        <v/>
      </c>
      <c r="AM332" s="5" t="b">
        <f t="shared" si="488"/>
        <v>0</v>
      </c>
      <c r="AN332" s="5" t="str">
        <f>IF(AM332,IF(_xlfn.XLOOKUP(T332,Data!$W$3:$W$28,Data!$AA$3:$AA$28)=FALSE,"You can't take that.",IF(Q332=1,"You already have that.",IF(OR(CK331=CT331,CK331=CY331),"The unholy fiend prevents you!",""))),"")</f>
        <v/>
      </c>
      <c r="AO332" s="5" t="str">
        <f t="shared" si="489"/>
        <v/>
      </c>
      <c r="AP332" s="5" t="str">
        <f t="shared" si="490"/>
        <v/>
      </c>
      <c r="AQ332" s="5" t="b">
        <f t="shared" si="491"/>
        <v>0</v>
      </c>
      <c r="AR332" s="5" t="str">
        <f t="shared" si="492"/>
        <v/>
      </c>
      <c r="AS332" s="5" t="str">
        <f t="shared" si="493"/>
        <v/>
      </c>
      <c r="AT332" s="5" t="str">
        <f t="shared" si="431"/>
        <v/>
      </c>
      <c r="AU332" s="5" t="str">
        <f>IF(AND(K332="Examine",U332=""),_xlfn.XLOOKUP(T332,Data!$W$3:$W$28,Data!$Z$3:$Z$28)&amp;IF(T332=15,IF(CL331,IF(CM331&gt;=14,"burning brightly.",IF(CM331&gt;=9,"burning steadily.",IF(CM331&gt;=4,"burning weakly.","guttering."))),"unlit."),""),"")</f>
        <v/>
      </c>
      <c r="AV332" s="5" t="str" cm="1">
        <f t="array" ref="AV332">_xlfn.TEXTJOIN(", ", TRUE, IF(CO331:DN331=1,CO$1:DN$1,""))</f>
        <v/>
      </c>
      <c r="AW332" s="5" t="str">
        <f t="shared" si="494"/>
        <v/>
      </c>
      <c r="AX332" s="5" t="b">
        <f t="shared" si="495"/>
        <v>0</v>
      </c>
      <c r="AY332" s="5" t="str">
        <f>IF(AX332,IF(NOT(ISBLANK(_xlfn.XLOOKUP(T332,Data!$W$3:$W$28,Data!$AD$3:$AD$28))),IF(CK331=12,"","There's nowhere to pour it away here."),"You can't empty that!"),"")</f>
        <v/>
      </c>
      <c r="AZ332" s="5" t="str">
        <f t="shared" si="496"/>
        <v/>
      </c>
      <c r="BA332" s="5" t="b">
        <f t="shared" si="497"/>
        <v>0</v>
      </c>
      <c r="BB332" s="5" t="e">
        <f>_xlfn.XLOOKUP(T332,Data!$W$3:$W$28,Data!$AD$3:$AD$28)</f>
        <v>#N/A</v>
      </c>
      <c r="BC332" s="5" t="str">
        <f t="shared" si="498"/>
        <v/>
      </c>
      <c r="BD332" s="5" t="str">
        <f t="shared" si="499"/>
        <v/>
      </c>
      <c r="BE332" s="5" t="b">
        <f t="shared" si="500"/>
        <v>0</v>
      </c>
      <c r="BF332" s="5" t="str">
        <f t="shared" si="436"/>
        <v/>
      </c>
      <c r="BG332" s="5" t="str">
        <f t="shared" si="501"/>
        <v/>
      </c>
      <c r="BH332" s="5" t="b">
        <f t="shared" si="502"/>
        <v>0</v>
      </c>
      <c r="BI332" s="5" t="str">
        <f t="shared" si="503"/>
        <v/>
      </c>
      <c r="BJ332" s="5" t="str">
        <f t="shared" si="437"/>
        <v/>
      </c>
      <c r="BK332" s="5" t="str">
        <f>IF(BH332,IF(BI332="","You ring the bell. "&amp;IF(BJ332=0,"Nothing else happens.","The "&amp;_xlfn.XLOOKUP(BJ332,Data!$W$3:$W$28,Data!$X$3:$X$28)&amp;" is transformed!"),BI332),"")</f>
        <v/>
      </c>
      <c r="BL332" s="5" t="b">
        <f t="shared" si="504"/>
        <v>0</v>
      </c>
      <c r="BM332" s="5" t="b">
        <f t="shared" si="505"/>
        <v>0</v>
      </c>
      <c r="BN332" s="5" t="str">
        <f t="shared" si="438"/>
        <v/>
      </c>
      <c r="BO332" s="5" t="str">
        <f t="shared" si="439"/>
        <v/>
      </c>
      <c r="BP332" s="5" t="b">
        <f t="shared" si="506"/>
        <v>0</v>
      </c>
      <c r="BQ332" s="5" t="str">
        <f>IF(BP332,IF(_xlfn.XLOOKUP(T332,Data!$W$3:$W$28,Data!$AB$3:$AB$28),"That's much too precious to give away!",IF(OR(AND(T332=17,CK331=CQ331),AND(T332=21,CK331=CV331)),"","No-one here seems to want that.")),"")</f>
        <v/>
      </c>
      <c r="BR332" s="5" t="str">
        <f>IF(BP332,IF(BQ332&lt;&gt;"",BQ332,IF(T332=21,Data!$B$5,"The priest takes the water and it is transformed by heavenly radiance!")),"")</f>
        <v/>
      </c>
      <c r="BS332" s="5" t="b">
        <f t="shared" si="507"/>
        <v>0</v>
      </c>
      <c r="BT332" s="5" t="str">
        <f t="shared" si="440"/>
        <v/>
      </c>
      <c r="BU332" s="5" t="str">
        <f t="shared" si="508"/>
        <v/>
      </c>
      <c r="BV332" s="5" t="b">
        <f t="shared" si="509"/>
        <v>0</v>
      </c>
      <c r="BW332" s="5" t="str">
        <f t="shared" si="441"/>
        <v/>
      </c>
      <c r="BX332" s="5" t="str">
        <f t="shared" si="510"/>
        <v/>
      </c>
      <c r="BY332" s="5" t="b">
        <f t="shared" si="511"/>
        <v>0</v>
      </c>
      <c r="BZ332" s="5">
        <f t="shared" si="512"/>
        <v>0</v>
      </c>
      <c r="CA332" s="5" t="str">
        <f t="shared" si="442"/>
        <v/>
      </c>
      <c r="CB332" s="5" t="b">
        <f t="shared" si="443"/>
        <v>0</v>
      </c>
      <c r="CC332" s="5" t="str">
        <f t="shared" si="444"/>
        <v/>
      </c>
      <c r="CD332" s="5" t="b">
        <f t="shared" si="445"/>
        <v>0</v>
      </c>
      <c r="CE332" s="5" t="b">
        <f t="shared" si="446"/>
        <v>0</v>
      </c>
      <c r="CF332" s="5" t="b">
        <f t="shared" si="447"/>
        <v>0</v>
      </c>
      <c r="CG332" s="5" t="b">
        <f t="shared" si="448"/>
        <v>0</v>
      </c>
      <c r="CH332" s="5" t="b">
        <f t="shared" si="449"/>
        <v>0</v>
      </c>
      <c r="CI332" s="5">
        <f t="shared" si="450"/>
        <v>0</v>
      </c>
      <c r="CJ332" s="5" t="str">
        <f t="shared" si="451"/>
        <v>I don't know that verb.</v>
      </c>
      <c r="CK332" s="4">
        <f t="shared" si="452"/>
        <v>3</v>
      </c>
      <c r="CL332" s="4" t="b">
        <f t="shared" si="453"/>
        <v>0</v>
      </c>
      <c r="CM332" s="4">
        <f t="shared" si="513"/>
        <v>20</v>
      </c>
      <c r="CN332" s="4" t="b">
        <f t="shared" si="454"/>
        <v>0</v>
      </c>
      <c r="CO332" s="4">
        <f t="shared" si="455"/>
        <v>12</v>
      </c>
      <c r="CP332" s="4">
        <f t="shared" si="456"/>
        <v>10</v>
      </c>
      <c r="CQ332" s="4">
        <f t="shared" si="457"/>
        <v>2</v>
      </c>
      <c r="CR332" s="4">
        <f t="shared" si="458"/>
        <v>20</v>
      </c>
      <c r="CS332" s="4">
        <f t="shared" si="459"/>
        <v>2</v>
      </c>
      <c r="CT332" s="4">
        <f t="shared" si="460"/>
        <v>15</v>
      </c>
      <c r="CU332" s="4">
        <f t="shared" si="461"/>
        <v>16</v>
      </c>
      <c r="CV332" s="4">
        <f t="shared" si="462"/>
        <v>8</v>
      </c>
      <c r="CW332" s="4">
        <f t="shared" si="463"/>
        <v>8</v>
      </c>
      <c r="CX332" s="4">
        <f t="shared" si="464"/>
        <v>14</v>
      </c>
      <c r="CY332" s="4">
        <f t="shared" si="465"/>
        <v>19</v>
      </c>
      <c r="CZ332" s="4">
        <f t="shared" si="466"/>
        <v>9</v>
      </c>
      <c r="DA332" s="4">
        <f t="shared" si="467"/>
        <v>2</v>
      </c>
      <c r="DB332" s="4">
        <f t="shared" si="468"/>
        <v>12</v>
      </c>
      <c r="DC332" s="4">
        <f t="shared" si="429"/>
        <v>2</v>
      </c>
      <c r="DD332" s="4">
        <f t="shared" si="469"/>
        <v>2</v>
      </c>
      <c r="DE332" s="4">
        <f t="shared" si="470"/>
        <v>2</v>
      </c>
      <c r="DF332" s="4">
        <f t="shared" si="471"/>
        <v>10</v>
      </c>
      <c r="DG332" s="4">
        <f t="shared" si="472"/>
        <v>2</v>
      </c>
      <c r="DH332" s="4">
        <f t="shared" si="473"/>
        <v>17</v>
      </c>
      <c r="DI332" s="4">
        <f t="shared" si="474"/>
        <v>6</v>
      </c>
      <c r="DJ332" s="4">
        <f t="shared" si="475"/>
        <v>15</v>
      </c>
      <c r="DK332" s="4">
        <f t="shared" si="476"/>
        <v>19</v>
      </c>
      <c r="DL332" s="4">
        <f t="shared" si="477"/>
        <v>2</v>
      </c>
      <c r="DM332" s="4">
        <f t="shared" si="478"/>
        <v>22</v>
      </c>
      <c r="DN332" s="4">
        <f t="shared" si="479"/>
        <v>23</v>
      </c>
      <c r="DO332" s="3"/>
    </row>
    <row r="333" spans="1:119" x14ac:dyDescent="0.35">
      <c r="A333" s="3" t="str">
        <f t="shared" si="480"/>
        <v/>
      </c>
      <c r="B333" s="6"/>
      <c r="C333" s="3" t="str">
        <f t="shared" si="430"/>
        <v/>
      </c>
      <c r="D333" s="3" t="e" cm="1">
        <f t="array" ref="D333:F333">INDEX(_xlfn.TEXTSPLIT(B333," ",,TRUE),_xlfn.SEQUENCE(1,3))</f>
        <v>#VALUE!</v>
      </c>
      <c r="E333" s="3" t="e">
        <v>#VALUE!</v>
      </c>
      <c r="F333" s="3" t="e">
        <v>#VALUE!</v>
      </c>
      <c r="G333" s="3" t="e" cm="1">
        <f t="array" ref="G333">_xlfn.XLOOKUP(D333,Data!$D$3:$D$36,Data!$E$3:$G$36)</f>
        <v>#VALUE!</v>
      </c>
      <c r="H333" s="3"/>
      <c r="I333" s="3"/>
      <c r="J333" s="3" t="e">
        <f>_xlfn.XMATCH(E333,Data!$L$3:$L$10)</f>
        <v>#VALUE!</v>
      </c>
      <c r="K333" s="3" t="str">
        <f>IF(M333="",IF(I333,Data!$B$4,_xlfn.XLOOKUP(D333,Data!$D$3:$D$36,Data!$E$3:$E$36)),"")</f>
        <v/>
      </c>
      <c r="L333" s="3" t="str">
        <f>IF(M333="",IF(I333,_xlfn.XLOOKUP(G333,Data!$L$3:$L$10,Data!$M$3:$M$10),IF(H333=0,"",IF(H333=1,E333,_xlfn.XLOOKUP(E333,Data!$L$3:$L$10,Data!$M$3:$M$10)))),"")</f>
        <v/>
      </c>
      <c r="M333" s="3" t="str">
        <f>IF(NOT(ISERROR(F333)),Data!$J$3,IF(ISERROR(G333),Data!$J$4,IF(AND(H333=0,NOT(ISERROR(E333))),Data!$J$5,IF(AND(H333=2,ISERROR(J333)),Data!$J$7,IF(AND(H333=1,ISERROR(E333)),Data!$J$6,"")))))</f>
        <v>I don't know that verb.</v>
      </c>
      <c r="N333" s="3" t="e">
        <f>_xlfn.XLOOKUP(K333,Data!$D$3:$D$36,Data!$H$3:$H$36)</f>
        <v>#N/A</v>
      </c>
      <c r="O333" s="3" t="e">
        <f>_xlfn.XLOOKUP(L333,Data!$X$3:$X$29,Data!$W$3:$W$29)</f>
        <v>#N/A</v>
      </c>
      <c r="P333" s="3" t="b">
        <f>OR(_xlfn.XLOOKUP(CK332,Data!$O$3:$O$25,Data!$U$3:$U$25),AND(CL332,OR(DC332=CK332,DC332=1)))</f>
        <v>1</v>
      </c>
      <c r="Q333" s="3" t="e" cm="1">
        <f t="array" ref="Q333">INDEX(CO332:DN332,1,O333)</f>
        <v>#N/A</v>
      </c>
      <c r="R333" s="3" t="e">
        <f t="shared" si="432"/>
        <v>#N/A</v>
      </c>
      <c r="S333" s="3" t="e">
        <f t="shared" si="481"/>
        <v>#N/A</v>
      </c>
      <c r="T333" s="3" t="str">
        <f t="shared" si="482"/>
        <v/>
      </c>
      <c r="U333" s="3" t="str">
        <f>IF(M333&lt;&gt;"",M333,IF(L333="","",IFERROR(IF(T333=0,IF(S333=FALSE,Data!$J$11,Data!$J$8),""),IF(K333=Data!$B$4,"",Data!$J$8))))</f>
        <v>I don't know that verb.</v>
      </c>
      <c r="V333" s="3" t="e" cm="1">
        <f t="array" ref="V333">INDEX(Data!$Q$3:$T$25,CK332,L333)</f>
        <v>#VALUE!</v>
      </c>
      <c r="W333" s="3" t="e">
        <f t="shared" si="433"/>
        <v>#VALUE!</v>
      </c>
      <c r="X333" s="3">
        <f t="shared" si="483"/>
        <v>0</v>
      </c>
      <c r="Y333" s="3" t="str">
        <f>IF(K333&lt;&gt;"Go","",IF(ISNUMBER(V333),IF(V333&gt;0,W333,Data!$J$9),Play!V333))</f>
        <v/>
      </c>
      <c r="Z333" s="3" t="b">
        <f t="shared" si="484"/>
        <v>0</v>
      </c>
      <c r="AA333" s="3" t="str">
        <f t="shared" si="485"/>
        <v/>
      </c>
      <c r="AB333" s="3">
        <f t="shared" si="434"/>
        <v>0</v>
      </c>
      <c r="AE333" s="5" t="str">
        <f t="shared" si="435"/>
        <v/>
      </c>
      <c r="AF333" s="5" t="str">
        <f>IF(AE333&lt;&gt;"",OR(_xlfn.XLOOKUP(AE333,Data!$O$3:$O$25,Data!$U$3:$U$25),AND(CL332,OR(DC332=1,DC332=CK332))),"")</f>
        <v/>
      </c>
      <c r="AG333" s="5" t="e" cm="1">
        <f t="array" ref="AG333">"Exits: " &amp; _xlfn.TEXTJOIN(", ", TRUE, IF(INDEX(Data!$Q$3:$T$25,AE333,0)&gt;0,Data!$Q$2:$T$2,""))&amp;"."</f>
        <v>#VALUE!</v>
      </c>
      <c r="AH333" s="5" t="str" cm="1">
        <f t="array" ref="AH333">_xlfn.TEXTJOIN(", ", TRUE, IF(CO332:DN332=AE333,_xlfn.XLOOKUP($CO$3:$DN$3,Data!$W$3:$W$28,Data!$X$3:$X$28),""))</f>
        <v/>
      </c>
      <c r="AI333" s="5" t="str">
        <f>IF(AF333="","",IF(AF333,_xlfn.XLOOKUP(AE333,Data!$O$3:$O$25,Data!$P$3:$P$25)&amp;" "&amp;AG333&amp;IF(AH333&lt;&gt;""," You see: " &amp;AH333&amp;".",""),Data!$J$10))</f>
        <v/>
      </c>
      <c r="AJ333" s="5" t="str">
        <f t="shared" si="486"/>
        <v/>
      </c>
      <c r="AK333" s="5" t="str">
        <f>IF(AND(K333="Talk",U333=""),_xlfn.XLOOKUP(T333,Data!$W$3:$W$28,Data!$AC$3:$AC$28),"")</f>
        <v/>
      </c>
      <c r="AL333" s="5" t="str">
        <f t="shared" si="487"/>
        <v/>
      </c>
      <c r="AM333" s="5" t="b">
        <f t="shared" si="488"/>
        <v>0</v>
      </c>
      <c r="AN333" s="5" t="str">
        <f>IF(AM333,IF(_xlfn.XLOOKUP(T333,Data!$W$3:$W$28,Data!$AA$3:$AA$28)=FALSE,"You can't take that.",IF(Q333=1,"You already have that.",IF(OR(CK332=CT332,CK332=CY332),"The unholy fiend prevents you!",""))),"")</f>
        <v/>
      </c>
      <c r="AO333" s="5" t="str">
        <f t="shared" si="489"/>
        <v/>
      </c>
      <c r="AP333" s="5" t="str">
        <f t="shared" si="490"/>
        <v/>
      </c>
      <c r="AQ333" s="5" t="b">
        <f t="shared" si="491"/>
        <v>0</v>
      </c>
      <c r="AR333" s="5" t="str">
        <f t="shared" si="492"/>
        <v/>
      </c>
      <c r="AS333" s="5" t="str">
        <f t="shared" si="493"/>
        <v/>
      </c>
      <c r="AT333" s="5" t="str">
        <f t="shared" si="431"/>
        <v/>
      </c>
      <c r="AU333" s="5" t="str">
        <f>IF(AND(K333="Examine",U333=""),_xlfn.XLOOKUP(T333,Data!$W$3:$W$28,Data!$Z$3:$Z$28)&amp;IF(T333=15,IF(CL332,IF(CM332&gt;=14,"burning brightly.",IF(CM332&gt;=9,"burning steadily.",IF(CM332&gt;=4,"burning weakly.","guttering."))),"unlit."),""),"")</f>
        <v/>
      </c>
      <c r="AV333" s="5" t="str" cm="1">
        <f t="array" ref="AV333">_xlfn.TEXTJOIN(", ", TRUE, IF(CO332:DN332=1,CO$1:DN$1,""))</f>
        <v/>
      </c>
      <c r="AW333" s="5" t="str">
        <f t="shared" si="494"/>
        <v/>
      </c>
      <c r="AX333" s="5" t="b">
        <f t="shared" si="495"/>
        <v>0</v>
      </c>
      <c r="AY333" s="5" t="str">
        <f>IF(AX333,IF(NOT(ISBLANK(_xlfn.XLOOKUP(T333,Data!$W$3:$W$28,Data!$AD$3:$AD$28))),IF(CK332=12,"","There's nowhere to pour it away here."),"You can't empty that!"),"")</f>
        <v/>
      </c>
      <c r="AZ333" s="5" t="str">
        <f t="shared" si="496"/>
        <v/>
      </c>
      <c r="BA333" s="5" t="b">
        <f t="shared" si="497"/>
        <v>0</v>
      </c>
      <c r="BB333" s="5" t="e">
        <f>_xlfn.XLOOKUP(T333,Data!$W$3:$W$28,Data!$AD$3:$AD$28)</f>
        <v>#N/A</v>
      </c>
      <c r="BC333" s="5" t="str">
        <f t="shared" si="498"/>
        <v/>
      </c>
      <c r="BD333" s="5" t="str">
        <f t="shared" si="499"/>
        <v/>
      </c>
      <c r="BE333" s="5" t="b">
        <f t="shared" si="500"/>
        <v>0</v>
      </c>
      <c r="BF333" s="5" t="str">
        <f t="shared" si="436"/>
        <v/>
      </c>
      <c r="BG333" s="5" t="str">
        <f t="shared" si="501"/>
        <v/>
      </c>
      <c r="BH333" s="5" t="b">
        <f t="shared" si="502"/>
        <v>0</v>
      </c>
      <c r="BI333" s="5" t="str">
        <f t="shared" si="503"/>
        <v/>
      </c>
      <c r="BJ333" s="5" t="str">
        <f t="shared" si="437"/>
        <v/>
      </c>
      <c r="BK333" s="5" t="str">
        <f>IF(BH333,IF(BI333="","You ring the bell. "&amp;IF(BJ333=0,"Nothing else happens.","The "&amp;_xlfn.XLOOKUP(BJ333,Data!$W$3:$W$28,Data!$X$3:$X$28)&amp;" is transformed!"),BI333),"")</f>
        <v/>
      </c>
      <c r="BL333" s="5" t="b">
        <f t="shared" si="504"/>
        <v>0</v>
      </c>
      <c r="BM333" s="5" t="b">
        <f t="shared" si="505"/>
        <v>0</v>
      </c>
      <c r="BN333" s="5" t="str">
        <f t="shared" si="438"/>
        <v/>
      </c>
      <c r="BO333" s="5" t="str">
        <f t="shared" si="439"/>
        <v/>
      </c>
      <c r="BP333" s="5" t="b">
        <f t="shared" si="506"/>
        <v>0</v>
      </c>
      <c r="BQ333" s="5" t="str">
        <f>IF(BP333,IF(_xlfn.XLOOKUP(T333,Data!$W$3:$W$28,Data!$AB$3:$AB$28),"That's much too precious to give away!",IF(OR(AND(T333=17,CK332=CQ332),AND(T333=21,CK332=CV332)),"","No-one here seems to want that.")),"")</f>
        <v/>
      </c>
      <c r="BR333" s="5" t="str">
        <f>IF(BP333,IF(BQ333&lt;&gt;"",BQ333,IF(T333=21,Data!$B$5,"The priest takes the water and it is transformed by heavenly radiance!")),"")</f>
        <v/>
      </c>
      <c r="BS333" s="5" t="b">
        <f t="shared" si="507"/>
        <v>0</v>
      </c>
      <c r="BT333" s="5" t="str">
        <f t="shared" si="440"/>
        <v/>
      </c>
      <c r="BU333" s="5" t="str">
        <f t="shared" si="508"/>
        <v/>
      </c>
      <c r="BV333" s="5" t="b">
        <f t="shared" si="509"/>
        <v>0</v>
      </c>
      <c r="BW333" s="5" t="str">
        <f t="shared" si="441"/>
        <v/>
      </c>
      <c r="BX333" s="5" t="str">
        <f t="shared" si="510"/>
        <v/>
      </c>
      <c r="BY333" s="5" t="b">
        <f t="shared" si="511"/>
        <v>0</v>
      </c>
      <c r="BZ333" s="5">
        <f t="shared" si="512"/>
        <v>0</v>
      </c>
      <c r="CA333" s="5" t="str">
        <f t="shared" si="442"/>
        <v/>
      </c>
      <c r="CB333" s="5" t="b">
        <f t="shared" si="443"/>
        <v>0</v>
      </c>
      <c r="CC333" s="5" t="str">
        <f t="shared" si="444"/>
        <v/>
      </c>
      <c r="CD333" s="5" t="b">
        <f t="shared" si="445"/>
        <v>0</v>
      </c>
      <c r="CE333" s="5" t="b">
        <f t="shared" si="446"/>
        <v>0</v>
      </c>
      <c r="CF333" s="5" t="b">
        <f t="shared" si="447"/>
        <v>0</v>
      </c>
      <c r="CG333" s="5" t="b">
        <f t="shared" si="448"/>
        <v>0</v>
      </c>
      <c r="CH333" s="5" t="b">
        <f t="shared" si="449"/>
        <v>0</v>
      </c>
      <c r="CI333" s="5">
        <f t="shared" si="450"/>
        <v>0</v>
      </c>
      <c r="CJ333" s="5" t="str">
        <f t="shared" si="451"/>
        <v>I don't know that verb.</v>
      </c>
      <c r="CK333" s="4">
        <f t="shared" si="452"/>
        <v>3</v>
      </c>
      <c r="CL333" s="4" t="b">
        <f t="shared" si="453"/>
        <v>0</v>
      </c>
      <c r="CM333" s="4">
        <f t="shared" si="513"/>
        <v>20</v>
      </c>
      <c r="CN333" s="4" t="b">
        <f t="shared" si="454"/>
        <v>0</v>
      </c>
      <c r="CO333" s="4">
        <f t="shared" si="455"/>
        <v>12</v>
      </c>
      <c r="CP333" s="4">
        <f t="shared" si="456"/>
        <v>10</v>
      </c>
      <c r="CQ333" s="4">
        <f t="shared" si="457"/>
        <v>2</v>
      </c>
      <c r="CR333" s="4">
        <f t="shared" si="458"/>
        <v>20</v>
      </c>
      <c r="CS333" s="4">
        <f t="shared" si="459"/>
        <v>2</v>
      </c>
      <c r="CT333" s="4">
        <f t="shared" si="460"/>
        <v>15</v>
      </c>
      <c r="CU333" s="4">
        <f t="shared" si="461"/>
        <v>16</v>
      </c>
      <c r="CV333" s="4">
        <f t="shared" si="462"/>
        <v>8</v>
      </c>
      <c r="CW333" s="4">
        <f t="shared" si="463"/>
        <v>8</v>
      </c>
      <c r="CX333" s="4">
        <f t="shared" si="464"/>
        <v>14</v>
      </c>
      <c r="CY333" s="4">
        <f t="shared" si="465"/>
        <v>19</v>
      </c>
      <c r="CZ333" s="4">
        <f t="shared" si="466"/>
        <v>9</v>
      </c>
      <c r="DA333" s="4">
        <f t="shared" si="467"/>
        <v>2</v>
      </c>
      <c r="DB333" s="4">
        <f t="shared" si="468"/>
        <v>12</v>
      </c>
      <c r="DC333" s="4">
        <f t="shared" si="429"/>
        <v>2</v>
      </c>
      <c r="DD333" s="4">
        <f t="shared" si="469"/>
        <v>2</v>
      </c>
      <c r="DE333" s="4">
        <f t="shared" si="470"/>
        <v>2</v>
      </c>
      <c r="DF333" s="4">
        <f t="shared" si="471"/>
        <v>10</v>
      </c>
      <c r="DG333" s="4">
        <f t="shared" si="472"/>
        <v>2</v>
      </c>
      <c r="DH333" s="4">
        <f t="shared" si="473"/>
        <v>17</v>
      </c>
      <c r="DI333" s="4">
        <f t="shared" si="474"/>
        <v>6</v>
      </c>
      <c r="DJ333" s="4">
        <f t="shared" si="475"/>
        <v>15</v>
      </c>
      <c r="DK333" s="4">
        <f t="shared" si="476"/>
        <v>19</v>
      </c>
      <c r="DL333" s="4">
        <f t="shared" si="477"/>
        <v>2</v>
      </c>
      <c r="DM333" s="4">
        <f t="shared" si="478"/>
        <v>22</v>
      </c>
      <c r="DN333" s="4">
        <f t="shared" si="479"/>
        <v>23</v>
      </c>
      <c r="DO333" s="3"/>
    </row>
    <row r="334" spans="1:119" x14ac:dyDescent="0.35">
      <c r="A334" s="3" t="str">
        <f t="shared" si="480"/>
        <v/>
      </c>
      <c r="B334" s="6"/>
      <c r="C334" s="3" t="str">
        <f t="shared" si="430"/>
        <v/>
      </c>
      <c r="D334" s="3" t="e" cm="1">
        <f t="array" ref="D334:F334">INDEX(_xlfn.TEXTSPLIT(B334," ",,TRUE),_xlfn.SEQUENCE(1,3))</f>
        <v>#VALUE!</v>
      </c>
      <c r="E334" s="3" t="e">
        <v>#VALUE!</v>
      </c>
      <c r="F334" s="3" t="e">
        <v>#VALUE!</v>
      </c>
      <c r="G334" s="3" t="e" cm="1">
        <f t="array" ref="G334">_xlfn.XLOOKUP(D334,Data!$D$3:$D$36,Data!$E$3:$G$36)</f>
        <v>#VALUE!</v>
      </c>
      <c r="H334" s="3"/>
      <c r="I334" s="3"/>
      <c r="J334" s="3" t="e">
        <f>_xlfn.XMATCH(E334,Data!$L$3:$L$10)</f>
        <v>#VALUE!</v>
      </c>
      <c r="K334" s="3" t="str">
        <f>IF(M334="",IF(I334,Data!$B$4,_xlfn.XLOOKUP(D334,Data!$D$3:$D$36,Data!$E$3:$E$36)),"")</f>
        <v/>
      </c>
      <c r="L334" s="3" t="str">
        <f>IF(M334="",IF(I334,_xlfn.XLOOKUP(G334,Data!$L$3:$L$10,Data!$M$3:$M$10),IF(H334=0,"",IF(H334=1,E334,_xlfn.XLOOKUP(E334,Data!$L$3:$L$10,Data!$M$3:$M$10)))),"")</f>
        <v/>
      </c>
      <c r="M334" s="3" t="str">
        <f>IF(NOT(ISERROR(F334)),Data!$J$3,IF(ISERROR(G334),Data!$J$4,IF(AND(H334=0,NOT(ISERROR(E334))),Data!$J$5,IF(AND(H334=2,ISERROR(J334)),Data!$J$7,IF(AND(H334=1,ISERROR(E334)),Data!$J$6,"")))))</f>
        <v>I don't know that verb.</v>
      </c>
      <c r="N334" s="3" t="e">
        <f>_xlfn.XLOOKUP(K334,Data!$D$3:$D$36,Data!$H$3:$H$36)</f>
        <v>#N/A</v>
      </c>
      <c r="O334" s="3" t="e">
        <f>_xlfn.XLOOKUP(L334,Data!$X$3:$X$29,Data!$W$3:$W$29)</f>
        <v>#N/A</v>
      </c>
      <c r="P334" s="3" t="b">
        <f>OR(_xlfn.XLOOKUP(CK333,Data!$O$3:$O$25,Data!$U$3:$U$25),AND(CL333,OR(DC333=CK333,DC333=1)))</f>
        <v>1</v>
      </c>
      <c r="Q334" s="3" t="e" cm="1">
        <f t="array" ref="Q334">INDEX(CO333:DN333,1,O334)</f>
        <v>#N/A</v>
      </c>
      <c r="R334" s="3" t="e">
        <f t="shared" si="432"/>
        <v>#N/A</v>
      </c>
      <c r="S334" s="3" t="e">
        <f t="shared" si="481"/>
        <v>#N/A</v>
      </c>
      <c r="T334" s="3" t="str">
        <f t="shared" si="482"/>
        <v/>
      </c>
      <c r="U334" s="3" t="str">
        <f>IF(M334&lt;&gt;"",M334,IF(L334="","",IFERROR(IF(T334=0,IF(S334=FALSE,Data!$J$11,Data!$J$8),""),IF(K334=Data!$B$4,"",Data!$J$8))))</f>
        <v>I don't know that verb.</v>
      </c>
      <c r="V334" s="3" t="e" cm="1">
        <f t="array" ref="V334">INDEX(Data!$Q$3:$T$25,CK333,L334)</f>
        <v>#VALUE!</v>
      </c>
      <c r="W334" s="3" t="e">
        <f t="shared" si="433"/>
        <v>#VALUE!</v>
      </c>
      <c r="X334" s="3">
        <f t="shared" si="483"/>
        <v>0</v>
      </c>
      <c r="Y334" s="3" t="str">
        <f>IF(K334&lt;&gt;"Go","",IF(ISNUMBER(V334),IF(V334&gt;0,W334,Data!$J$9),Play!V334))</f>
        <v/>
      </c>
      <c r="Z334" s="3" t="b">
        <f t="shared" si="484"/>
        <v>0</v>
      </c>
      <c r="AA334" s="3" t="str">
        <f t="shared" si="485"/>
        <v/>
      </c>
      <c r="AB334" s="3">
        <f t="shared" si="434"/>
        <v>0</v>
      </c>
      <c r="AE334" s="5" t="str">
        <f t="shared" si="435"/>
        <v/>
      </c>
      <c r="AF334" s="5" t="str">
        <f>IF(AE334&lt;&gt;"",OR(_xlfn.XLOOKUP(AE334,Data!$O$3:$O$25,Data!$U$3:$U$25),AND(CL333,OR(DC333=1,DC333=CK333))),"")</f>
        <v/>
      </c>
      <c r="AG334" s="5" t="e" cm="1">
        <f t="array" ref="AG334">"Exits: " &amp; _xlfn.TEXTJOIN(", ", TRUE, IF(INDEX(Data!$Q$3:$T$25,AE334,0)&gt;0,Data!$Q$2:$T$2,""))&amp;"."</f>
        <v>#VALUE!</v>
      </c>
      <c r="AH334" s="5" t="str" cm="1">
        <f t="array" ref="AH334">_xlfn.TEXTJOIN(", ", TRUE, IF(CO333:DN333=AE334,_xlfn.XLOOKUP($CO$3:$DN$3,Data!$W$3:$W$28,Data!$X$3:$X$28),""))</f>
        <v/>
      </c>
      <c r="AI334" s="5" t="str">
        <f>IF(AF334="","",IF(AF334,_xlfn.XLOOKUP(AE334,Data!$O$3:$O$25,Data!$P$3:$P$25)&amp;" "&amp;AG334&amp;IF(AH334&lt;&gt;""," You see: " &amp;AH334&amp;".",""),Data!$J$10))</f>
        <v/>
      </c>
      <c r="AJ334" s="5" t="str">
        <f t="shared" si="486"/>
        <v/>
      </c>
      <c r="AK334" s="5" t="str">
        <f>IF(AND(K334="Talk",U334=""),_xlfn.XLOOKUP(T334,Data!$W$3:$W$28,Data!$AC$3:$AC$28),"")</f>
        <v/>
      </c>
      <c r="AL334" s="5" t="str">
        <f t="shared" si="487"/>
        <v/>
      </c>
      <c r="AM334" s="5" t="b">
        <f t="shared" si="488"/>
        <v>0</v>
      </c>
      <c r="AN334" s="5" t="str">
        <f>IF(AM334,IF(_xlfn.XLOOKUP(T334,Data!$W$3:$W$28,Data!$AA$3:$AA$28)=FALSE,"You can't take that.",IF(Q334=1,"You already have that.",IF(OR(CK333=CT333,CK333=CY333),"The unholy fiend prevents you!",""))),"")</f>
        <v/>
      </c>
      <c r="AO334" s="5" t="str">
        <f t="shared" si="489"/>
        <v/>
      </c>
      <c r="AP334" s="5" t="str">
        <f t="shared" si="490"/>
        <v/>
      </c>
      <c r="AQ334" s="5" t="b">
        <f t="shared" si="491"/>
        <v>0</v>
      </c>
      <c r="AR334" s="5" t="str">
        <f t="shared" si="492"/>
        <v/>
      </c>
      <c r="AS334" s="5" t="str">
        <f t="shared" si="493"/>
        <v/>
      </c>
      <c r="AT334" s="5" t="str">
        <f t="shared" si="431"/>
        <v/>
      </c>
      <c r="AU334" s="5" t="str">
        <f>IF(AND(K334="Examine",U334=""),_xlfn.XLOOKUP(T334,Data!$W$3:$W$28,Data!$Z$3:$Z$28)&amp;IF(T334=15,IF(CL333,IF(CM333&gt;=14,"burning brightly.",IF(CM333&gt;=9,"burning steadily.",IF(CM333&gt;=4,"burning weakly.","guttering."))),"unlit."),""),"")</f>
        <v/>
      </c>
      <c r="AV334" s="5" t="str" cm="1">
        <f t="array" ref="AV334">_xlfn.TEXTJOIN(", ", TRUE, IF(CO333:DN333=1,CO$1:DN$1,""))</f>
        <v/>
      </c>
      <c r="AW334" s="5" t="str">
        <f t="shared" si="494"/>
        <v/>
      </c>
      <c r="AX334" s="5" t="b">
        <f t="shared" si="495"/>
        <v>0</v>
      </c>
      <c r="AY334" s="5" t="str">
        <f>IF(AX334,IF(NOT(ISBLANK(_xlfn.XLOOKUP(T334,Data!$W$3:$W$28,Data!$AD$3:$AD$28))),IF(CK333=12,"","There's nowhere to pour it away here."),"You can't empty that!"),"")</f>
        <v/>
      </c>
      <c r="AZ334" s="5" t="str">
        <f t="shared" si="496"/>
        <v/>
      </c>
      <c r="BA334" s="5" t="b">
        <f t="shared" si="497"/>
        <v>0</v>
      </c>
      <c r="BB334" s="5" t="e">
        <f>_xlfn.XLOOKUP(T334,Data!$W$3:$W$28,Data!$AD$3:$AD$28)</f>
        <v>#N/A</v>
      </c>
      <c r="BC334" s="5" t="str">
        <f t="shared" si="498"/>
        <v/>
      </c>
      <c r="BD334" s="5" t="str">
        <f t="shared" si="499"/>
        <v/>
      </c>
      <c r="BE334" s="5" t="b">
        <f t="shared" si="500"/>
        <v>0</v>
      </c>
      <c r="BF334" s="5" t="str">
        <f t="shared" si="436"/>
        <v/>
      </c>
      <c r="BG334" s="5" t="str">
        <f t="shared" si="501"/>
        <v/>
      </c>
      <c r="BH334" s="5" t="b">
        <f t="shared" si="502"/>
        <v>0</v>
      </c>
      <c r="BI334" s="5" t="str">
        <f t="shared" si="503"/>
        <v/>
      </c>
      <c r="BJ334" s="5" t="str">
        <f t="shared" si="437"/>
        <v/>
      </c>
      <c r="BK334" s="5" t="str">
        <f>IF(BH334,IF(BI334="","You ring the bell. "&amp;IF(BJ334=0,"Nothing else happens.","The "&amp;_xlfn.XLOOKUP(BJ334,Data!$W$3:$W$28,Data!$X$3:$X$28)&amp;" is transformed!"),BI334),"")</f>
        <v/>
      </c>
      <c r="BL334" s="5" t="b">
        <f t="shared" si="504"/>
        <v>0</v>
      </c>
      <c r="BM334" s="5" t="b">
        <f t="shared" si="505"/>
        <v>0</v>
      </c>
      <c r="BN334" s="5" t="str">
        <f t="shared" si="438"/>
        <v/>
      </c>
      <c r="BO334" s="5" t="str">
        <f t="shared" si="439"/>
        <v/>
      </c>
      <c r="BP334" s="5" t="b">
        <f t="shared" si="506"/>
        <v>0</v>
      </c>
      <c r="BQ334" s="5" t="str">
        <f>IF(BP334,IF(_xlfn.XLOOKUP(T334,Data!$W$3:$W$28,Data!$AB$3:$AB$28),"That's much too precious to give away!",IF(OR(AND(T334=17,CK333=CQ333),AND(T334=21,CK333=CV333)),"","No-one here seems to want that.")),"")</f>
        <v/>
      </c>
      <c r="BR334" s="5" t="str">
        <f>IF(BP334,IF(BQ334&lt;&gt;"",BQ334,IF(T334=21,Data!$B$5,"The priest takes the water and it is transformed by heavenly radiance!")),"")</f>
        <v/>
      </c>
      <c r="BS334" s="5" t="b">
        <f t="shared" si="507"/>
        <v>0</v>
      </c>
      <c r="BT334" s="5" t="str">
        <f t="shared" si="440"/>
        <v/>
      </c>
      <c r="BU334" s="5" t="str">
        <f t="shared" si="508"/>
        <v/>
      </c>
      <c r="BV334" s="5" t="b">
        <f t="shared" si="509"/>
        <v>0</v>
      </c>
      <c r="BW334" s="5" t="str">
        <f t="shared" si="441"/>
        <v/>
      </c>
      <c r="BX334" s="5" t="str">
        <f t="shared" si="510"/>
        <v/>
      </c>
      <c r="BY334" s="5" t="b">
        <f t="shared" si="511"/>
        <v>0</v>
      </c>
      <c r="BZ334" s="5">
        <f t="shared" si="512"/>
        <v>0</v>
      </c>
      <c r="CA334" s="5" t="str">
        <f t="shared" si="442"/>
        <v/>
      </c>
      <c r="CB334" s="5" t="b">
        <f t="shared" si="443"/>
        <v>0</v>
      </c>
      <c r="CC334" s="5" t="str">
        <f t="shared" si="444"/>
        <v/>
      </c>
      <c r="CD334" s="5" t="b">
        <f t="shared" si="445"/>
        <v>0</v>
      </c>
      <c r="CE334" s="5" t="b">
        <f t="shared" si="446"/>
        <v>0</v>
      </c>
      <c r="CF334" s="5" t="b">
        <f t="shared" si="447"/>
        <v>0</v>
      </c>
      <c r="CG334" s="5" t="b">
        <f t="shared" si="448"/>
        <v>0</v>
      </c>
      <c r="CH334" s="5" t="b">
        <f t="shared" si="449"/>
        <v>0</v>
      </c>
      <c r="CI334" s="5">
        <f t="shared" si="450"/>
        <v>0</v>
      </c>
      <c r="CJ334" s="5" t="str">
        <f t="shared" si="451"/>
        <v>I don't know that verb.</v>
      </c>
      <c r="CK334" s="4">
        <f t="shared" si="452"/>
        <v>3</v>
      </c>
      <c r="CL334" s="4" t="b">
        <f t="shared" si="453"/>
        <v>0</v>
      </c>
      <c r="CM334" s="4">
        <f t="shared" si="513"/>
        <v>20</v>
      </c>
      <c r="CN334" s="4" t="b">
        <f t="shared" si="454"/>
        <v>0</v>
      </c>
      <c r="CO334" s="4">
        <f t="shared" si="455"/>
        <v>12</v>
      </c>
      <c r="CP334" s="4">
        <f t="shared" si="456"/>
        <v>10</v>
      </c>
      <c r="CQ334" s="4">
        <f t="shared" si="457"/>
        <v>2</v>
      </c>
      <c r="CR334" s="4">
        <f t="shared" si="458"/>
        <v>20</v>
      </c>
      <c r="CS334" s="4">
        <f t="shared" si="459"/>
        <v>2</v>
      </c>
      <c r="CT334" s="4">
        <f t="shared" si="460"/>
        <v>15</v>
      </c>
      <c r="CU334" s="4">
        <f t="shared" si="461"/>
        <v>16</v>
      </c>
      <c r="CV334" s="4">
        <f t="shared" si="462"/>
        <v>8</v>
      </c>
      <c r="CW334" s="4">
        <f t="shared" si="463"/>
        <v>8</v>
      </c>
      <c r="CX334" s="4">
        <f t="shared" si="464"/>
        <v>14</v>
      </c>
      <c r="CY334" s="4">
        <f t="shared" si="465"/>
        <v>19</v>
      </c>
      <c r="CZ334" s="4">
        <f t="shared" si="466"/>
        <v>9</v>
      </c>
      <c r="DA334" s="4">
        <f t="shared" si="467"/>
        <v>2</v>
      </c>
      <c r="DB334" s="4">
        <f t="shared" si="468"/>
        <v>12</v>
      </c>
      <c r="DC334" s="4">
        <f t="shared" si="429"/>
        <v>2</v>
      </c>
      <c r="DD334" s="4">
        <f t="shared" si="469"/>
        <v>2</v>
      </c>
      <c r="DE334" s="4">
        <f t="shared" si="470"/>
        <v>2</v>
      </c>
      <c r="DF334" s="4">
        <f t="shared" si="471"/>
        <v>10</v>
      </c>
      <c r="DG334" s="4">
        <f t="shared" si="472"/>
        <v>2</v>
      </c>
      <c r="DH334" s="4">
        <f t="shared" si="473"/>
        <v>17</v>
      </c>
      <c r="DI334" s="4">
        <f t="shared" si="474"/>
        <v>6</v>
      </c>
      <c r="DJ334" s="4">
        <f t="shared" si="475"/>
        <v>15</v>
      </c>
      <c r="DK334" s="4">
        <f t="shared" si="476"/>
        <v>19</v>
      </c>
      <c r="DL334" s="4">
        <f t="shared" si="477"/>
        <v>2</v>
      </c>
      <c r="DM334" s="4">
        <f t="shared" si="478"/>
        <v>22</v>
      </c>
      <c r="DN334" s="4">
        <f t="shared" si="479"/>
        <v>23</v>
      </c>
      <c r="DO334" s="3"/>
    </row>
    <row r="335" spans="1:119" x14ac:dyDescent="0.35">
      <c r="A335" s="3" t="str">
        <f t="shared" si="480"/>
        <v/>
      </c>
      <c r="B335" s="6"/>
      <c r="C335" s="3" t="str">
        <f t="shared" si="430"/>
        <v/>
      </c>
      <c r="D335" s="3" t="e" cm="1">
        <f t="array" ref="D335:F335">INDEX(_xlfn.TEXTSPLIT(B335," ",,TRUE),_xlfn.SEQUENCE(1,3))</f>
        <v>#VALUE!</v>
      </c>
      <c r="E335" s="3" t="e">
        <v>#VALUE!</v>
      </c>
      <c r="F335" s="3" t="e">
        <v>#VALUE!</v>
      </c>
      <c r="G335" s="3" t="e" cm="1">
        <f t="array" ref="G335">_xlfn.XLOOKUP(D335,Data!$D$3:$D$36,Data!$E$3:$G$36)</f>
        <v>#VALUE!</v>
      </c>
      <c r="H335" s="3"/>
      <c r="I335" s="3"/>
      <c r="J335" s="3" t="e">
        <f>_xlfn.XMATCH(E335,Data!$L$3:$L$10)</f>
        <v>#VALUE!</v>
      </c>
      <c r="K335" s="3" t="str">
        <f>IF(M335="",IF(I335,Data!$B$4,_xlfn.XLOOKUP(D335,Data!$D$3:$D$36,Data!$E$3:$E$36)),"")</f>
        <v/>
      </c>
      <c r="L335" s="3" t="str">
        <f>IF(M335="",IF(I335,_xlfn.XLOOKUP(G335,Data!$L$3:$L$10,Data!$M$3:$M$10),IF(H335=0,"",IF(H335=1,E335,_xlfn.XLOOKUP(E335,Data!$L$3:$L$10,Data!$M$3:$M$10)))),"")</f>
        <v/>
      </c>
      <c r="M335" s="3" t="str">
        <f>IF(NOT(ISERROR(F335)),Data!$J$3,IF(ISERROR(G335),Data!$J$4,IF(AND(H335=0,NOT(ISERROR(E335))),Data!$J$5,IF(AND(H335=2,ISERROR(J335)),Data!$J$7,IF(AND(H335=1,ISERROR(E335)),Data!$J$6,"")))))</f>
        <v>I don't know that verb.</v>
      </c>
      <c r="N335" s="3" t="e">
        <f>_xlfn.XLOOKUP(K335,Data!$D$3:$D$36,Data!$H$3:$H$36)</f>
        <v>#N/A</v>
      </c>
      <c r="O335" s="3" t="e">
        <f>_xlfn.XLOOKUP(L335,Data!$X$3:$X$29,Data!$W$3:$W$29)</f>
        <v>#N/A</v>
      </c>
      <c r="P335" s="3" t="b">
        <f>OR(_xlfn.XLOOKUP(CK334,Data!$O$3:$O$25,Data!$U$3:$U$25),AND(CL334,OR(DC334=CK334,DC334=1)))</f>
        <v>1</v>
      </c>
      <c r="Q335" s="3" t="e" cm="1">
        <f t="array" ref="Q335">INDEX(CO334:DN334,1,O335)</f>
        <v>#N/A</v>
      </c>
      <c r="R335" s="3" t="e">
        <f t="shared" si="432"/>
        <v>#N/A</v>
      </c>
      <c r="S335" s="3" t="e">
        <f t="shared" si="481"/>
        <v>#N/A</v>
      </c>
      <c r="T335" s="3" t="str">
        <f t="shared" si="482"/>
        <v/>
      </c>
      <c r="U335" s="3" t="str">
        <f>IF(M335&lt;&gt;"",M335,IF(L335="","",IFERROR(IF(T335=0,IF(S335=FALSE,Data!$J$11,Data!$J$8),""),IF(K335=Data!$B$4,"",Data!$J$8))))</f>
        <v>I don't know that verb.</v>
      </c>
      <c r="V335" s="3" t="e" cm="1">
        <f t="array" ref="V335">INDEX(Data!$Q$3:$T$25,CK334,L335)</f>
        <v>#VALUE!</v>
      </c>
      <c r="W335" s="3" t="e">
        <f t="shared" si="433"/>
        <v>#VALUE!</v>
      </c>
      <c r="X335" s="3">
        <f t="shared" si="483"/>
        <v>0</v>
      </c>
      <c r="Y335" s="3" t="str">
        <f>IF(K335&lt;&gt;"Go","",IF(ISNUMBER(V335),IF(V335&gt;0,W335,Data!$J$9),Play!V335))</f>
        <v/>
      </c>
      <c r="Z335" s="3" t="b">
        <f t="shared" si="484"/>
        <v>0</v>
      </c>
      <c r="AA335" s="3" t="str">
        <f t="shared" si="485"/>
        <v/>
      </c>
      <c r="AB335" s="3">
        <f t="shared" si="434"/>
        <v>0</v>
      </c>
      <c r="AE335" s="5" t="str">
        <f t="shared" si="435"/>
        <v/>
      </c>
      <c r="AF335" s="5" t="str">
        <f>IF(AE335&lt;&gt;"",OR(_xlfn.XLOOKUP(AE335,Data!$O$3:$O$25,Data!$U$3:$U$25),AND(CL334,OR(DC334=1,DC334=CK334))),"")</f>
        <v/>
      </c>
      <c r="AG335" s="5" t="e" cm="1">
        <f t="array" ref="AG335">"Exits: " &amp; _xlfn.TEXTJOIN(", ", TRUE, IF(INDEX(Data!$Q$3:$T$25,AE335,0)&gt;0,Data!$Q$2:$T$2,""))&amp;"."</f>
        <v>#VALUE!</v>
      </c>
      <c r="AH335" s="5" t="str" cm="1">
        <f t="array" ref="AH335">_xlfn.TEXTJOIN(", ", TRUE, IF(CO334:DN334=AE335,_xlfn.XLOOKUP($CO$3:$DN$3,Data!$W$3:$W$28,Data!$X$3:$X$28),""))</f>
        <v/>
      </c>
      <c r="AI335" s="5" t="str">
        <f>IF(AF335="","",IF(AF335,_xlfn.XLOOKUP(AE335,Data!$O$3:$O$25,Data!$P$3:$P$25)&amp;" "&amp;AG335&amp;IF(AH335&lt;&gt;""," You see: " &amp;AH335&amp;".",""),Data!$J$10))</f>
        <v/>
      </c>
      <c r="AJ335" s="5" t="str">
        <f t="shared" si="486"/>
        <v/>
      </c>
      <c r="AK335" s="5" t="str">
        <f>IF(AND(K335="Talk",U335=""),_xlfn.XLOOKUP(T335,Data!$W$3:$W$28,Data!$AC$3:$AC$28),"")</f>
        <v/>
      </c>
      <c r="AL335" s="5" t="str">
        <f t="shared" si="487"/>
        <v/>
      </c>
      <c r="AM335" s="5" t="b">
        <f t="shared" si="488"/>
        <v>0</v>
      </c>
      <c r="AN335" s="5" t="str">
        <f>IF(AM335,IF(_xlfn.XLOOKUP(T335,Data!$W$3:$W$28,Data!$AA$3:$AA$28)=FALSE,"You can't take that.",IF(Q335=1,"You already have that.",IF(OR(CK334=CT334,CK334=CY334),"The unholy fiend prevents you!",""))),"")</f>
        <v/>
      </c>
      <c r="AO335" s="5" t="str">
        <f t="shared" si="489"/>
        <v/>
      </c>
      <c r="AP335" s="5" t="str">
        <f t="shared" si="490"/>
        <v/>
      </c>
      <c r="AQ335" s="5" t="b">
        <f t="shared" si="491"/>
        <v>0</v>
      </c>
      <c r="AR335" s="5" t="str">
        <f t="shared" si="492"/>
        <v/>
      </c>
      <c r="AS335" s="5" t="str">
        <f t="shared" si="493"/>
        <v/>
      </c>
      <c r="AT335" s="5" t="str">
        <f t="shared" si="431"/>
        <v/>
      </c>
      <c r="AU335" s="5" t="str">
        <f>IF(AND(K335="Examine",U335=""),_xlfn.XLOOKUP(T335,Data!$W$3:$W$28,Data!$Z$3:$Z$28)&amp;IF(T335=15,IF(CL334,IF(CM334&gt;=14,"burning brightly.",IF(CM334&gt;=9,"burning steadily.",IF(CM334&gt;=4,"burning weakly.","guttering."))),"unlit."),""),"")</f>
        <v/>
      </c>
      <c r="AV335" s="5" t="str" cm="1">
        <f t="array" ref="AV335">_xlfn.TEXTJOIN(", ", TRUE, IF(CO334:DN334=1,CO$1:DN$1,""))</f>
        <v/>
      </c>
      <c r="AW335" s="5" t="str">
        <f t="shared" si="494"/>
        <v/>
      </c>
      <c r="AX335" s="5" t="b">
        <f t="shared" si="495"/>
        <v>0</v>
      </c>
      <c r="AY335" s="5" t="str">
        <f>IF(AX335,IF(NOT(ISBLANK(_xlfn.XLOOKUP(T335,Data!$W$3:$W$28,Data!$AD$3:$AD$28))),IF(CK334=12,"","There's nowhere to pour it away here."),"You can't empty that!"),"")</f>
        <v/>
      </c>
      <c r="AZ335" s="5" t="str">
        <f t="shared" si="496"/>
        <v/>
      </c>
      <c r="BA335" s="5" t="b">
        <f t="shared" si="497"/>
        <v>0</v>
      </c>
      <c r="BB335" s="5" t="e">
        <f>_xlfn.XLOOKUP(T335,Data!$W$3:$W$28,Data!$AD$3:$AD$28)</f>
        <v>#N/A</v>
      </c>
      <c r="BC335" s="5" t="str">
        <f t="shared" si="498"/>
        <v/>
      </c>
      <c r="BD335" s="5" t="str">
        <f t="shared" si="499"/>
        <v/>
      </c>
      <c r="BE335" s="5" t="b">
        <f t="shared" si="500"/>
        <v>0</v>
      </c>
      <c r="BF335" s="5" t="str">
        <f t="shared" si="436"/>
        <v/>
      </c>
      <c r="BG335" s="5" t="str">
        <f t="shared" si="501"/>
        <v/>
      </c>
      <c r="BH335" s="5" t="b">
        <f t="shared" si="502"/>
        <v>0</v>
      </c>
      <c r="BI335" s="5" t="str">
        <f t="shared" si="503"/>
        <v/>
      </c>
      <c r="BJ335" s="5" t="str">
        <f t="shared" si="437"/>
        <v/>
      </c>
      <c r="BK335" s="5" t="str">
        <f>IF(BH335,IF(BI335="","You ring the bell. "&amp;IF(BJ335=0,"Nothing else happens.","The "&amp;_xlfn.XLOOKUP(BJ335,Data!$W$3:$W$28,Data!$X$3:$X$28)&amp;" is transformed!"),BI335),"")</f>
        <v/>
      </c>
      <c r="BL335" s="5" t="b">
        <f t="shared" si="504"/>
        <v>0</v>
      </c>
      <c r="BM335" s="5" t="b">
        <f t="shared" si="505"/>
        <v>0</v>
      </c>
      <c r="BN335" s="5" t="str">
        <f t="shared" si="438"/>
        <v/>
      </c>
      <c r="BO335" s="5" t="str">
        <f t="shared" si="439"/>
        <v/>
      </c>
      <c r="BP335" s="5" t="b">
        <f t="shared" si="506"/>
        <v>0</v>
      </c>
      <c r="BQ335" s="5" t="str">
        <f>IF(BP335,IF(_xlfn.XLOOKUP(T335,Data!$W$3:$W$28,Data!$AB$3:$AB$28),"That's much too precious to give away!",IF(OR(AND(T335=17,CK334=CQ334),AND(T335=21,CK334=CV334)),"","No-one here seems to want that.")),"")</f>
        <v/>
      </c>
      <c r="BR335" s="5" t="str">
        <f>IF(BP335,IF(BQ335&lt;&gt;"",BQ335,IF(T335=21,Data!$B$5,"The priest takes the water and it is transformed by heavenly radiance!")),"")</f>
        <v/>
      </c>
      <c r="BS335" s="5" t="b">
        <f t="shared" si="507"/>
        <v>0</v>
      </c>
      <c r="BT335" s="5" t="str">
        <f t="shared" si="440"/>
        <v/>
      </c>
      <c r="BU335" s="5" t="str">
        <f t="shared" si="508"/>
        <v/>
      </c>
      <c r="BV335" s="5" t="b">
        <f t="shared" si="509"/>
        <v>0</v>
      </c>
      <c r="BW335" s="5" t="str">
        <f t="shared" si="441"/>
        <v/>
      </c>
      <c r="BX335" s="5" t="str">
        <f t="shared" si="510"/>
        <v/>
      </c>
      <c r="BY335" s="5" t="b">
        <f t="shared" si="511"/>
        <v>0</v>
      </c>
      <c r="BZ335" s="5">
        <f t="shared" si="512"/>
        <v>0</v>
      </c>
      <c r="CA335" s="5" t="str">
        <f t="shared" si="442"/>
        <v/>
      </c>
      <c r="CB335" s="5" t="b">
        <f t="shared" si="443"/>
        <v>0</v>
      </c>
      <c r="CC335" s="5" t="str">
        <f t="shared" si="444"/>
        <v/>
      </c>
      <c r="CD335" s="5" t="b">
        <f t="shared" si="445"/>
        <v>0</v>
      </c>
      <c r="CE335" s="5" t="b">
        <f t="shared" si="446"/>
        <v>0</v>
      </c>
      <c r="CF335" s="5" t="b">
        <f t="shared" si="447"/>
        <v>0</v>
      </c>
      <c r="CG335" s="5" t="b">
        <f t="shared" si="448"/>
        <v>0</v>
      </c>
      <c r="CH335" s="5" t="b">
        <f t="shared" si="449"/>
        <v>0</v>
      </c>
      <c r="CI335" s="5">
        <f t="shared" si="450"/>
        <v>0</v>
      </c>
      <c r="CJ335" s="5" t="str">
        <f t="shared" si="451"/>
        <v>I don't know that verb.</v>
      </c>
      <c r="CK335" s="4">
        <f t="shared" si="452"/>
        <v>3</v>
      </c>
      <c r="CL335" s="4" t="b">
        <f t="shared" si="453"/>
        <v>0</v>
      </c>
      <c r="CM335" s="4">
        <f t="shared" si="513"/>
        <v>20</v>
      </c>
      <c r="CN335" s="4" t="b">
        <f t="shared" si="454"/>
        <v>0</v>
      </c>
      <c r="CO335" s="4">
        <f t="shared" si="455"/>
        <v>12</v>
      </c>
      <c r="CP335" s="4">
        <f t="shared" si="456"/>
        <v>10</v>
      </c>
      <c r="CQ335" s="4">
        <f t="shared" si="457"/>
        <v>2</v>
      </c>
      <c r="CR335" s="4">
        <f t="shared" si="458"/>
        <v>20</v>
      </c>
      <c r="CS335" s="4">
        <f t="shared" si="459"/>
        <v>2</v>
      </c>
      <c r="CT335" s="4">
        <f t="shared" si="460"/>
        <v>15</v>
      </c>
      <c r="CU335" s="4">
        <f t="shared" si="461"/>
        <v>16</v>
      </c>
      <c r="CV335" s="4">
        <f t="shared" si="462"/>
        <v>8</v>
      </c>
      <c r="CW335" s="4">
        <f t="shared" si="463"/>
        <v>8</v>
      </c>
      <c r="CX335" s="4">
        <f t="shared" si="464"/>
        <v>14</v>
      </c>
      <c r="CY335" s="4">
        <f t="shared" si="465"/>
        <v>19</v>
      </c>
      <c r="CZ335" s="4">
        <f t="shared" si="466"/>
        <v>9</v>
      </c>
      <c r="DA335" s="4">
        <f t="shared" si="467"/>
        <v>2</v>
      </c>
      <c r="DB335" s="4">
        <f t="shared" si="468"/>
        <v>12</v>
      </c>
      <c r="DC335" s="4">
        <f t="shared" si="429"/>
        <v>2</v>
      </c>
      <c r="DD335" s="4">
        <f t="shared" si="469"/>
        <v>2</v>
      </c>
      <c r="DE335" s="4">
        <f t="shared" si="470"/>
        <v>2</v>
      </c>
      <c r="DF335" s="4">
        <f t="shared" si="471"/>
        <v>10</v>
      </c>
      <c r="DG335" s="4">
        <f t="shared" si="472"/>
        <v>2</v>
      </c>
      <c r="DH335" s="4">
        <f t="shared" si="473"/>
        <v>17</v>
      </c>
      <c r="DI335" s="4">
        <f t="shared" si="474"/>
        <v>6</v>
      </c>
      <c r="DJ335" s="4">
        <f t="shared" si="475"/>
        <v>15</v>
      </c>
      <c r="DK335" s="4">
        <f t="shared" si="476"/>
        <v>19</v>
      </c>
      <c r="DL335" s="4">
        <f t="shared" si="477"/>
        <v>2</v>
      </c>
      <c r="DM335" s="4">
        <f t="shared" si="478"/>
        <v>22</v>
      </c>
      <c r="DN335" s="4">
        <f t="shared" si="479"/>
        <v>23</v>
      </c>
      <c r="DO335" s="3"/>
    </row>
    <row r="336" spans="1:119" x14ac:dyDescent="0.35">
      <c r="A336" s="3" t="str">
        <f t="shared" si="480"/>
        <v/>
      </c>
      <c r="B336" s="6"/>
      <c r="C336" s="3" t="str">
        <f t="shared" si="430"/>
        <v/>
      </c>
      <c r="D336" s="3" t="e" cm="1">
        <f t="array" ref="D336:F336">INDEX(_xlfn.TEXTSPLIT(B336," ",,TRUE),_xlfn.SEQUENCE(1,3))</f>
        <v>#VALUE!</v>
      </c>
      <c r="E336" s="3" t="e">
        <v>#VALUE!</v>
      </c>
      <c r="F336" s="3" t="e">
        <v>#VALUE!</v>
      </c>
      <c r="G336" s="3" t="e" cm="1">
        <f t="array" ref="G336">_xlfn.XLOOKUP(D336,Data!$D$3:$D$36,Data!$E$3:$G$36)</f>
        <v>#VALUE!</v>
      </c>
      <c r="H336" s="3"/>
      <c r="I336" s="3"/>
      <c r="J336" s="3" t="e">
        <f>_xlfn.XMATCH(E336,Data!$L$3:$L$10)</f>
        <v>#VALUE!</v>
      </c>
      <c r="K336" s="3" t="str">
        <f>IF(M336="",IF(I336,Data!$B$4,_xlfn.XLOOKUP(D336,Data!$D$3:$D$36,Data!$E$3:$E$36)),"")</f>
        <v/>
      </c>
      <c r="L336" s="3" t="str">
        <f>IF(M336="",IF(I336,_xlfn.XLOOKUP(G336,Data!$L$3:$L$10,Data!$M$3:$M$10),IF(H336=0,"",IF(H336=1,E336,_xlfn.XLOOKUP(E336,Data!$L$3:$L$10,Data!$M$3:$M$10)))),"")</f>
        <v/>
      </c>
      <c r="M336" s="3" t="str">
        <f>IF(NOT(ISERROR(F336)),Data!$J$3,IF(ISERROR(G336),Data!$J$4,IF(AND(H336=0,NOT(ISERROR(E336))),Data!$J$5,IF(AND(H336=2,ISERROR(J336)),Data!$J$7,IF(AND(H336=1,ISERROR(E336)),Data!$J$6,"")))))</f>
        <v>I don't know that verb.</v>
      </c>
      <c r="N336" s="3" t="e">
        <f>_xlfn.XLOOKUP(K336,Data!$D$3:$D$36,Data!$H$3:$H$36)</f>
        <v>#N/A</v>
      </c>
      <c r="O336" s="3" t="e">
        <f>_xlfn.XLOOKUP(L336,Data!$X$3:$X$29,Data!$W$3:$W$29)</f>
        <v>#N/A</v>
      </c>
      <c r="P336" s="3" t="b">
        <f>OR(_xlfn.XLOOKUP(CK335,Data!$O$3:$O$25,Data!$U$3:$U$25),AND(CL335,OR(DC335=CK335,DC335=1)))</f>
        <v>1</v>
      </c>
      <c r="Q336" s="3" t="e" cm="1">
        <f t="array" ref="Q336">INDEX(CO335:DN335,1,O336)</f>
        <v>#N/A</v>
      </c>
      <c r="R336" s="3" t="e">
        <f t="shared" si="432"/>
        <v>#N/A</v>
      </c>
      <c r="S336" s="3" t="e">
        <f t="shared" si="481"/>
        <v>#N/A</v>
      </c>
      <c r="T336" s="3" t="str">
        <f t="shared" si="482"/>
        <v/>
      </c>
      <c r="U336" s="3" t="str">
        <f>IF(M336&lt;&gt;"",M336,IF(L336="","",IFERROR(IF(T336=0,IF(S336=FALSE,Data!$J$11,Data!$J$8),""),IF(K336=Data!$B$4,"",Data!$J$8))))</f>
        <v>I don't know that verb.</v>
      </c>
      <c r="V336" s="3" t="e" cm="1">
        <f t="array" ref="V336">INDEX(Data!$Q$3:$T$25,CK335,L336)</f>
        <v>#VALUE!</v>
      </c>
      <c r="W336" s="3" t="e">
        <f t="shared" si="433"/>
        <v>#VALUE!</v>
      </c>
      <c r="X336" s="3">
        <f t="shared" si="483"/>
        <v>0</v>
      </c>
      <c r="Y336" s="3" t="str">
        <f>IF(K336&lt;&gt;"Go","",IF(ISNUMBER(V336),IF(V336&gt;0,W336,Data!$J$9),Play!V336))</f>
        <v/>
      </c>
      <c r="Z336" s="3" t="b">
        <f t="shared" si="484"/>
        <v>0</v>
      </c>
      <c r="AA336" s="3" t="str">
        <f t="shared" si="485"/>
        <v/>
      </c>
      <c r="AB336" s="3">
        <f t="shared" si="434"/>
        <v>0</v>
      </c>
      <c r="AE336" s="5" t="str">
        <f t="shared" si="435"/>
        <v/>
      </c>
      <c r="AF336" s="5" t="str">
        <f>IF(AE336&lt;&gt;"",OR(_xlfn.XLOOKUP(AE336,Data!$O$3:$O$25,Data!$U$3:$U$25),AND(CL335,OR(DC335=1,DC335=CK335))),"")</f>
        <v/>
      </c>
      <c r="AG336" s="5" t="e" cm="1">
        <f t="array" ref="AG336">"Exits: " &amp; _xlfn.TEXTJOIN(", ", TRUE, IF(INDEX(Data!$Q$3:$T$25,AE336,0)&gt;0,Data!$Q$2:$T$2,""))&amp;"."</f>
        <v>#VALUE!</v>
      </c>
      <c r="AH336" s="5" t="str" cm="1">
        <f t="array" ref="AH336">_xlfn.TEXTJOIN(", ", TRUE, IF(CO335:DN335=AE336,_xlfn.XLOOKUP($CO$3:$DN$3,Data!$W$3:$W$28,Data!$X$3:$X$28),""))</f>
        <v/>
      </c>
      <c r="AI336" s="5" t="str">
        <f>IF(AF336="","",IF(AF336,_xlfn.XLOOKUP(AE336,Data!$O$3:$O$25,Data!$P$3:$P$25)&amp;" "&amp;AG336&amp;IF(AH336&lt;&gt;""," You see: " &amp;AH336&amp;".",""),Data!$J$10))</f>
        <v/>
      </c>
      <c r="AJ336" s="5" t="str">
        <f t="shared" si="486"/>
        <v/>
      </c>
      <c r="AK336" s="5" t="str">
        <f>IF(AND(K336="Talk",U336=""),_xlfn.XLOOKUP(T336,Data!$W$3:$W$28,Data!$AC$3:$AC$28),"")</f>
        <v/>
      </c>
      <c r="AL336" s="5" t="str">
        <f t="shared" si="487"/>
        <v/>
      </c>
      <c r="AM336" s="5" t="b">
        <f t="shared" si="488"/>
        <v>0</v>
      </c>
      <c r="AN336" s="5" t="str">
        <f>IF(AM336,IF(_xlfn.XLOOKUP(T336,Data!$W$3:$W$28,Data!$AA$3:$AA$28)=FALSE,"You can't take that.",IF(Q336=1,"You already have that.",IF(OR(CK335=CT335,CK335=CY335),"The unholy fiend prevents you!",""))),"")</f>
        <v/>
      </c>
      <c r="AO336" s="5" t="str">
        <f t="shared" si="489"/>
        <v/>
      </c>
      <c r="AP336" s="5" t="str">
        <f t="shared" si="490"/>
        <v/>
      </c>
      <c r="AQ336" s="5" t="b">
        <f t="shared" si="491"/>
        <v>0</v>
      </c>
      <c r="AR336" s="5" t="str">
        <f t="shared" si="492"/>
        <v/>
      </c>
      <c r="AS336" s="5" t="str">
        <f t="shared" si="493"/>
        <v/>
      </c>
      <c r="AT336" s="5" t="str">
        <f t="shared" si="431"/>
        <v/>
      </c>
      <c r="AU336" s="5" t="str">
        <f>IF(AND(K336="Examine",U336=""),_xlfn.XLOOKUP(T336,Data!$W$3:$W$28,Data!$Z$3:$Z$28)&amp;IF(T336=15,IF(CL335,IF(CM335&gt;=14,"burning brightly.",IF(CM335&gt;=9,"burning steadily.",IF(CM335&gt;=4,"burning weakly.","guttering."))),"unlit."),""),"")</f>
        <v/>
      </c>
      <c r="AV336" s="5" t="str" cm="1">
        <f t="array" ref="AV336">_xlfn.TEXTJOIN(", ", TRUE, IF(CO335:DN335=1,CO$1:DN$1,""))</f>
        <v/>
      </c>
      <c r="AW336" s="5" t="str">
        <f t="shared" si="494"/>
        <v/>
      </c>
      <c r="AX336" s="5" t="b">
        <f t="shared" si="495"/>
        <v>0</v>
      </c>
      <c r="AY336" s="5" t="str">
        <f>IF(AX336,IF(NOT(ISBLANK(_xlfn.XLOOKUP(T336,Data!$W$3:$W$28,Data!$AD$3:$AD$28))),IF(CK335=12,"","There's nowhere to pour it away here."),"You can't empty that!"),"")</f>
        <v/>
      </c>
      <c r="AZ336" s="5" t="str">
        <f t="shared" si="496"/>
        <v/>
      </c>
      <c r="BA336" s="5" t="b">
        <f t="shared" si="497"/>
        <v>0</v>
      </c>
      <c r="BB336" s="5" t="e">
        <f>_xlfn.XLOOKUP(T336,Data!$W$3:$W$28,Data!$AD$3:$AD$28)</f>
        <v>#N/A</v>
      </c>
      <c r="BC336" s="5" t="str">
        <f t="shared" si="498"/>
        <v/>
      </c>
      <c r="BD336" s="5" t="str">
        <f t="shared" si="499"/>
        <v/>
      </c>
      <c r="BE336" s="5" t="b">
        <f t="shared" si="500"/>
        <v>0</v>
      </c>
      <c r="BF336" s="5" t="str">
        <f t="shared" si="436"/>
        <v/>
      </c>
      <c r="BG336" s="5" t="str">
        <f t="shared" si="501"/>
        <v/>
      </c>
      <c r="BH336" s="5" t="b">
        <f t="shared" si="502"/>
        <v>0</v>
      </c>
      <c r="BI336" s="5" t="str">
        <f t="shared" si="503"/>
        <v/>
      </c>
      <c r="BJ336" s="5" t="str">
        <f t="shared" si="437"/>
        <v/>
      </c>
      <c r="BK336" s="5" t="str">
        <f>IF(BH336,IF(BI336="","You ring the bell. "&amp;IF(BJ336=0,"Nothing else happens.","The "&amp;_xlfn.XLOOKUP(BJ336,Data!$W$3:$W$28,Data!$X$3:$X$28)&amp;" is transformed!"),BI336),"")</f>
        <v/>
      </c>
      <c r="BL336" s="5" t="b">
        <f t="shared" si="504"/>
        <v>0</v>
      </c>
      <c r="BM336" s="5" t="b">
        <f t="shared" si="505"/>
        <v>0</v>
      </c>
      <c r="BN336" s="5" t="str">
        <f t="shared" si="438"/>
        <v/>
      </c>
      <c r="BO336" s="5" t="str">
        <f t="shared" si="439"/>
        <v/>
      </c>
      <c r="BP336" s="5" t="b">
        <f t="shared" si="506"/>
        <v>0</v>
      </c>
      <c r="BQ336" s="5" t="str">
        <f>IF(BP336,IF(_xlfn.XLOOKUP(T336,Data!$W$3:$W$28,Data!$AB$3:$AB$28),"That's much too precious to give away!",IF(OR(AND(T336=17,CK335=CQ335),AND(T336=21,CK335=CV335)),"","No-one here seems to want that.")),"")</f>
        <v/>
      </c>
      <c r="BR336" s="5" t="str">
        <f>IF(BP336,IF(BQ336&lt;&gt;"",BQ336,IF(T336=21,Data!$B$5,"The priest takes the water and it is transformed by heavenly radiance!")),"")</f>
        <v/>
      </c>
      <c r="BS336" s="5" t="b">
        <f t="shared" si="507"/>
        <v>0</v>
      </c>
      <c r="BT336" s="5" t="str">
        <f t="shared" si="440"/>
        <v/>
      </c>
      <c r="BU336" s="5" t="str">
        <f t="shared" si="508"/>
        <v/>
      </c>
      <c r="BV336" s="5" t="b">
        <f t="shared" si="509"/>
        <v>0</v>
      </c>
      <c r="BW336" s="5" t="str">
        <f t="shared" si="441"/>
        <v/>
      </c>
      <c r="BX336" s="5" t="str">
        <f t="shared" si="510"/>
        <v/>
      </c>
      <c r="BY336" s="5" t="b">
        <f t="shared" si="511"/>
        <v>0</v>
      </c>
      <c r="BZ336" s="5">
        <f t="shared" si="512"/>
        <v>0</v>
      </c>
      <c r="CA336" s="5" t="str">
        <f t="shared" si="442"/>
        <v/>
      </c>
      <c r="CB336" s="5" t="b">
        <f t="shared" si="443"/>
        <v>0</v>
      </c>
      <c r="CC336" s="5" t="str">
        <f t="shared" si="444"/>
        <v/>
      </c>
      <c r="CD336" s="5" t="b">
        <f t="shared" si="445"/>
        <v>0</v>
      </c>
      <c r="CE336" s="5" t="b">
        <f t="shared" si="446"/>
        <v>0</v>
      </c>
      <c r="CF336" s="5" t="b">
        <f t="shared" si="447"/>
        <v>0</v>
      </c>
      <c r="CG336" s="5" t="b">
        <f t="shared" si="448"/>
        <v>0</v>
      </c>
      <c r="CH336" s="5" t="b">
        <f t="shared" si="449"/>
        <v>0</v>
      </c>
      <c r="CI336" s="5">
        <f t="shared" si="450"/>
        <v>0</v>
      </c>
      <c r="CJ336" s="5" t="str">
        <f t="shared" si="451"/>
        <v>I don't know that verb.</v>
      </c>
      <c r="CK336" s="4">
        <f t="shared" si="452"/>
        <v>3</v>
      </c>
      <c r="CL336" s="4" t="b">
        <f t="shared" si="453"/>
        <v>0</v>
      </c>
      <c r="CM336" s="4">
        <f t="shared" si="513"/>
        <v>20</v>
      </c>
      <c r="CN336" s="4" t="b">
        <f t="shared" si="454"/>
        <v>0</v>
      </c>
      <c r="CO336" s="4">
        <f t="shared" si="455"/>
        <v>12</v>
      </c>
      <c r="CP336" s="4">
        <f t="shared" si="456"/>
        <v>10</v>
      </c>
      <c r="CQ336" s="4">
        <f t="shared" si="457"/>
        <v>2</v>
      </c>
      <c r="CR336" s="4">
        <f t="shared" si="458"/>
        <v>20</v>
      </c>
      <c r="CS336" s="4">
        <f t="shared" si="459"/>
        <v>2</v>
      </c>
      <c r="CT336" s="4">
        <f t="shared" si="460"/>
        <v>15</v>
      </c>
      <c r="CU336" s="4">
        <f t="shared" si="461"/>
        <v>16</v>
      </c>
      <c r="CV336" s="4">
        <f t="shared" si="462"/>
        <v>8</v>
      </c>
      <c r="CW336" s="4">
        <f t="shared" si="463"/>
        <v>8</v>
      </c>
      <c r="CX336" s="4">
        <f t="shared" si="464"/>
        <v>14</v>
      </c>
      <c r="CY336" s="4">
        <f t="shared" si="465"/>
        <v>19</v>
      </c>
      <c r="CZ336" s="4">
        <f t="shared" si="466"/>
        <v>9</v>
      </c>
      <c r="DA336" s="4">
        <f t="shared" si="467"/>
        <v>2</v>
      </c>
      <c r="DB336" s="4">
        <f t="shared" si="468"/>
        <v>12</v>
      </c>
      <c r="DC336" s="4">
        <f t="shared" si="429"/>
        <v>2</v>
      </c>
      <c r="DD336" s="4">
        <f t="shared" si="469"/>
        <v>2</v>
      </c>
      <c r="DE336" s="4">
        <f t="shared" si="470"/>
        <v>2</v>
      </c>
      <c r="DF336" s="4">
        <f t="shared" si="471"/>
        <v>10</v>
      </c>
      <c r="DG336" s="4">
        <f t="shared" si="472"/>
        <v>2</v>
      </c>
      <c r="DH336" s="4">
        <f t="shared" si="473"/>
        <v>17</v>
      </c>
      <c r="DI336" s="4">
        <f t="shared" si="474"/>
        <v>6</v>
      </c>
      <c r="DJ336" s="4">
        <f t="shared" si="475"/>
        <v>15</v>
      </c>
      <c r="DK336" s="4">
        <f t="shared" si="476"/>
        <v>19</v>
      </c>
      <c r="DL336" s="4">
        <f t="shared" si="477"/>
        <v>2</v>
      </c>
      <c r="DM336" s="4">
        <f t="shared" si="478"/>
        <v>22</v>
      </c>
      <c r="DN336" s="4">
        <f t="shared" si="479"/>
        <v>23</v>
      </c>
      <c r="DO336" s="3"/>
    </row>
    <row r="337" spans="1:119" x14ac:dyDescent="0.35">
      <c r="A337" s="3" t="str">
        <f t="shared" si="480"/>
        <v/>
      </c>
      <c r="B337" s="6"/>
      <c r="C337" s="3" t="str">
        <f t="shared" si="430"/>
        <v/>
      </c>
      <c r="D337" s="3" t="e" cm="1">
        <f t="array" ref="D337:F337">INDEX(_xlfn.TEXTSPLIT(B337," ",,TRUE),_xlfn.SEQUENCE(1,3))</f>
        <v>#VALUE!</v>
      </c>
      <c r="E337" s="3" t="e">
        <v>#VALUE!</v>
      </c>
      <c r="F337" s="3" t="e">
        <v>#VALUE!</v>
      </c>
      <c r="G337" s="3" t="e" cm="1">
        <f t="array" ref="G337">_xlfn.XLOOKUP(D337,Data!$D$3:$D$36,Data!$E$3:$G$36)</f>
        <v>#VALUE!</v>
      </c>
      <c r="H337" s="3"/>
      <c r="I337" s="3"/>
      <c r="J337" s="3" t="e">
        <f>_xlfn.XMATCH(E337,Data!$L$3:$L$10)</f>
        <v>#VALUE!</v>
      </c>
      <c r="K337" s="3" t="str">
        <f>IF(M337="",IF(I337,Data!$B$4,_xlfn.XLOOKUP(D337,Data!$D$3:$D$36,Data!$E$3:$E$36)),"")</f>
        <v/>
      </c>
      <c r="L337" s="3" t="str">
        <f>IF(M337="",IF(I337,_xlfn.XLOOKUP(G337,Data!$L$3:$L$10,Data!$M$3:$M$10),IF(H337=0,"",IF(H337=1,E337,_xlfn.XLOOKUP(E337,Data!$L$3:$L$10,Data!$M$3:$M$10)))),"")</f>
        <v/>
      </c>
      <c r="M337" s="3" t="str">
        <f>IF(NOT(ISERROR(F337)),Data!$J$3,IF(ISERROR(G337),Data!$J$4,IF(AND(H337=0,NOT(ISERROR(E337))),Data!$J$5,IF(AND(H337=2,ISERROR(J337)),Data!$J$7,IF(AND(H337=1,ISERROR(E337)),Data!$J$6,"")))))</f>
        <v>I don't know that verb.</v>
      </c>
      <c r="N337" s="3" t="e">
        <f>_xlfn.XLOOKUP(K337,Data!$D$3:$D$36,Data!$H$3:$H$36)</f>
        <v>#N/A</v>
      </c>
      <c r="O337" s="3" t="e">
        <f>_xlfn.XLOOKUP(L337,Data!$X$3:$X$29,Data!$W$3:$W$29)</f>
        <v>#N/A</v>
      </c>
      <c r="P337" s="3" t="b">
        <f>OR(_xlfn.XLOOKUP(CK336,Data!$O$3:$O$25,Data!$U$3:$U$25),AND(CL336,OR(DC336=CK336,DC336=1)))</f>
        <v>1</v>
      </c>
      <c r="Q337" s="3" t="e" cm="1">
        <f t="array" ref="Q337">INDEX(CO336:DN336,1,O337)</f>
        <v>#N/A</v>
      </c>
      <c r="R337" s="3" t="e">
        <f t="shared" si="432"/>
        <v>#N/A</v>
      </c>
      <c r="S337" s="3" t="e">
        <f t="shared" si="481"/>
        <v>#N/A</v>
      </c>
      <c r="T337" s="3" t="str">
        <f t="shared" si="482"/>
        <v/>
      </c>
      <c r="U337" s="3" t="str">
        <f>IF(M337&lt;&gt;"",M337,IF(L337="","",IFERROR(IF(T337=0,IF(S337=FALSE,Data!$J$11,Data!$J$8),""),IF(K337=Data!$B$4,"",Data!$J$8))))</f>
        <v>I don't know that verb.</v>
      </c>
      <c r="V337" s="3" t="e" cm="1">
        <f t="array" ref="V337">INDEX(Data!$Q$3:$T$25,CK336,L337)</f>
        <v>#VALUE!</v>
      </c>
      <c r="W337" s="3" t="e">
        <f t="shared" si="433"/>
        <v>#VALUE!</v>
      </c>
      <c r="X337" s="3">
        <f t="shared" si="483"/>
        <v>0</v>
      </c>
      <c r="Y337" s="3" t="str">
        <f>IF(K337&lt;&gt;"Go","",IF(ISNUMBER(V337),IF(V337&gt;0,W337,Data!$J$9),Play!V337))</f>
        <v/>
      </c>
      <c r="Z337" s="3" t="b">
        <f t="shared" si="484"/>
        <v>0</v>
      </c>
      <c r="AA337" s="3" t="str">
        <f t="shared" si="485"/>
        <v/>
      </c>
      <c r="AB337" s="3">
        <f t="shared" si="434"/>
        <v>0</v>
      </c>
      <c r="AE337" s="5" t="str">
        <f t="shared" si="435"/>
        <v/>
      </c>
      <c r="AF337" s="5" t="str">
        <f>IF(AE337&lt;&gt;"",OR(_xlfn.XLOOKUP(AE337,Data!$O$3:$O$25,Data!$U$3:$U$25),AND(CL336,OR(DC336=1,DC336=CK336))),"")</f>
        <v/>
      </c>
      <c r="AG337" s="5" t="e" cm="1">
        <f t="array" ref="AG337">"Exits: " &amp; _xlfn.TEXTJOIN(", ", TRUE, IF(INDEX(Data!$Q$3:$T$25,AE337,0)&gt;0,Data!$Q$2:$T$2,""))&amp;"."</f>
        <v>#VALUE!</v>
      </c>
      <c r="AH337" s="5" t="str" cm="1">
        <f t="array" ref="AH337">_xlfn.TEXTJOIN(", ", TRUE, IF(CO336:DN336=AE337,_xlfn.XLOOKUP($CO$3:$DN$3,Data!$W$3:$W$28,Data!$X$3:$X$28),""))</f>
        <v/>
      </c>
      <c r="AI337" s="5" t="str">
        <f>IF(AF337="","",IF(AF337,_xlfn.XLOOKUP(AE337,Data!$O$3:$O$25,Data!$P$3:$P$25)&amp;" "&amp;AG337&amp;IF(AH337&lt;&gt;""," You see: " &amp;AH337&amp;".",""),Data!$J$10))</f>
        <v/>
      </c>
      <c r="AJ337" s="5" t="str">
        <f t="shared" si="486"/>
        <v/>
      </c>
      <c r="AK337" s="5" t="str">
        <f>IF(AND(K337="Talk",U337=""),_xlfn.XLOOKUP(T337,Data!$W$3:$W$28,Data!$AC$3:$AC$28),"")</f>
        <v/>
      </c>
      <c r="AL337" s="5" t="str">
        <f t="shared" si="487"/>
        <v/>
      </c>
      <c r="AM337" s="5" t="b">
        <f t="shared" si="488"/>
        <v>0</v>
      </c>
      <c r="AN337" s="5" t="str">
        <f>IF(AM337,IF(_xlfn.XLOOKUP(T337,Data!$W$3:$W$28,Data!$AA$3:$AA$28)=FALSE,"You can't take that.",IF(Q337=1,"You already have that.",IF(OR(CK336=CT336,CK336=CY336),"The unholy fiend prevents you!",""))),"")</f>
        <v/>
      </c>
      <c r="AO337" s="5" t="str">
        <f t="shared" si="489"/>
        <v/>
      </c>
      <c r="AP337" s="5" t="str">
        <f t="shared" si="490"/>
        <v/>
      </c>
      <c r="AQ337" s="5" t="b">
        <f t="shared" si="491"/>
        <v>0</v>
      </c>
      <c r="AR337" s="5" t="str">
        <f t="shared" si="492"/>
        <v/>
      </c>
      <c r="AS337" s="5" t="str">
        <f t="shared" si="493"/>
        <v/>
      </c>
      <c r="AT337" s="5" t="str">
        <f t="shared" si="431"/>
        <v/>
      </c>
      <c r="AU337" s="5" t="str">
        <f>IF(AND(K337="Examine",U337=""),_xlfn.XLOOKUP(T337,Data!$W$3:$W$28,Data!$Z$3:$Z$28)&amp;IF(T337=15,IF(CL336,IF(CM336&gt;=14,"burning brightly.",IF(CM336&gt;=9,"burning steadily.",IF(CM336&gt;=4,"burning weakly.","guttering."))),"unlit."),""),"")</f>
        <v/>
      </c>
      <c r="AV337" s="5" t="str" cm="1">
        <f t="array" ref="AV337">_xlfn.TEXTJOIN(", ", TRUE, IF(CO336:DN336=1,CO$1:DN$1,""))</f>
        <v/>
      </c>
      <c r="AW337" s="5" t="str">
        <f t="shared" si="494"/>
        <v/>
      </c>
      <c r="AX337" s="5" t="b">
        <f t="shared" si="495"/>
        <v>0</v>
      </c>
      <c r="AY337" s="5" t="str">
        <f>IF(AX337,IF(NOT(ISBLANK(_xlfn.XLOOKUP(T337,Data!$W$3:$W$28,Data!$AD$3:$AD$28))),IF(CK336=12,"","There's nowhere to pour it away here."),"You can't empty that!"),"")</f>
        <v/>
      </c>
      <c r="AZ337" s="5" t="str">
        <f t="shared" si="496"/>
        <v/>
      </c>
      <c r="BA337" s="5" t="b">
        <f t="shared" si="497"/>
        <v>0</v>
      </c>
      <c r="BB337" s="5" t="e">
        <f>_xlfn.XLOOKUP(T337,Data!$W$3:$W$28,Data!$AD$3:$AD$28)</f>
        <v>#N/A</v>
      </c>
      <c r="BC337" s="5" t="str">
        <f t="shared" si="498"/>
        <v/>
      </c>
      <c r="BD337" s="5" t="str">
        <f t="shared" si="499"/>
        <v/>
      </c>
      <c r="BE337" s="5" t="b">
        <f t="shared" si="500"/>
        <v>0</v>
      </c>
      <c r="BF337" s="5" t="str">
        <f t="shared" si="436"/>
        <v/>
      </c>
      <c r="BG337" s="5" t="str">
        <f t="shared" si="501"/>
        <v/>
      </c>
      <c r="BH337" s="5" t="b">
        <f t="shared" si="502"/>
        <v>0</v>
      </c>
      <c r="BI337" s="5" t="str">
        <f t="shared" si="503"/>
        <v/>
      </c>
      <c r="BJ337" s="5" t="str">
        <f t="shared" si="437"/>
        <v/>
      </c>
      <c r="BK337" s="5" t="str">
        <f>IF(BH337,IF(BI337="","You ring the bell. "&amp;IF(BJ337=0,"Nothing else happens.","The "&amp;_xlfn.XLOOKUP(BJ337,Data!$W$3:$W$28,Data!$X$3:$X$28)&amp;" is transformed!"),BI337),"")</f>
        <v/>
      </c>
      <c r="BL337" s="5" t="b">
        <f t="shared" si="504"/>
        <v>0</v>
      </c>
      <c r="BM337" s="5" t="b">
        <f t="shared" si="505"/>
        <v>0</v>
      </c>
      <c r="BN337" s="5" t="str">
        <f t="shared" si="438"/>
        <v/>
      </c>
      <c r="BO337" s="5" t="str">
        <f t="shared" si="439"/>
        <v/>
      </c>
      <c r="BP337" s="5" t="b">
        <f t="shared" si="506"/>
        <v>0</v>
      </c>
      <c r="BQ337" s="5" t="str">
        <f>IF(BP337,IF(_xlfn.XLOOKUP(T337,Data!$W$3:$W$28,Data!$AB$3:$AB$28),"That's much too precious to give away!",IF(OR(AND(T337=17,CK336=CQ336),AND(T337=21,CK336=CV336)),"","No-one here seems to want that.")),"")</f>
        <v/>
      </c>
      <c r="BR337" s="5" t="str">
        <f>IF(BP337,IF(BQ337&lt;&gt;"",BQ337,IF(T337=21,Data!$B$5,"The priest takes the water and it is transformed by heavenly radiance!")),"")</f>
        <v/>
      </c>
      <c r="BS337" s="5" t="b">
        <f t="shared" si="507"/>
        <v>0</v>
      </c>
      <c r="BT337" s="5" t="str">
        <f t="shared" si="440"/>
        <v/>
      </c>
      <c r="BU337" s="5" t="str">
        <f t="shared" si="508"/>
        <v/>
      </c>
      <c r="BV337" s="5" t="b">
        <f t="shared" si="509"/>
        <v>0</v>
      </c>
      <c r="BW337" s="5" t="str">
        <f t="shared" si="441"/>
        <v/>
      </c>
      <c r="BX337" s="5" t="str">
        <f t="shared" si="510"/>
        <v/>
      </c>
      <c r="BY337" s="5" t="b">
        <f t="shared" si="511"/>
        <v>0</v>
      </c>
      <c r="BZ337" s="5">
        <f t="shared" si="512"/>
        <v>0</v>
      </c>
      <c r="CA337" s="5" t="str">
        <f t="shared" si="442"/>
        <v/>
      </c>
      <c r="CB337" s="5" t="b">
        <f t="shared" si="443"/>
        <v>0</v>
      </c>
      <c r="CC337" s="5" t="str">
        <f t="shared" si="444"/>
        <v/>
      </c>
      <c r="CD337" s="5" t="b">
        <f t="shared" si="445"/>
        <v>0</v>
      </c>
      <c r="CE337" s="5" t="b">
        <f t="shared" si="446"/>
        <v>0</v>
      </c>
      <c r="CF337" s="5" t="b">
        <f t="shared" si="447"/>
        <v>0</v>
      </c>
      <c r="CG337" s="5" t="b">
        <f t="shared" si="448"/>
        <v>0</v>
      </c>
      <c r="CH337" s="5" t="b">
        <f t="shared" si="449"/>
        <v>0</v>
      </c>
      <c r="CI337" s="5">
        <f t="shared" si="450"/>
        <v>0</v>
      </c>
      <c r="CJ337" s="5" t="str">
        <f t="shared" si="451"/>
        <v>I don't know that verb.</v>
      </c>
      <c r="CK337" s="4">
        <f t="shared" si="452"/>
        <v>3</v>
      </c>
      <c r="CL337" s="4" t="b">
        <f t="shared" si="453"/>
        <v>0</v>
      </c>
      <c r="CM337" s="4">
        <f t="shared" si="513"/>
        <v>20</v>
      </c>
      <c r="CN337" s="4" t="b">
        <f t="shared" si="454"/>
        <v>0</v>
      </c>
      <c r="CO337" s="4">
        <f t="shared" si="455"/>
        <v>12</v>
      </c>
      <c r="CP337" s="4">
        <f t="shared" si="456"/>
        <v>10</v>
      </c>
      <c r="CQ337" s="4">
        <f t="shared" si="457"/>
        <v>2</v>
      </c>
      <c r="CR337" s="4">
        <f t="shared" si="458"/>
        <v>20</v>
      </c>
      <c r="CS337" s="4">
        <f t="shared" si="459"/>
        <v>2</v>
      </c>
      <c r="CT337" s="4">
        <f t="shared" si="460"/>
        <v>15</v>
      </c>
      <c r="CU337" s="4">
        <f t="shared" si="461"/>
        <v>16</v>
      </c>
      <c r="CV337" s="4">
        <f t="shared" si="462"/>
        <v>8</v>
      </c>
      <c r="CW337" s="4">
        <f t="shared" si="463"/>
        <v>8</v>
      </c>
      <c r="CX337" s="4">
        <f t="shared" si="464"/>
        <v>14</v>
      </c>
      <c r="CY337" s="4">
        <f t="shared" si="465"/>
        <v>19</v>
      </c>
      <c r="CZ337" s="4">
        <f t="shared" si="466"/>
        <v>9</v>
      </c>
      <c r="DA337" s="4">
        <f t="shared" si="467"/>
        <v>2</v>
      </c>
      <c r="DB337" s="4">
        <f t="shared" si="468"/>
        <v>12</v>
      </c>
      <c r="DC337" s="4">
        <f t="shared" ref="DC337:DC400" si="514">IF(CM337&lt;=0,2,IF(BJ337=12,CK336,IF($AO337=DC$3,1,IF($AS337=DC$3,$CK336,DC336))))</f>
        <v>2</v>
      </c>
      <c r="DD337" s="4">
        <f t="shared" si="469"/>
        <v>2</v>
      </c>
      <c r="DE337" s="4">
        <f t="shared" si="470"/>
        <v>2</v>
      </c>
      <c r="DF337" s="4">
        <f t="shared" si="471"/>
        <v>10</v>
      </c>
      <c r="DG337" s="4">
        <f t="shared" si="472"/>
        <v>2</v>
      </c>
      <c r="DH337" s="4">
        <f t="shared" si="473"/>
        <v>17</v>
      </c>
      <c r="DI337" s="4">
        <f t="shared" si="474"/>
        <v>6</v>
      </c>
      <c r="DJ337" s="4">
        <f t="shared" si="475"/>
        <v>15</v>
      </c>
      <c r="DK337" s="4">
        <f t="shared" si="476"/>
        <v>19</v>
      </c>
      <c r="DL337" s="4">
        <f t="shared" si="477"/>
        <v>2</v>
      </c>
      <c r="DM337" s="4">
        <f t="shared" si="478"/>
        <v>22</v>
      </c>
      <c r="DN337" s="4">
        <f t="shared" si="479"/>
        <v>23</v>
      </c>
      <c r="DO337" s="3"/>
    </row>
    <row r="338" spans="1:119" x14ac:dyDescent="0.35">
      <c r="A338" s="3" t="str">
        <f t="shared" si="480"/>
        <v/>
      </c>
      <c r="B338" s="6"/>
      <c r="C338" s="3" t="str">
        <f t="shared" si="430"/>
        <v/>
      </c>
      <c r="D338" s="3" t="e" cm="1">
        <f t="array" ref="D338:F338">INDEX(_xlfn.TEXTSPLIT(B338," ",,TRUE),_xlfn.SEQUENCE(1,3))</f>
        <v>#VALUE!</v>
      </c>
      <c r="E338" s="3" t="e">
        <v>#VALUE!</v>
      </c>
      <c r="F338" s="3" t="e">
        <v>#VALUE!</v>
      </c>
      <c r="G338" s="3" t="e" cm="1">
        <f t="array" ref="G338">_xlfn.XLOOKUP(D338,Data!$D$3:$D$36,Data!$E$3:$G$36)</f>
        <v>#VALUE!</v>
      </c>
      <c r="H338" s="3"/>
      <c r="I338" s="3"/>
      <c r="J338" s="3" t="e">
        <f>_xlfn.XMATCH(E338,Data!$L$3:$L$10)</f>
        <v>#VALUE!</v>
      </c>
      <c r="K338" s="3" t="str">
        <f>IF(M338="",IF(I338,Data!$B$4,_xlfn.XLOOKUP(D338,Data!$D$3:$D$36,Data!$E$3:$E$36)),"")</f>
        <v/>
      </c>
      <c r="L338" s="3" t="str">
        <f>IF(M338="",IF(I338,_xlfn.XLOOKUP(G338,Data!$L$3:$L$10,Data!$M$3:$M$10),IF(H338=0,"",IF(H338=1,E338,_xlfn.XLOOKUP(E338,Data!$L$3:$L$10,Data!$M$3:$M$10)))),"")</f>
        <v/>
      </c>
      <c r="M338" s="3" t="str">
        <f>IF(NOT(ISERROR(F338)),Data!$J$3,IF(ISERROR(G338),Data!$J$4,IF(AND(H338=0,NOT(ISERROR(E338))),Data!$J$5,IF(AND(H338=2,ISERROR(J338)),Data!$J$7,IF(AND(H338=1,ISERROR(E338)),Data!$J$6,"")))))</f>
        <v>I don't know that verb.</v>
      </c>
      <c r="N338" s="3" t="e">
        <f>_xlfn.XLOOKUP(K338,Data!$D$3:$D$36,Data!$H$3:$H$36)</f>
        <v>#N/A</v>
      </c>
      <c r="O338" s="3" t="e">
        <f>_xlfn.XLOOKUP(L338,Data!$X$3:$X$29,Data!$W$3:$W$29)</f>
        <v>#N/A</v>
      </c>
      <c r="P338" s="3" t="b">
        <f>OR(_xlfn.XLOOKUP(CK337,Data!$O$3:$O$25,Data!$U$3:$U$25),AND(CL337,OR(DC337=CK337,DC337=1)))</f>
        <v>1</v>
      </c>
      <c r="Q338" s="3" t="e" cm="1">
        <f t="array" ref="Q338">INDEX(CO337:DN337,1,O338)</f>
        <v>#N/A</v>
      </c>
      <c r="R338" s="3" t="e">
        <f t="shared" si="432"/>
        <v>#N/A</v>
      </c>
      <c r="S338" s="3" t="e">
        <f t="shared" si="481"/>
        <v>#N/A</v>
      </c>
      <c r="T338" s="3" t="str">
        <f t="shared" si="482"/>
        <v/>
      </c>
      <c r="U338" s="3" t="str">
        <f>IF(M338&lt;&gt;"",M338,IF(L338="","",IFERROR(IF(T338=0,IF(S338=FALSE,Data!$J$11,Data!$J$8),""),IF(K338=Data!$B$4,"",Data!$J$8))))</f>
        <v>I don't know that verb.</v>
      </c>
      <c r="V338" s="3" t="e" cm="1">
        <f t="array" ref="V338">INDEX(Data!$Q$3:$T$25,CK337,L338)</f>
        <v>#VALUE!</v>
      </c>
      <c r="W338" s="3" t="e">
        <f t="shared" si="433"/>
        <v>#VALUE!</v>
      </c>
      <c r="X338" s="3">
        <f t="shared" si="483"/>
        <v>0</v>
      </c>
      <c r="Y338" s="3" t="str">
        <f>IF(K338&lt;&gt;"Go","",IF(ISNUMBER(V338),IF(V338&gt;0,W338,Data!$J$9),Play!V338))</f>
        <v/>
      </c>
      <c r="Z338" s="3" t="b">
        <f t="shared" si="484"/>
        <v>0</v>
      </c>
      <c r="AA338" s="3" t="str">
        <f t="shared" si="485"/>
        <v/>
      </c>
      <c r="AB338" s="3">
        <f t="shared" si="434"/>
        <v>0</v>
      </c>
      <c r="AE338" s="5" t="str">
        <f t="shared" si="435"/>
        <v/>
      </c>
      <c r="AF338" s="5" t="str">
        <f>IF(AE338&lt;&gt;"",OR(_xlfn.XLOOKUP(AE338,Data!$O$3:$O$25,Data!$U$3:$U$25),AND(CL337,OR(DC337=1,DC337=CK337))),"")</f>
        <v/>
      </c>
      <c r="AG338" s="5" t="e" cm="1">
        <f t="array" ref="AG338">"Exits: " &amp; _xlfn.TEXTJOIN(", ", TRUE, IF(INDEX(Data!$Q$3:$T$25,AE338,0)&gt;0,Data!$Q$2:$T$2,""))&amp;"."</f>
        <v>#VALUE!</v>
      </c>
      <c r="AH338" s="5" t="str" cm="1">
        <f t="array" ref="AH338">_xlfn.TEXTJOIN(", ", TRUE, IF(CO337:DN337=AE338,_xlfn.XLOOKUP($CO$3:$DN$3,Data!$W$3:$W$28,Data!$X$3:$X$28),""))</f>
        <v/>
      </c>
      <c r="AI338" s="5" t="str">
        <f>IF(AF338="","",IF(AF338,_xlfn.XLOOKUP(AE338,Data!$O$3:$O$25,Data!$P$3:$P$25)&amp;" "&amp;AG338&amp;IF(AH338&lt;&gt;""," You see: " &amp;AH338&amp;".",""),Data!$J$10))</f>
        <v/>
      </c>
      <c r="AJ338" s="5" t="str">
        <f t="shared" si="486"/>
        <v/>
      </c>
      <c r="AK338" s="5" t="str">
        <f>IF(AND(K338="Talk",U338=""),_xlfn.XLOOKUP(T338,Data!$W$3:$W$28,Data!$AC$3:$AC$28),"")</f>
        <v/>
      </c>
      <c r="AL338" s="5" t="str">
        <f t="shared" si="487"/>
        <v/>
      </c>
      <c r="AM338" s="5" t="b">
        <f t="shared" si="488"/>
        <v>0</v>
      </c>
      <c r="AN338" s="5" t="str">
        <f>IF(AM338,IF(_xlfn.XLOOKUP(T338,Data!$W$3:$W$28,Data!$AA$3:$AA$28)=FALSE,"You can't take that.",IF(Q338=1,"You already have that.",IF(OR(CK337=CT337,CK337=CY337),"The unholy fiend prevents you!",""))),"")</f>
        <v/>
      </c>
      <c r="AO338" s="5" t="str">
        <f t="shared" si="489"/>
        <v/>
      </c>
      <c r="AP338" s="5" t="str">
        <f t="shared" si="490"/>
        <v/>
      </c>
      <c r="AQ338" s="5" t="b">
        <f t="shared" si="491"/>
        <v>0</v>
      </c>
      <c r="AR338" s="5" t="str">
        <f t="shared" si="492"/>
        <v/>
      </c>
      <c r="AS338" s="5" t="str">
        <f t="shared" si="493"/>
        <v/>
      </c>
      <c r="AT338" s="5" t="str">
        <f t="shared" si="431"/>
        <v/>
      </c>
      <c r="AU338" s="5" t="str">
        <f>IF(AND(K338="Examine",U338=""),_xlfn.XLOOKUP(T338,Data!$W$3:$W$28,Data!$Z$3:$Z$28)&amp;IF(T338=15,IF(CL337,IF(CM337&gt;=14,"burning brightly.",IF(CM337&gt;=9,"burning steadily.",IF(CM337&gt;=4,"burning weakly.","guttering."))),"unlit."),""),"")</f>
        <v/>
      </c>
      <c r="AV338" s="5" t="str" cm="1">
        <f t="array" ref="AV338">_xlfn.TEXTJOIN(", ", TRUE, IF(CO337:DN337=1,CO$1:DN$1,""))</f>
        <v/>
      </c>
      <c r="AW338" s="5" t="str">
        <f t="shared" si="494"/>
        <v/>
      </c>
      <c r="AX338" s="5" t="b">
        <f t="shared" si="495"/>
        <v>0</v>
      </c>
      <c r="AY338" s="5" t="str">
        <f>IF(AX338,IF(NOT(ISBLANK(_xlfn.XLOOKUP(T338,Data!$W$3:$W$28,Data!$AD$3:$AD$28))),IF(CK337=12,"","There's nowhere to pour it away here."),"You can't empty that!"),"")</f>
        <v/>
      </c>
      <c r="AZ338" s="5" t="str">
        <f t="shared" si="496"/>
        <v/>
      </c>
      <c r="BA338" s="5" t="b">
        <f t="shared" si="497"/>
        <v>0</v>
      </c>
      <c r="BB338" s="5" t="e">
        <f>_xlfn.XLOOKUP(T338,Data!$W$3:$W$28,Data!$AD$3:$AD$28)</f>
        <v>#N/A</v>
      </c>
      <c r="BC338" s="5" t="str">
        <f t="shared" si="498"/>
        <v/>
      </c>
      <c r="BD338" s="5" t="str">
        <f t="shared" si="499"/>
        <v/>
      </c>
      <c r="BE338" s="5" t="b">
        <f t="shared" si="500"/>
        <v>0</v>
      </c>
      <c r="BF338" s="5" t="str">
        <f t="shared" si="436"/>
        <v/>
      </c>
      <c r="BG338" s="5" t="str">
        <f t="shared" si="501"/>
        <v/>
      </c>
      <c r="BH338" s="5" t="b">
        <f t="shared" si="502"/>
        <v>0</v>
      </c>
      <c r="BI338" s="5" t="str">
        <f t="shared" si="503"/>
        <v/>
      </c>
      <c r="BJ338" s="5" t="str">
        <f t="shared" si="437"/>
        <v/>
      </c>
      <c r="BK338" s="5" t="str">
        <f>IF(BH338,IF(BI338="","You ring the bell. "&amp;IF(BJ338=0,"Nothing else happens.","The "&amp;_xlfn.XLOOKUP(BJ338,Data!$W$3:$W$28,Data!$X$3:$X$28)&amp;" is transformed!"),BI338),"")</f>
        <v/>
      </c>
      <c r="BL338" s="5" t="b">
        <f t="shared" si="504"/>
        <v>0</v>
      </c>
      <c r="BM338" s="5" t="b">
        <f t="shared" si="505"/>
        <v>0</v>
      </c>
      <c r="BN338" s="5" t="str">
        <f t="shared" si="438"/>
        <v/>
      </c>
      <c r="BO338" s="5" t="str">
        <f t="shared" si="439"/>
        <v/>
      </c>
      <c r="BP338" s="5" t="b">
        <f t="shared" si="506"/>
        <v>0</v>
      </c>
      <c r="BQ338" s="5" t="str">
        <f>IF(BP338,IF(_xlfn.XLOOKUP(T338,Data!$W$3:$W$28,Data!$AB$3:$AB$28),"That's much too precious to give away!",IF(OR(AND(T338=17,CK337=CQ337),AND(T338=21,CK337=CV337)),"","No-one here seems to want that.")),"")</f>
        <v/>
      </c>
      <c r="BR338" s="5" t="str">
        <f>IF(BP338,IF(BQ338&lt;&gt;"",BQ338,IF(T338=21,Data!$B$5,"The priest takes the water and it is transformed by heavenly radiance!")),"")</f>
        <v/>
      </c>
      <c r="BS338" s="5" t="b">
        <f t="shared" si="507"/>
        <v>0</v>
      </c>
      <c r="BT338" s="5" t="str">
        <f t="shared" si="440"/>
        <v/>
      </c>
      <c r="BU338" s="5" t="str">
        <f t="shared" si="508"/>
        <v/>
      </c>
      <c r="BV338" s="5" t="b">
        <f t="shared" si="509"/>
        <v>0</v>
      </c>
      <c r="BW338" s="5" t="str">
        <f t="shared" si="441"/>
        <v/>
      </c>
      <c r="BX338" s="5" t="str">
        <f t="shared" si="510"/>
        <v/>
      </c>
      <c r="BY338" s="5" t="b">
        <f t="shared" si="511"/>
        <v>0</v>
      </c>
      <c r="BZ338" s="5">
        <f t="shared" si="512"/>
        <v>0</v>
      </c>
      <c r="CA338" s="5" t="str">
        <f t="shared" si="442"/>
        <v/>
      </c>
      <c r="CB338" s="5" t="b">
        <f t="shared" si="443"/>
        <v>0</v>
      </c>
      <c r="CC338" s="5" t="str">
        <f t="shared" si="444"/>
        <v/>
      </c>
      <c r="CD338" s="5" t="b">
        <f t="shared" si="445"/>
        <v>0</v>
      </c>
      <c r="CE338" s="5" t="b">
        <f t="shared" si="446"/>
        <v>0</v>
      </c>
      <c r="CF338" s="5" t="b">
        <f t="shared" si="447"/>
        <v>0</v>
      </c>
      <c r="CG338" s="5" t="b">
        <f t="shared" si="448"/>
        <v>0</v>
      </c>
      <c r="CH338" s="5" t="b">
        <f t="shared" si="449"/>
        <v>0</v>
      </c>
      <c r="CI338" s="5">
        <f t="shared" si="450"/>
        <v>0</v>
      </c>
      <c r="CJ338" s="5" t="str">
        <f t="shared" si="451"/>
        <v>I don't know that verb.</v>
      </c>
      <c r="CK338" s="4">
        <f t="shared" si="452"/>
        <v>3</v>
      </c>
      <c r="CL338" s="4" t="b">
        <f t="shared" si="453"/>
        <v>0</v>
      </c>
      <c r="CM338" s="4">
        <f t="shared" si="513"/>
        <v>20</v>
      </c>
      <c r="CN338" s="4" t="b">
        <f t="shared" si="454"/>
        <v>0</v>
      </c>
      <c r="CO338" s="4">
        <f t="shared" si="455"/>
        <v>12</v>
      </c>
      <c r="CP338" s="4">
        <f t="shared" si="456"/>
        <v>10</v>
      </c>
      <c r="CQ338" s="4">
        <f t="shared" si="457"/>
        <v>2</v>
      </c>
      <c r="CR338" s="4">
        <f t="shared" si="458"/>
        <v>20</v>
      </c>
      <c r="CS338" s="4">
        <f t="shared" si="459"/>
        <v>2</v>
      </c>
      <c r="CT338" s="4">
        <f t="shared" si="460"/>
        <v>15</v>
      </c>
      <c r="CU338" s="4">
        <f t="shared" si="461"/>
        <v>16</v>
      </c>
      <c r="CV338" s="4">
        <f t="shared" si="462"/>
        <v>8</v>
      </c>
      <c r="CW338" s="4">
        <f t="shared" si="463"/>
        <v>8</v>
      </c>
      <c r="CX338" s="4">
        <f t="shared" si="464"/>
        <v>14</v>
      </c>
      <c r="CY338" s="4">
        <f t="shared" si="465"/>
        <v>19</v>
      </c>
      <c r="CZ338" s="4">
        <f t="shared" si="466"/>
        <v>9</v>
      </c>
      <c r="DA338" s="4">
        <f t="shared" si="467"/>
        <v>2</v>
      </c>
      <c r="DB338" s="4">
        <f t="shared" si="468"/>
        <v>12</v>
      </c>
      <c r="DC338" s="4">
        <f t="shared" si="514"/>
        <v>2</v>
      </c>
      <c r="DD338" s="4">
        <f t="shared" si="469"/>
        <v>2</v>
      </c>
      <c r="DE338" s="4">
        <f t="shared" si="470"/>
        <v>2</v>
      </c>
      <c r="DF338" s="4">
        <f t="shared" si="471"/>
        <v>10</v>
      </c>
      <c r="DG338" s="4">
        <f t="shared" si="472"/>
        <v>2</v>
      </c>
      <c r="DH338" s="4">
        <f t="shared" si="473"/>
        <v>17</v>
      </c>
      <c r="DI338" s="4">
        <f t="shared" si="474"/>
        <v>6</v>
      </c>
      <c r="DJ338" s="4">
        <f t="shared" si="475"/>
        <v>15</v>
      </c>
      <c r="DK338" s="4">
        <f t="shared" si="476"/>
        <v>19</v>
      </c>
      <c r="DL338" s="4">
        <f t="shared" si="477"/>
        <v>2</v>
      </c>
      <c r="DM338" s="4">
        <f t="shared" si="478"/>
        <v>22</v>
      </c>
      <c r="DN338" s="4">
        <f t="shared" si="479"/>
        <v>23</v>
      </c>
      <c r="DO338" s="3"/>
    </row>
    <row r="339" spans="1:119" x14ac:dyDescent="0.35">
      <c r="A339" s="3" t="str">
        <f t="shared" si="480"/>
        <v/>
      </c>
      <c r="B339" s="6"/>
      <c r="C339" s="3" t="str">
        <f t="shared" si="430"/>
        <v/>
      </c>
      <c r="D339" s="3" t="e" cm="1">
        <f t="array" ref="D339:F339">INDEX(_xlfn.TEXTSPLIT(B339," ",,TRUE),_xlfn.SEQUENCE(1,3))</f>
        <v>#VALUE!</v>
      </c>
      <c r="E339" s="3" t="e">
        <v>#VALUE!</v>
      </c>
      <c r="F339" s="3" t="e">
        <v>#VALUE!</v>
      </c>
      <c r="G339" s="3" t="e" cm="1">
        <f t="array" ref="G339">_xlfn.XLOOKUP(D339,Data!$D$3:$D$36,Data!$E$3:$G$36)</f>
        <v>#VALUE!</v>
      </c>
      <c r="H339" s="3"/>
      <c r="I339" s="3"/>
      <c r="J339" s="3" t="e">
        <f>_xlfn.XMATCH(E339,Data!$L$3:$L$10)</f>
        <v>#VALUE!</v>
      </c>
      <c r="K339" s="3" t="str">
        <f>IF(M339="",IF(I339,Data!$B$4,_xlfn.XLOOKUP(D339,Data!$D$3:$D$36,Data!$E$3:$E$36)),"")</f>
        <v/>
      </c>
      <c r="L339" s="3" t="str">
        <f>IF(M339="",IF(I339,_xlfn.XLOOKUP(G339,Data!$L$3:$L$10,Data!$M$3:$M$10),IF(H339=0,"",IF(H339=1,E339,_xlfn.XLOOKUP(E339,Data!$L$3:$L$10,Data!$M$3:$M$10)))),"")</f>
        <v/>
      </c>
      <c r="M339" s="3" t="str">
        <f>IF(NOT(ISERROR(F339)),Data!$J$3,IF(ISERROR(G339),Data!$J$4,IF(AND(H339=0,NOT(ISERROR(E339))),Data!$J$5,IF(AND(H339=2,ISERROR(J339)),Data!$J$7,IF(AND(H339=1,ISERROR(E339)),Data!$J$6,"")))))</f>
        <v>I don't know that verb.</v>
      </c>
      <c r="N339" s="3" t="e">
        <f>_xlfn.XLOOKUP(K339,Data!$D$3:$D$36,Data!$H$3:$H$36)</f>
        <v>#N/A</v>
      </c>
      <c r="O339" s="3" t="e">
        <f>_xlfn.XLOOKUP(L339,Data!$X$3:$X$29,Data!$W$3:$W$29)</f>
        <v>#N/A</v>
      </c>
      <c r="P339" s="3" t="b">
        <f>OR(_xlfn.XLOOKUP(CK338,Data!$O$3:$O$25,Data!$U$3:$U$25),AND(CL338,OR(DC338=CK338,DC338=1)))</f>
        <v>1</v>
      </c>
      <c r="Q339" s="3" t="e" cm="1">
        <f t="array" ref="Q339">INDEX(CO338:DN338,1,O339)</f>
        <v>#N/A</v>
      </c>
      <c r="R339" s="3" t="e">
        <f t="shared" si="432"/>
        <v>#N/A</v>
      </c>
      <c r="S339" s="3" t="e">
        <f t="shared" si="481"/>
        <v>#N/A</v>
      </c>
      <c r="T339" s="3" t="str">
        <f t="shared" si="482"/>
        <v/>
      </c>
      <c r="U339" s="3" t="str">
        <f>IF(M339&lt;&gt;"",M339,IF(L339="","",IFERROR(IF(T339=0,IF(S339=FALSE,Data!$J$11,Data!$J$8),""),IF(K339=Data!$B$4,"",Data!$J$8))))</f>
        <v>I don't know that verb.</v>
      </c>
      <c r="V339" s="3" t="e" cm="1">
        <f t="array" ref="V339">INDEX(Data!$Q$3:$T$25,CK338,L339)</f>
        <v>#VALUE!</v>
      </c>
      <c r="W339" s="3" t="e">
        <f t="shared" si="433"/>
        <v>#VALUE!</v>
      </c>
      <c r="X339" s="3">
        <f t="shared" si="483"/>
        <v>0</v>
      </c>
      <c r="Y339" s="3" t="str">
        <f>IF(K339&lt;&gt;"Go","",IF(ISNUMBER(V339),IF(V339&gt;0,W339,Data!$J$9),Play!V339))</f>
        <v/>
      </c>
      <c r="Z339" s="3" t="b">
        <f t="shared" si="484"/>
        <v>0</v>
      </c>
      <c r="AA339" s="3" t="str">
        <f t="shared" si="485"/>
        <v/>
      </c>
      <c r="AB339" s="3">
        <f t="shared" si="434"/>
        <v>0</v>
      </c>
      <c r="AE339" s="5" t="str">
        <f t="shared" si="435"/>
        <v/>
      </c>
      <c r="AF339" s="5" t="str">
        <f>IF(AE339&lt;&gt;"",OR(_xlfn.XLOOKUP(AE339,Data!$O$3:$O$25,Data!$U$3:$U$25),AND(CL338,OR(DC338=1,DC338=CK338))),"")</f>
        <v/>
      </c>
      <c r="AG339" s="5" t="e" cm="1">
        <f t="array" ref="AG339">"Exits: " &amp; _xlfn.TEXTJOIN(", ", TRUE, IF(INDEX(Data!$Q$3:$T$25,AE339,0)&gt;0,Data!$Q$2:$T$2,""))&amp;"."</f>
        <v>#VALUE!</v>
      </c>
      <c r="AH339" s="5" t="str" cm="1">
        <f t="array" ref="AH339">_xlfn.TEXTJOIN(", ", TRUE, IF(CO338:DN338=AE339,_xlfn.XLOOKUP($CO$3:$DN$3,Data!$W$3:$W$28,Data!$X$3:$X$28),""))</f>
        <v/>
      </c>
      <c r="AI339" s="5" t="str">
        <f>IF(AF339="","",IF(AF339,_xlfn.XLOOKUP(AE339,Data!$O$3:$O$25,Data!$P$3:$P$25)&amp;" "&amp;AG339&amp;IF(AH339&lt;&gt;""," You see: " &amp;AH339&amp;".",""),Data!$J$10))</f>
        <v/>
      </c>
      <c r="AJ339" s="5" t="str">
        <f t="shared" si="486"/>
        <v/>
      </c>
      <c r="AK339" s="5" t="str">
        <f>IF(AND(K339="Talk",U339=""),_xlfn.XLOOKUP(T339,Data!$W$3:$W$28,Data!$AC$3:$AC$28),"")</f>
        <v/>
      </c>
      <c r="AL339" s="5" t="str">
        <f t="shared" si="487"/>
        <v/>
      </c>
      <c r="AM339" s="5" t="b">
        <f t="shared" si="488"/>
        <v>0</v>
      </c>
      <c r="AN339" s="5" t="str">
        <f>IF(AM339,IF(_xlfn.XLOOKUP(T339,Data!$W$3:$W$28,Data!$AA$3:$AA$28)=FALSE,"You can't take that.",IF(Q339=1,"You already have that.",IF(OR(CK338=CT338,CK338=CY338),"The unholy fiend prevents you!",""))),"")</f>
        <v/>
      </c>
      <c r="AO339" s="5" t="str">
        <f t="shared" si="489"/>
        <v/>
      </c>
      <c r="AP339" s="5" t="str">
        <f t="shared" si="490"/>
        <v/>
      </c>
      <c r="AQ339" s="5" t="b">
        <f t="shared" si="491"/>
        <v>0</v>
      </c>
      <c r="AR339" s="5" t="str">
        <f t="shared" si="492"/>
        <v/>
      </c>
      <c r="AS339" s="5" t="str">
        <f t="shared" si="493"/>
        <v/>
      </c>
      <c r="AT339" s="5" t="str">
        <f t="shared" si="431"/>
        <v/>
      </c>
      <c r="AU339" s="5" t="str">
        <f>IF(AND(K339="Examine",U339=""),_xlfn.XLOOKUP(T339,Data!$W$3:$W$28,Data!$Z$3:$Z$28)&amp;IF(T339=15,IF(CL338,IF(CM338&gt;=14,"burning brightly.",IF(CM338&gt;=9,"burning steadily.",IF(CM338&gt;=4,"burning weakly.","guttering."))),"unlit."),""),"")</f>
        <v/>
      </c>
      <c r="AV339" s="5" t="str" cm="1">
        <f t="array" ref="AV339">_xlfn.TEXTJOIN(", ", TRUE, IF(CO338:DN338=1,CO$1:DN$1,""))</f>
        <v/>
      </c>
      <c r="AW339" s="5" t="str">
        <f t="shared" si="494"/>
        <v/>
      </c>
      <c r="AX339" s="5" t="b">
        <f t="shared" si="495"/>
        <v>0</v>
      </c>
      <c r="AY339" s="5" t="str">
        <f>IF(AX339,IF(NOT(ISBLANK(_xlfn.XLOOKUP(T339,Data!$W$3:$W$28,Data!$AD$3:$AD$28))),IF(CK338=12,"","There's nowhere to pour it away here."),"You can't empty that!"),"")</f>
        <v/>
      </c>
      <c r="AZ339" s="5" t="str">
        <f t="shared" si="496"/>
        <v/>
      </c>
      <c r="BA339" s="5" t="b">
        <f t="shared" si="497"/>
        <v>0</v>
      </c>
      <c r="BB339" s="5" t="e">
        <f>_xlfn.XLOOKUP(T339,Data!$W$3:$W$28,Data!$AD$3:$AD$28)</f>
        <v>#N/A</v>
      </c>
      <c r="BC339" s="5" t="str">
        <f t="shared" si="498"/>
        <v/>
      </c>
      <c r="BD339" s="5" t="str">
        <f t="shared" si="499"/>
        <v/>
      </c>
      <c r="BE339" s="5" t="b">
        <f t="shared" si="500"/>
        <v>0</v>
      </c>
      <c r="BF339" s="5" t="str">
        <f t="shared" si="436"/>
        <v/>
      </c>
      <c r="BG339" s="5" t="str">
        <f t="shared" si="501"/>
        <v/>
      </c>
      <c r="BH339" s="5" t="b">
        <f t="shared" si="502"/>
        <v>0</v>
      </c>
      <c r="BI339" s="5" t="str">
        <f t="shared" si="503"/>
        <v/>
      </c>
      <c r="BJ339" s="5" t="str">
        <f t="shared" si="437"/>
        <v/>
      </c>
      <c r="BK339" s="5" t="str">
        <f>IF(BH339,IF(BI339="","You ring the bell. "&amp;IF(BJ339=0,"Nothing else happens.","The "&amp;_xlfn.XLOOKUP(BJ339,Data!$W$3:$W$28,Data!$X$3:$X$28)&amp;" is transformed!"),BI339),"")</f>
        <v/>
      </c>
      <c r="BL339" s="5" t="b">
        <f t="shared" si="504"/>
        <v>0</v>
      </c>
      <c r="BM339" s="5" t="b">
        <f t="shared" si="505"/>
        <v>0</v>
      </c>
      <c r="BN339" s="5" t="str">
        <f t="shared" si="438"/>
        <v/>
      </c>
      <c r="BO339" s="5" t="str">
        <f t="shared" si="439"/>
        <v/>
      </c>
      <c r="BP339" s="5" t="b">
        <f t="shared" si="506"/>
        <v>0</v>
      </c>
      <c r="BQ339" s="5" t="str">
        <f>IF(BP339,IF(_xlfn.XLOOKUP(T339,Data!$W$3:$W$28,Data!$AB$3:$AB$28),"That's much too precious to give away!",IF(OR(AND(T339=17,CK338=CQ338),AND(T339=21,CK338=CV338)),"","No-one here seems to want that.")),"")</f>
        <v/>
      </c>
      <c r="BR339" s="5" t="str">
        <f>IF(BP339,IF(BQ339&lt;&gt;"",BQ339,IF(T339=21,Data!$B$5,"The priest takes the water and it is transformed by heavenly radiance!")),"")</f>
        <v/>
      </c>
      <c r="BS339" s="5" t="b">
        <f t="shared" si="507"/>
        <v>0</v>
      </c>
      <c r="BT339" s="5" t="str">
        <f t="shared" si="440"/>
        <v/>
      </c>
      <c r="BU339" s="5" t="str">
        <f t="shared" si="508"/>
        <v/>
      </c>
      <c r="BV339" s="5" t="b">
        <f t="shared" si="509"/>
        <v>0</v>
      </c>
      <c r="BW339" s="5" t="str">
        <f t="shared" si="441"/>
        <v/>
      </c>
      <c r="BX339" s="5" t="str">
        <f t="shared" si="510"/>
        <v/>
      </c>
      <c r="BY339" s="5" t="b">
        <f t="shared" si="511"/>
        <v>0</v>
      </c>
      <c r="BZ339" s="5">
        <f t="shared" si="512"/>
        <v>0</v>
      </c>
      <c r="CA339" s="5" t="str">
        <f t="shared" si="442"/>
        <v/>
      </c>
      <c r="CB339" s="5" t="b">
        <f t="shared" si="443"/>
        <v>0</v>
      </c>
      <c r="CC339" s="5" t="str">
        <f t="shared" si="444"/>
        <v/>
      </c>
      <c r="CD339" s="5" t="b">
        <f t="shared" si="445"/>
        <v>0</v>
      </c>
      <c r="CE339" s="5" t="b">
        <f t="shared" si="446"/>
        <v>0</v>
      </c>
      <c r="CF339" s="5" t="b">
        <f t="shared" si="447"/>
        <v>0</v>
      </c>
      <c r="CG339" s="5" t="b">
        <f t="shared" si="448"/>
        <v>0</v>
      </c>
      <c r="CH339" s="5" t="b">
        <f t="shared" si="449"/>
        <v>0</v>
      </c>
      <c r="CI339" s="5">
        <f t="shared" si="450"/>
        <v>0</v>
      </c>
      <c r="CJ339" s="5" t="str">
        <f t="shared" si="451"/>
        <v>I don't know that verb.</v>
      </c>
      <c r="CK339" s="4">
        <f t="shared" si="452"/>
        <v>3</v>
      </c>
      <c r="CL339" s="4" t="b">
        <f t="shared" si="453"/>
        <v>0</v>
      </c>
      <c r="CM339" s="4">
        <f t="shared" si="513"/>
        <v>20</v>
      </c>
      <c r="CN339" s="4" t="b">
        <f t="shared" si="454"/>
        <v>0</v>
      </c>
      <c r="CO339" s="4">
        <f t="shared" si="455"/>
        <v>12</v>
      </c>
      <c r="CP339" s="4">
        <f t="shared" si="456"/>
        <v>10</v>
      </c>
      <c r="CQ339" s="4">
        <f t="shared" si="457"/>
        <v>2</v>
      </c>
      <c r="CR339" s="4">
        <f t="shared" si="458"/>
        <v>20</v>
      </c>
      <c r="CS339" s="4">
        <f t="shared" si="459"/>
        <v>2</v>
      </c>
      <c r="CT339" s="4">
        <f t="shared" si="460"/>
        <v>15</v>
      </c>
      <c r="CU339" s="4">
        <f t="shared" si="461"/>
        <v>16</v>
      </c>
      <c r="CV339" s="4">
        <f t="shared" si="462"/>
        <v>8</v>
      </c>
      <c r="CW339" s="4">
        <f t="shared" si="463"/>
        <v>8</v>
      </c>
      <c r="CX339" s="4">
        <f t="shared" si="464"/>
        <v>14</v>
      </c>
      <c r="CY339" s="4">
        <f t="shared" si="465"/>
        <v>19</v>
      </c>
      <c r="CZ339" s="4">
        <f t="shared" si="466"/>
        <v>9</v>
      </c>
      <c r="DA339" s="4">
        <f t="shared" si="467"/>
        <v>2</v>
      </c>
      <c r="DB339" s="4">
        <f t="shared" si="468"/>
        <v>12</v>
      </c>
      <c r="DC339" s="4">
        <f t="shared" si="514"/>
        <v>2</v>
      </c>
      <c r="DD339" s="4">
        <f t="shared" si="469"/>
        <v>2</v>
      </c>
      <c r="DE339" s="4">
        <f t="shared" si="470"/>
        <v>2</v>
      </c>
      <c r="DF339" s="4">
        <f t="shared" si="471"/>
        <v>10</v>
      </c>
      <c r="DG339" s="4">
        <f t="shared" si="472"/>
        <v>2</v>
      </c>
      <c r="DH339" s="4">
        <f t="shared" si="473"/>
        <v>17</v>
      </c>
      <c r="DI339" s="4">
        <f t="shared" si="474"/>
        <v>6</v>
      </c>
      <c r="DJ339" s="4">
        <f t="shared" si="475"/>
        <v>15</v>
      </c>
      <c r="DK339" s="4">
        <f t="shared" si="476"/>
        <v>19</v>
      </c>
      <c r="DL339" s="4">
        <f t="shared" si="477"/>
        <v>2</v>
      </c>
      <c r="DM339" s="4">
        <f t="shared" si="478"/>
        <v>22</v>
      </c>
      <c r="DN339" s="4">
        <f t="shared" si="479"/>
        <v>23</v>
      </c>
      <c r="DO339" s="3"/>
    </row>
    <row r="340" spans="1:119" x14ac:dyDescent="0.35">
      <c r="A340" s="3" t="str">
        <f t="shared" si="480"/>
        <v/>
      </c>
      <c r="B340" s="6"/>
      <c r="C340" s="3" t="str">
        <f t="shared" si="430"/>
        <v/>
      </c>
      <c r="D340" s="3" t="e" cm="1">
        <f t="array" ref="D340:F340">INDEX(_xlfn.TEXTSPLIT(B340," ",,TRUE),_xlfn.SEQUENCE(1,3))</f>
        <v>#VALUE!</v>
      </c>
      <c r="E340" s="3" t="e">
        <v>#VALUE!</v>
      </c>
      <c r="F340" s="3" t="e">
        <v>#VALUE!</v>
      </c>
      <c r="G340" s="3" t="e" cm="1">
        <f t="array" ref="G340">_xlfn.XLOOKUP(D340,Data!$D$3:$D$36,Data!$E$3:$G$36)</f>
        <v>#VALUE!</v>
      </c>
      <c r="H340" s="3"/>
      <c r="I340" s="3"/>
      <c r="J340" s="3" t="e">
        <f>_xlfn.XMATCH(E340,Data!$L$3:$L$10)</f>
        <v>#VALUE!</v>
      </c>
      <c r="K340" s="3" t="str">
        <f>IF(M340="",IF(I340,Data!$B$4,_xlfn.XLOOKUP(D340,Data!$D$3:$D$36,Data!$E$3:$E$36)),"")</f>
        <v/>
      </c>
      <c r="L340" s="3" t="str">
        <f>IF(M340="",IF(I340,_xlfn.XLOOKUP(G340,Data!$L$3:$L$10,Data!$M$3:$M$10),IF(H340=0,"",IF(H340=1,E340,_xlfn.XLOOKUP(E340,Data!$L$3:$L$10,Data!$M$3:$M$10)))),"")</f>
        <v/>
      </c>
      <c r="M340" s="3" t="str">
        <f>IF(NOT(ISERROR(F340)),Data!$J$3,IF(ISERROR(G340),Data!$J$4,IF(AND(H340=0,NOT(ISERROR(E340))),Data!$J$5,IF(AND(H340=2,ISERROR(J340)),Data!$J$7,IF(AND(H340=1,ISERROR(E340)),Data!$J$6,"")))))</f>
        <v>I don't know that verb.</v>
      </c>
      <c r="N340" s="3" t="e">
        <f>_xlfn.XLOOKUP(K340,Data!$D$3:$D$36,Data!$H$3:$H$36)</f>
        <v>#N/A</v>
      </c>
      <c r="O340" s="3" t="e">
        <f>_xlfn.XLOOKUP(L340,Data!$X$3:$X$29,Data!$W$3:$W$29)</f>
        <v>#N/A</v>
      </c>
      <c r="P340" s="3" t="b">
        <f>OR(_xlfn.XLOOKUP(CK339,Data!$O$3:$O$25,Data!$U$3:$U$25),AND(CL339,OR(DC339=CK339,DC339=1)))</f>
        <v>1</v>
      </c>
      <c r="Q340" s="3" t="e" cm="1">
        <f t="array" ref="Q340">INDEX(CO339:DN339,1,O340)</f>
        <v>#N/A</v>
      </c>
      <c r="R340" s="3" t="e">
        <f t="shared" si="432"/>
        <v>#N/A</v>
      </c>
      <c r="S340" s="3" t="e">
        <f t="shared" si="481"/>
        <v>#N/A</v>
      </c>
      <c r="T340" s="3" t="str">
        <f t="shared" si="482"/>
        <v/>
      </c>
      <c r="U340" s="3" t="str">
        <f>IF(M340&lt;&gt;"",M340,IF(L340="","",IFERROR(IF(T340=0,IF(S340=FALSE,Data!$J$11,Data!$J$8),""),IF(K340=Data!$B$4,"",Data!$J$8))))</f>
        <v>I don't know that verb.</v>
      </c>
      <c r="V340" s="3" t="e" cm="1">
        <f t="array" ref="V340">INDEX(Data!$Q$3:$T$25,CK339,L340)</f>
        <v>#VALUE!</v>
      </c>
      <c r="W340" s="3" t="e">
        <f t="shared" si="433"/>
        <v>#VALUE!</v>
      </c>
      <c r="X340" s="3">
        <f t="shared" si="483"/>
        <v>0</v>
      </c>
      <c r="Y340" s="3" t="str">
        <f>IF(K340&lt;&gt;"Go","",IF(ISNUMBER(V340),IF(V340&gt;0,W340,Data!$J$9),Play!V340))</f>
        <v/>
      </c>
      <c r="Z340" s="3" t="b">
        <f t="shared" si="484"/>
        <v>0</v>
      </c>
      <c r="AA340" s="3" t="str">
        <f t="shared" si="485"/>
        <v/>
      </c>
      <c r="AB340" s="3">
        <f t="shared" si="434"/>
        <v>0</v>
      </c>
      <c r="AE340" s="5" t="str">
        <f t="shared" si="435"/>
        <v/>
      </c>
      <c r="AF340" s="5" t="str">
        <f>IF(AE340&lt;&gt;"",OR(_xlfn.XLOOKUP(AE340,Data!$O$3:$O$25,Data!$U$3:$U$25),AND(CL339,OR(DC339=1,DC339=CK339))),"")</f>
        <v/>
      </c>
      <c r="AG340" s="5" t="e" cm="1">
        <f t="array" ref="AG340">"Exits: " &amp; _xlfn.TEXTJOIN(", ", TRUE, IF(INDEX(Data!$Q$3:$T$25,AE340,0)&gt;0,Data!$Q$2:$T$2,""))&amp;"."</f>
        <v>#VALUE!</v>
      </c>
      <c r="AH340" s="5" t="str" cm="1">
        <f t="array" ref="AH340">_xlfn.TEXTJOIN(", ", TRUE, IF(CO339:DN339=AE340,_xlfn.XLOOKUP($CO$3:$DN$3,Data!$W$3:$W$28,Data!$X$3:$X$28),""))</f>
        <v/>
      </c>
      <c r="AI340" s="5" t="str">
        <f>IF(AF340="","",IF(AF340,_xlfn.XLOOKUP(AE340,Data!$O$3:$O$25,Data!$P$3:$P$25)&amp;" "&amp;AG340&amp;IF(AH340&lt;&gt;""," You see: " &amp;AH340&amp;".",""),Data!$J$10))</f>
        <v/>
      </c>
      <c r="AJ340" s="5" t="str">
        <f t="shared" si="486"/>
        <v/>
      </c>
      <c r="AK340" s="5" t="str">
        <f>IF(AND(K340="Talk",U340=""),_xlfn.XLOOKUP(T340,Data!$W$3:$W$28,Data!$AC$3:$AC$28),"")</f>
        <v/>
      </c>
      <c r="AL340" s="5" t="str">
        <f t="shared" si="487"/>
        <v/>
      </c>
      <c r="AM340" s="5" t="b">
        <f t="shared" si="488"/>
        <v>0</v>
      </c>
      <c r="AN340" s="5" t="str">
        <f>IF(AM340,IF(_xlfn.XLOOKUP(T340,Data!$W$3:$W$28,Data!$AA$3:$AA$28)=FALSE,"You can't take that.",IF(Q340=1,"You already have that.",IF(OR(CK339=CT339,CK339=CY339),"The unholy fiend prevents you!",""))),"")</f>
        <v/>
      </c>
      <c r="AO340" s="5" t="str">
        <f t="shared" si="489"/>
        <v/>
      </c>
      <c r="AP340" s="5" t="str">
        <f t="shared" si="490"/>
        <v/>
      </c>
      <c r="AQ340" s="5" t="b">
        <f t="shared" si="491"/>
        <v>0</v>
      </c>
      <c r="AR340" s="5" t="str">
        <f t="shared" si="492"/>
        <v/>
      </c>
      <c r="AS340" s="5" t="str">
        <f t="shared" si="493"/>
        <v/>
      </c>
      <c r="AT340" s="5" t="str">
        <f t="shared" si="431"/>
        <v/>
      </c>
      <c r="AU340" s="5" t="str">
        <f>IF(AND(K340="Examine",U340=""),_xlfn.XLOOKUP(T340,Data!$W$3:$W$28,Data!$Z$3:$Z$28)&amp;IF(T340=15,IF(CL339,IF(CM339&gt;=14,"burning brightly.",IF(CM339&gt;=9,"burning steadily.",IF(CM339&gt;=4,"burning weakly.","guttering."))),"unlit."),""),"")</f>
        <v/>
      </c>
      <c r="AV340" s="5" t="str" cm="1">
        <f t="array" ref="AV340">_xlfn.TEXTJOIN(", ", TRUE, IF(CO339:DN339=1,CO$1:DN$1,""))</f>
        <v/>
      </c>
      <c r="AW340" s="5" t="str">
        <f t="shared" si="494"/>
        <v/>
      </c>
      <c r="AX340" s="5" t="b">
        <f t="shared" si="495"/>
        <v>0</v>
      </c>
      <c r="AY340" s="5" t="str">
        <f>IF(AX340,IF(NOT(ISBLANK(_xlfn.XLOOKUP(T340,Data!$W$3:$W$28,Data!$AD$3:$AD$28))),IF(CK339=12,"","There's nowhere to pour it away here."),"You can't empty that!"),"")</f>
        <v/>
      </c>
      <c r="AZ340" s="5" t="str">
        <f t="shared" si="496"/>
        <v/>
      </c>
      <c r="BA340" s="5" t="b">
        <f t="shared" si="497"/>
        <v>0</v>
      </c>
      <c r="BB340" s="5" t="e">
        <f>_xlfn.XLOOKUP(T340,Data!$W$3:$W$28,Data!$AD$3:$AD$28)</f>
        <v>#N/A</v>
      </c>
      <c r="BC340" s="5" t="str">
        <f t="shared" si="498"/>
        <v/>
      </c>
      <c r="BD340" s="5" t="str">
        <f t="shared" si="499"/>
        <v/>
      </c>
      <c r="BE340" s="5" t="b">
        <f t="shared" si="500"/>
        <v>0</v>
      </c>
      <c r="BF340" s="5" t="str">
        <f t="shared" si="436"/>
        <v/>
      </c>
      <c r="BG340" s="5" t="str">
        <f t="shared" si="501"/>
        <v/>
      </c>
      <c r="BH340" s="5" t="b">
        <f t="shared" si="502"/>
        <v>0</v>
      </c>
      <c r="BI340" s="5" t="str">
        <f t="shared" si="503"/>
        <v/>
      </c>
      <c r="BJ340" s="5" t="str">
        <f t="shared" si="437"/>
        <v/>
      </c>
      <c r="BK340" s="5" t="str">
        <f>IF(BH340,IF(BI340="","You ring the bell. "&amp;IF(BJ340=0,"Nothing else happens.","The "&amp;_xlfn.XLOOKUP(BJ340,Data!$W$3:$W$28,Data!$X$3:$X$28)&amp;" is transformed!"),BI340),"")</f>
        <v/>
      </c>
      <c r="BL340" s="5" t="b">
        <f t="shared" si="504"/>
        <v>0</v>
      </c>
      <c r="BM340" s="5" t="b">
        <f t="shared" si="505"/>
        <v>0</v>
      </c>
      <c r="BN340" s="5" t="str">
        <f t="shared" si="438"/>
        <v/>
      </c>
      <c r="BO340" s="5" t="str">
        <f t="shared" si="439"/>
        <v/>
      </c>
      <c r="BP340" s="5" t="b">
        <f t="shared" si="506"/>
        <v>0</v>
      </c>
      <c r="BQ340" s="5" t="str">
        <f>IF(BP340,IF(_xlfn.XLOOKUP(T340,Data!$W$3:$W$28,Data!$AB$3:$AB$28),"That's much too precious to give away!",IF(OR(AND(T340=17,CK339=CQ339),AND(T340=21,CK339=CV339)),"","No-one here seems to want that.")),"")</f>
        <v/>
      </c>
      <c r="BR340" s="5" t="str">
        <f>IF(BP340,IF(BQ340&lt;&gt;"",BQ340,IF(T340=21,Data!$B$5,"The priest takes the water and it is transformed by heavenly radiance!")),"")</f>
        <v/>
      </c>
      <c r="BS340" s="5" t="b">
        <f t="shared" si="507"/>
        <v>0</v>
      </c>
      <c r="BT340" s="5" t="str">
        <f t="shared" si="440"/>
        <v/>
      </c>
      <c r="BU340" s="5" t="str">
        <f t="shared" si="508"/>
        <v/>
      </c>
      <c r="BV340" s="5" t="b">
        <f t="shared" si="509"/>
        <v>0</v>
      </c>
      <c r="BW340" s="5" t="str">
        <f t="shared" si="441"/>
        <v/>
      </c>
      <c r="BX340" s="5" t="str">
        <f t="shared" si="510"/>
        <v/>
      </c>
      <c r="BY340" s="5" t="b">
        <f t="shared" si="511"/>
        <v>0</v>
      </c>
      <c r="BZ340" s="5">
        <f t="shared" si="512"/>
        <v>0</v>
      </c>
      <c r="CA340" s="5" t="str">
        <f t="shared" si="442"/>
        <v/>
      </c>
      <c r="CB340" s="5" t="b">
        <f t="shared" si="443"/>
        <v>0</v>
      </c>
      <c r="CC340" s="5" t="str">
        <f t="shared" si="444"/>
        <v/>
      </c>
      <c r="CD340" s="5" t="b">
        <f t="shared" si="445"/>
        <v>0</v>
      </c>
      <c r="CE340" s="5" t="b">
        <f t="shared" si="446"/>
        <v>0</v>
      </c>
      <c r="CF340" s="5" t="b">
        <f t="shared" si="447"/>
        <v>0</v>
      </c>
      <c r="CG340" s="5" t="b">
        <f t="shared" si="448"/>
        <v>0</v>
      </c>
      <c r="CH340" s="5" t="b">
        <f t="shared" si="449"/>
        <v>0</v>
      </c>
      <c r="CI340" s="5">
        <f t="shared" si="450"/>
        <v>0</v>
      </c>
      <c r="CJ340" s="5" t="str">
        <f t="shared" si="451"/>
        <v>I don't know that verb.</v>
      </c>
      <c r="CK340" s="4">
        <f t="shared" si="452"/>
        <v>3</v>
      </c>
      <c r="CL340" s="4" t="b">
        <f t="shared" si="453"/>
        <v>0</v>
      </c>
      <c r="CM340" s="4">
        <f t="shared" si="513"/>
        <v>20</v>
      </c>
      <c r="CN340" s="4" t="b">
        <f t="shared" si="454"/>
        <v>0</v>
      </c>
      <c r="CO340" s="4">
        <f t="shared" si="455"/>
        <v>12</v>
      </c>
      <c r="CP340" s="4">
        <f t="shared" si="456"/>
        <v>10</v>
      </c>
      <c r="CQ340" s="4">
        <f t="shared" si="457"/>
        <v>2</v>
      </c>
      <c r="CR340" s="4">
        <f t="shared" si="458"/>
        <v>20</v>
      </c>
      <c r="CS340" s="4">
        <f t="shared" si="459"/>
        <v>2</v>
      </c>
      <c r="CT340" s="4">
        <f t="shared" si="460"/>
        <v>15</v>
      </c>
      <c r="CU340" s="4">
        <f t="shared" si="461"/>
        <v>16</v>
      </c>
      <c r="CV340" s="4">
        <f t="shared" si="462"/>
        <v>8</v>
      </c>
      <c r="CW340" s="4">
        <f t="shared" si="463"/>
        <v>8</v>
      </c>
      <c r="CX340" s="4">
        <f t="shared" si="464"/>
        <v>14</v>
      </c>
      <c r="CY340" s="4">
        <f t="shared" si="465"/>
        <v>19</v>
      </c>
      <c r="CZ340" s="4">
        <f t="shared" si="466"/>
        <v>9</v>
      </c>
      <c r="DA340" s="4">
        <f t="shared" si="467"/>
        <v>2</v>
      </c>
      <c r="DB340" s="4">
        <f t="shared" si="468"/>
        <v>12</v>
      </c>
      <c r="DC340" s="4">
        <f t="shared" si="514"/>
        <v>2</v>
      </c>
      <c r="DD340" s="4">
        <f t="shared" si="469"/>
        <v>2</v>
      </c>
      <c r="DE340" s="4">
        <f t="shared" si="470"/>
        <v>2</v>
      </c>
      <c r="DF340" s="4">
        <f t="shared" si="471"/>
        <v>10</v>
      </c>
      <c r="DG340" s="4">
        <f t="shared" si="472"/>
        <v>2</v>
      </c>
      <c r="DH340" s="4">
        <f t="shared" si="473"/>
        <v>17</v>
      </c>
      <c r="DI340" s="4">
        <f t="shared" si="474"/>
        <v>6</v>
      </c>
      <c r="DJ340" s="4">
        <f t="shared" si="475"/>
        <v>15</v>
      </c>
      <c r="DK340" s="4">
        <f t="shared" si="476"/>
        <v>19</v>
      </c>
      <c r="DL340" s="4">
        <f t="shared" si="477"/>
        <v>2</v>
      </c>
      <c r="DM340" s="4">
        <f t="shared" si="478"/>
        <v>22</v>
      </c>
      <c r="DN340" s="4">
        <f t="shared" si="479"/>
        <v>23</v>
      </c>
      <c r="DO340" s="3"/>
    </row>
    <row r="341" spans="1:119" x14ac:dyDescent="0.35">
      <c r="A341" s="3" t="str">
        <f t="shared" si="480"/>
        <v/>
      </c>
      <c r="B341" s="6"/>
      <c r="C341" s="3" t="str">
        <f t="shared" si="430"/>
        <v/>
      </c>
      <c r="D341" s="3" t="e" cm="1">
        <f t="array" ref="D341:F341">INDEX(_xlfn.TEXTSPLIT(B341," ",,TRUE),_xlfn.SEQUENCE(1,3))</f>
        <v>#VALUE!</v>
      </c>
      <c r="E341" s="3" t="e">
        <v>#VALUE!</v>
      </c>
      <c r="F341" s="3" t="e">
        <v>#VALUE!</v>
      </c>
      <c r="G341" s="3" t="e" cm="1">
        <f t="array" ref="G341">_xlfn.XLOOKUP(D341,Data!$D$3:$D$36,Data!$E$3:$G$36)</f>
        <v>#VALUE!</v>
      </c>
      <c r="H341" s="3"/>
      <c r="I341" s="3"/>
      <c r="J341" s="3" t="e">
        <f>_xlfn.XMATCH(E341,Data!$L$3:$L$10)</f>
        <v>#VALUE!</v>
      </c>
      <c r="K341" s="3" t="str">
        <f>IF(M341="",IF(I341,Data!$B$4,_xlfn.XLOOKUP(D341,Data!$D$3:$D$36,Data!$E$3:$E$36)),"")</f>
        <v/>
      </c>
      <c r="L341" s="3" t="str">
        <f>IF(M341="",IF(I341,_xlfn.XLOOKUP(G341,Data!$L$3:$L$10,Data!$M$3:$M$10),IF(H341=0,"",IF(H341=1,E341,_xlfn.XLOOKUP(E341,Data!$L$3:$L$10,Data!$M$3:$M$10)))),"")</f>
        <v/>
      </c>
      <c r="M341" s="3" t="str">
        <f>IF(NOT(ISERROR(F341)),Data!$J$3,IF(ISERROR(G341),Data!$J$4,IF(AND(H341=0,NOT(ISERROR(E341))),Data!$J$5,IF(AND(H341=2,ISERROR(J341)),Data!$J$7,IF(AND(H341=1,ISERROR(E341)),Data!$J$6,"")))))</f>
        <v>I don't know that verb.</v>
      </c>
      <c r="N341" s="3" t="e">
        <f>_xlfn.XLOOKUP(K341,Data!$D$3:$D$36,Data!$H$3:$H$36)</f>
        <v>#N/A</v>
      </c>
      <c r="O341" s="3" t="e">
        <f>_xlfn.XLOOKUP(L341,Data!$X$3:$X$29,Data!$W$3:$W$29)</f>
        <v>#N/A</v>
      </c>
      <c r="P341" s="3" t="b">
        <f>OR(_xlfn.XLOOKUP(CK340,Data!$O$3:$O$25,Data!$U$3:$U$25),AND(CL340,OR(DC340=CK340,DC340=1)))</f>
        <v>1</v>
      </c>
      <c r="Q341" s="3" t="e" cm="1">
        <f t="array" ref="Q341">INDEX(CO340:DN340,1,O341)</f>
        <v>#N/A</v>
      </c>
      <c r="R341" s="3" t="e">
        <f t="shared" si="432"/>
        <v>#N/A</v>
      </c>
      <c r="S341" s="3" t="e">
        <f t="shared" si="481"/>
        <v>#N/A</v>
      </c>
      <c r="T341" s="3" t="str">
        <f t="shared" si="482"/>
        <v/>
      </c>
      <c r="U341" s="3" t="str">
        <f>IF(M341&lt;&gt;"",M341,IF(L341="","",IFERROR(IF(T341=0,IF(S341=FALSE,Data!$J$11,Data!$J$8),""),IF(K341=Data!$B$4,"",Data!$J$8))))</f>
        <v>I don't know that verb.</v>
      </c>
      <c r="V341" s="3" t="e" cm="1">
        <f t="array" ref="V341">INDEX(Data!$Q$3:$T$25,CK340,L341)</f>
        <v>#VALUE!</v>
      </c>
      <c r="W341" s="3" t="e">
        <f t="shared" si="433"/>
        <v>#VALUE!</v>
      </c>
      <c r="X341" s="3">
        <f t="shared" si="483"/>
        <v>0</v>
      </c>
      <c r="Y341" s="3" t="str">
        <f>IF(K341&lt;&gt;"Go","",IF(ISNUMBER(V341),IF(V341&gt;0,W341,Data!$J$9),Play!V341))</f>
        <v/>
      </c>
      <c r="Z341" s="3" t="b">
        <f t="shared" si="484"/>
        <v>0</v>
      </c>
      <c r="AA341" s="3" t="str">
        <f t="shared" si="485"/>
        <v/>
      </c>
      <c r="AB341" s="3">
        <f t="shared" si="434"/>
        <v>0</v>
      </c>
      <c r="AE341" s="5" t="str">
        <f t="shared" si="435"/>
        <v/>
      </c>
      <c r="AF341" s="5" t="str">
        <f>IF(AE341&lt;&gt;"",OR(_xlfn.XLOOKUP(AE341,Data!$O$3:$O$25,Data!$U$3:$U$25),AND(CL340,OR(DC340=1,DC340=CK340))),"")</f>
        <v/>
      </c>
      <c r="AG341" s="5" t="e" cm="1">
        <f t="array" ref="AG341">"Exits: " &amp; _xlfn.TEXTJOIN(", ", TRUE, IF(INDEX(Data!$Q$3:$T$25,AE341,0)&gt;0,Data!$Q$2:$T$2,""))&amp;"."</f>
        <v>#VALUE!</v>
      </c>
      <c r="AH341" s="5" t="str" cm="1">
        <f t="array" ref="AH341">_xlfn.TEXTJOIN(", ", TRUE, IF(CO340:DN340=AE341,_xlfn.XLOOKUP($CO$3:$DN$3,Data!$W$3:$W$28,Data!$X$3:$X$28),""))</f>
        <v/>
      </c>
      <c r="AI341" s="5" t="str">
        <f>IF(AF341="","",IF(AF341,_xlfn.XLOOKUP(AE341,Data!$O$3:$O$25,Data!$P$3:$P$25)&amp;" "&amp;AG341&amp;IF(AH341&lt;&gt;""," You see: " &amp;AH341&amp;".",""),Data!$J$10))</f>
        <v/>
      </c>
      <c r="AJ341" s="5" t="str">
        <f t="shared" si="486"/>
        <v/>
      </c>
      <c r="AK341" s="5" t="str">
        <f>IF(AND(K341="Talk",U341=""),_xlfn.XLOOKUP(T341,Data!$W$3:$W$28,Data!$AC$3:$AC$28),"")</f>
        <v/>
      </c>
      <c r="AL341" s="5" t="str">
        <f t="shared" si="487"/>
        <v/>
      </c>
      <c r="AM341" s="5" t="b">
        <f t="shared" si="488"/>
        <v>0</v>
      </c>
      <c r="AN341" s="5" t="str">
        <f>IF(AM341,IF(_xlfn.XLOOKUP(T341,Data!$W$3:$W$28,Data!$AA$3:$AA$28)=FALSE,"You can't take that.",IF(Q341=1,"You already have that.",IF(OR(CK340=CT340,CK340=CY340),"The unholy fiend prevents you!",""))),"")</f>
        <v/>
      </c>
      <c r="AO341" s="5" t="str">
        <f t="shared" si="489"/>
        <v/>
      </c>
      <c r="AP341" s="5" t="str">
        <f t="shared" si="490"/>
        <v/>
      </c>
      <c r="AQ341" s="5" t="b">
        <f t="shared" si="491"/>
        <v>0</v>
      </c>
      <c r="AR341" s="5" t="str">
        <f t="shared" si="492"/>
        <v/>
      </c>
      <c r="AS341" s="5" t="str">
        <f t="shared" si="493"/>
        <v/>
      </c>
      <c r="AT341" s="5" t="str">
        <f t="shared" si="431"/>
        <v/>
      </c>
      <c r="AU341" s="5" t="str">
        <f>IF(AND(K341="Examine",U341=""),_xlfn.XLOOKUP(T341,Data!$W$3:$W$28,Data!$Z$3:$Z$28)&amp;IF(T341=15,IF(CL340,IF(CM340&gt;=14,"burning brightly.",IF(CM340&gt;=9,"burning steadily.",IF(CM340&gt;=4,"burning weakly.","guttering."))),"unlit."),""),"")</f>
        <v/>
      </c>
      <c r="AV341" s="5" t="str" cm="1">
        <f t="array" ref="AV341">_xlfn.TEXTJOIN(", ", TRUE, IF(CO340:DN340=1,CO$1:DN$1,""))</f>
        <v/>
      </c>
      <c r="AW341" s="5" t="str">
        <f t="shared" si="494"/>
        <v/>
      </c>
      <c r="AX341" s="5" t="b">
        <f t="shared" si="495"/>
        <v>0</v>
      </c>
      <c r="AY341" s="5" t="str">
        <f>IF(AX341,IF(NOT(ISBLANK(_xlfn.XLOOKUP(T341,Data!$W$3:$W$28,Data!$AD$3:$AD$28))),IF(CK340=12,"","There's nowhere to pour it away here."),"You can't empty that!"),"")</f>
        <v/>
      </c>
      <c r="AZ341" s="5" t="str">
        <f t="shared" si="496"/>
        <v/>
      </c>
      <c r="BA341" s="5" t="b">
        <f t="shared" si="497"/>
        <v>0</v>
      </c>
      <c r="BB341" s="5" t="e">
        <f>_xlfn.XLOOKUP(T341,Data!$W$3:$W$28,Data!$AD$3:$AD$28)</f>
        <v>#N/A</v>
      </c>
      <c r="BC341" s="5" t="str">
        <f t="shared" si="498"/>
        <v/>
      </c>
      <c r="BD341" s="5" t="str">
        <f t="shared" si="499"/>
        <v/>
      </c>
      <c r="BE341" s="5" t="b">
        <f t="shared" si="500"/>
        <v>0</v>
      </c>
      <c r="BF341" s="5" t="str">
        <f t="shared" si="436"/>
        <v/>
      </c>
      <c r="BG341" s="5" t="str">
        <f t="shared" si="501"/>
        <v/>
      </c>
      <c r="BH341" s="5" t="b">
        <f t="shared" si="502"/>
        <v>0</v>
      </c>
      <c r="BI341" s="5" t="str">
        <f t="shared" si="503"/>
        <v/>
      </c>
      <c r="BJ341" s="5" t="str">
        <f t="shared" si="437"/>
        <v/>
      </c>
      <c r="BK341" s="5" t="str">
        <f>IF(BH341,IF(BI341="","You ring the bell. "&amp;IF(BJ341=0,"Nothing else happens.","The "&amp;_xlfn.XLOOKUP(BJ341,Data!$W$3:$W$28,Data!$X$3:$X$28)&amp;" is transformed!"),BI341),"")</f>
        <v/>
      </c>
      <c r="BL341" s="5" t="b">
        <f t="shared" si="504"/>
        <v>0</v>
      </c>
      <c r="BM341" s="5" t="b">
        <f t="shared" si="505"/>
        <v>0</v>
      </c>
      <c r="BN341" s="5" t="str">
        <f t="shared" si="438"/>
        <v/>
      </c>
      <c r="BO341" s="5" t="str">
        <f t="shared" si="439"/>
        <v/>
      </c>
      <c r="BP341" s="5" t="b">
        <f t="shared" si="506"/>
        <v>0</v>
      </c>
      <c r="BQ341" s="5" t="str">
        <f>IF(BP341,IF(_xlfn.XLOOKUP(T341,Data!$W$3:$W$28,Data!$AB$3:$AB$28),"That's much too precious to give away!",IF(OR(AND(T341=17,CK340=CQ340),AND(T341=21,CK340=CV340)),"","No-one here seems to want that.")),"")</f>
        <v/>
      </c>
      <c r="BR341" s="5" t="str">
        <f>IF(BP341,IF(BQ341&lt;&gt;"",BQ341,IF(T341=21,Data!$B$5,"The priest takes the water and it is transformed by heavenly radiance!")),"")</f>
        <v/>
      </c>
      <c r="BS341" s="5" t="b">
        <f t="shared" si="507"/>
        <v>0</v>
      </c>
      <c r="BT341" s="5" t="str">
        <f t="shared" si="440"/>
        <v/>
      </c>
      <c r="BU341" s="5" t="str">
        <f t="shared" si="508"/>
        <v/>
      </c>
      <c r="BV341" s="5" t="b">
        <f t="shared" si="509"/>
        <v>0</v>
      </c>
      <c r="BW341" s="5" t="str">
        <f t="shared" si="441"/>
        <v/>
      </c>
      <c r="BX341" s="5" t="str">
        <f t="shared" si="510"/>
        <v/>
      </c>
      <c r="BY341" s="5" t="b">
        <f t="shared" si="511"/>
        <v>0</v>
      </c>
      <c r="BZ341" s="5">
        <f t="shared" si="512"/>
        <v>0</v>
      </c>
      <c r="CA341" s="5" t="str">
        <f t="shared" si="442"/>
        <v/>
      </c>
      <c r="CB341" s="5" t="b">
        <f t="shared" si="443"/>
        <v>0</v>
      </c>
      <c r="CC341" s="5" t="str">
        <f t="shared" si="444"/>
        <v/>
      </c>
      <c r="CD341" s="5" t="b">
        <f t="shared" si="445"/>
        <v>0</v>
      </c>
      <c r="CE341" s="5" t="b">
        <f t="shared" si="446"/>
        <v>0</v>
      </c>
      <c r="CF341" s="5" t="b">
        <f t="shared" si="447"/>
        <v>0</v>
      </c>
      <c r="CG341" s="5" t="b">
        <f t="shared" si="448"/>
        <v>0</v>
      </c>
      <c r="CH341" s="5" t="b">
        <f t="shared" si="449"/>
        <v>0</v>
      </c>
      <c r="CI341" s="5">
        <f t="shared" si="450"/>
        <v>0</v>
      </c>
      <c r="CJ341" s="5" t="str">
        <f t="shared" si="451"/>
        <v>I don't know that verb.</v>
      </c>
      <c r="CK341" s="4">
        <f t="shared" si="452"/>
        <v>3</v>
      </c>
      <c r="CL341" s="4" t="b">
        <f t="shared" si="453"/>
        <v>0</v>
      </c>
      <c r="CM341" s="4">
        <f t="shared" si="513"/>
        <v>20</v>
      </c>
      <c r="CN341" s="4" t="b">
        <f t="shared" si="454"/>
        <v>0</v>
      </c>
      <c r="CO341" s="4">
        <f t="shared" si="455"/>
        <v>12</v>
      </c>
      <c r="CP341" s="4">
        <f t="shared" si="456"/>
        <v>10</v>
      </c>
      <c r="CQ341" s="4">
        <f t="shared" si="457"/>
        <v>2</v>
      </c>
      <c r="CR341" s="4">
        <f t="shared" si="458"/>
        <v>20</v>
      </c>
      <c r="CS341" s="4">
        <f t="shared" si="459"/>
        <v>2</v>
      </c>
      <c r="CT341" s="4">
        <f t="shared" si="460"/>
        <v>15</v>
      </c>
      <c r="CU341" s="4">
        <f t="shared" si="461"/>
        <v>16</v>
      </c>
      <c r="CV341" s="4">
        <f t="shared" si="462"/>
        <v>8</v>
      </c>
      <c r="CW341" s="4">
        <f t="shared" si="463"/>
        <v>8</v>
      </c>
      <c r="CX341" s="4">
        <f t="shared" si="464"/>
        <v>14</v>
      </c>
      <c r="CY341" s="4">
        <f t="shared" si="465"/>
        <v>19</v>
      </c>
      <c r="CZ341" s="4">
        <f t="shared" si="466"/>
        <v>9</v>
      </c>
      <c r="DA341" s="4">
        <f t="shared" si="467"/>
        <v>2</v>
      </c>
      <c r="DB341" s="4">
        <f t="shared" si="468"/>
        <v>12</v>
      </c>
      <c r="DC341" s="4">
        <f t="shared" si="514"/>
        <v>2</v>
      </c>
      <c r="DD341" s="4">
        <f t="shared" si="469"/>
        <v>2</v>
      </c>
      <c r="DE341" s="4">
        <f t="shared" si="470"/>
        <v>2</v>
      </c>
      <c r="DF341" s="4">
        <f t="shared" si="471"/>
        <v>10</v>
      </c>
      <c r="DG341" s="4">
        <f t="shared" si="472"/>
        <v>2</v>
      </c>
      <c r="DH341" s="4">
        <f t="shared" si="473"/>
        <v>17</v>
      </c>
      <c r="DI341" s="4">
        <f t="shared" si="474"/>
        <v>6</v>
      </c>
      <c r="DJ341" s="4">
        <f t="shared" si="475"/>
        <v>15</v>
      </c>
      <c r="DK341" s="4">
        <f t="shared" si="476"/>
        <v>19</v>
      </c>
      <c r="DL341" s="4">
        <f t="shared" si="477"/>
        <v>2</v>
      </c>
      <c r="DM341" s="4">
        <f t="shared" si="478"/>
        <v>22</v>
      </c>
      <c r="DN341" s="4">
        <f t="shared" si="479"/>
        <v>23</v>
      </c>
      <c r="DO341" s="3"/>
    </row>
    <row r="342" spans="1:119" x14ac:dyDescent="0.35">
      <c r="A342" s="3" t="str">
        <f t="shared" si="480"/>
        <v/>
      </c>
      <c r="B342" s="6"/>
      <c r="C342" s="3" t="str">
        <f t="shared" si="430"/>
        <v/>
      </c>
      <c r="D342" s="3" t="e" cm="1">
        <f t="array" ref="D342:F342">INDEX(_xlfn.TEXTSPLIT(B342," ",,TRUE),_xlfn.SEQUENCE(1,3))</f>
        <v>#VALUE!</v>
      </c>
      <c r="E342" s="3" t="e">
        <v>#VALUE!</v>
      </c>
      <c r="F342" s="3" t="e">
        <v>#VALUE!</v>
      </c>
      <c r="G342" s="3" t="e" cm="1">
        <f t="array" ref="G342">_xlfn.XLOOKUP(D342,Data!$D$3:$D$36,Data!$E$3:$G$36)</f>
        <v>#VALUE!</v>
      </c>
      <c r="H342" s="3"/>
      <c r="I342" s="3"/>
      <c r="J342" s="3" t="e">
        <f>_xlfn.XMATCH(E342,Data!$L$3:$L$10)</f>
        <v>#VALUE!</v>
      </c>
      <c r="K342" s="3" t="str">
        <f>IF(M342="",IF(I342,Data!$B$4,_xlfn.XLOOKUP(D342,Data!$D$3:$D$36,Data!$E$3:$E$36)),"")</f>
        <v/>
      </c>
      <c r="L342" s="3" t="str">
        <f>IF(M342="",IF(I342,_xlfn.XLOOKUP(G342,Data!$L$3:$L$10,Data!$M$3:$M$10),IF(H342=0,"",IF(H342=1,E342,_xlfn.XLOOKUP(E342,Data!$L$3:$L$10,Data!$M$3:$M$10)))),"")</f>
        <v/>
      </c>
      <c r="M342" s="3" t="str">
        <f>IF(NOT(ISERROR(F342)),Data!$J$3,IF(ISERROR(G342),Data!$J$4,IF(AND(H342=0,NOT(ISERROR(E342))),Data!$J$5,IF(AND(H342=2,ISERROR(J342)),Data!$J$7,IF(AND(H342=1,ISERROR(E342)),Data!$J$6,"")))))</f>
        <v>I don't know that verb.</v>
      </c>
      <c r="N342" s="3" t="e">
        <f>_xlfn.XLOOKUP(K342,Data!$D$3:$D$36,Data!$H$3:$H$36)</f>
        <v>#N/A</v>
      </c>
      <c r="O342" s="3" t="e">
        <f>_xlfn.XLOOKUP(L342,Data!$X$3:$X$29,Data!$W$3:$W$29)</f>
        <v>#N/A</v>
      </c>
      <c r="P342" s="3" t="b">
        <f>OR(_xlfn.XLOOKUP(CK341,Data!$O$3:$O$25,Data!$U$3:$U$25),AND(CL341,OR(DC341=CK341,DC341=1)))</f>
        <v>1</v>
      </c>
      <c r="Q342" s="3" t="e" cm="1">
        <f t="array" ref="Q342">INDEX(CO341:DN341,1,O342)</f>
        <v>#N/A</v>
      </c>
      <c r="R342" s="3" t="e">
        <f t="shared" si="432"/>
        <v>#N/A</v>
      </c>
      <c r="S342" s="3" t="e">
        <f t="shared" si="481"/>
        <v>#N/A</v>
      </c>
      <c r="T342" s="3" t="str">
        <f t="shared" si="482"/>
        <v/>
      </c>
      <c r="U342" s="3" t="str">
        <f>IF(M342&lt;&gt;"",M342,IF(L342="","",IFERROR(IF(T342=0,IF(S342=FALSE,Data!$J$11,Data!$J$8),""),IF(K342=Data!$B$4,"",Data!$J$8))))</f>
        <v>I don't know that verb.</v>
      </c>
      <c r="V342" s="3" t="e" cm="1">
        <f t="array" ref="V342">INDEX(Data!$Q$3:$T$25,CK341,L342)</f>
        <v>#VALUE!</v>
      </c>
      <c r="W342" s="3" t="e">
        <f t="shared" si="433"/>
        <v>#VALUE!</v>
      </c>
      <c r="X342" s="3">
        <f t="shared" si="483"/>
        <v>0</v>
      </c>
      <c r="Y342" s="3" t="str">
        <f>IF(K342&lt;&gt;"Go","",IF(ISNUMBER(V342),IF(V342&gt;0,W342,Data!$J$9),Play!V342))</f>
        <v/>
      </c>
      <c r="Z342" s="3" t="b">
        <f t="shared" si="484"/>
        <v>0</v>
      </c>
      <c r="AA342" s="3" t="str">
        <f t="shared" si="485"/>
        <v/>
      </c>
      <c r="AB342" s="3">
        <f t="shared" si="434"/>
        <v>0</v>
      </c>
      <c r="AE342" s="5" t="str">
        <f t="shared" si="435"/>
        <v/>
      </c>
      <c r="AF342" s="5" t="str">
        <f>IF(AE342&lt;&gt;"",OR(_xlfn.XLOOKUP(AE342,Data!$O$3:$O$25,Data!$U$3:$U$25),AND(CL341,OR(DC341=1,DC341=CK341))),"")</f>
        <v/>
      </c>
      <c r="AG342" s="5" t="e" cm="1">
        <f t="array" ref="AG342">"Exits: " &amp; _xlfn.TEXTJOIN(", ", TRUE, IF(INDEX(Data!$Q$3:$T$25,AE342,0)&gt;0,Data!$Q$2:$T$2,""))&amp;"."</f>
        <v>#VALUE!</v>
      </c>
      <c r="AH342" s="5" t="str" cm="1">
        <f t="array" ref="AH342">_xlfn.TEXTJOIN(", ", TRUE, IF(CO341:DN341=AE342,_xlfn.XLOOKUP($CO$3:$DN$3,Data!$W$3:$W$28,Data!$X$3:$X$28),""))</f>
        <v/>
      </c>
      <c r="AI342" s="5" t="str">
        <f>IF(AF342="","",IF(AF342,_xlfn.XLOOKUP(AE342,Data!$O$3:$O$25,Data!$P$3:$P$25)&amp;" "&amp;AG342&amp;IF(AH342&lt;&gt;""," You see: " &amp;AH342&amp;".",""),Data!$J$10))</f>
        <v/>
      </c>
      <c r="AJ342" s="5" t="str">
        <f t="shared" si="486"/>
        <v/>
      </c>
      <c r="AK342" s="5" t="str">
        <f>IF(AND(K342="Talk",U342=""),_xlfn.XLOOKUP(T342,Data!$W$3:$W$28,Data!$AC$3:$AC$28),"")</f>
        <v/>
      </c>
      <c r="AL342" s="5" t="str">
        <f t="shared" si="487"/>
        <v/>
      </c>
      <c r="AM342" s="5" t="b">
        <f t="shared" si="488"/>
        <v>0</v>
      </c>
      <c r="AN342" s="5" t="str">
        <f>IF(AM342,IF(_xlfn.XLOOKUP(T342,Data!$W$3:$W$28,Data!$AA$3:$AA$28)=FALSE,"You can't take that.",IF(Q342=1,"You already have that.",IF(OR(CK341=CT341,CK341=CY341),"The unholy fiend prevents you!",""))),"")</f>
        <v/>
      </c>
      <c r="AO342" s="5" t="str">
        <f t="shared" si="489"/>
        <v/>
      </c>
      <c r="AP342" s="5" t="str">
        <f t="shared" si="490"/>
        <v/>
      </c>
      <c r="AQ342" s="5" t="b">
        <f t="shared" si="491"/>
        <v>0</v>
      </c>
      <c r="AR342" s="5" t="str">
        <f t="shared" si="492"/>
        <v/>
      </c>
      <c r="AS342" s="5" t="str">
        <f t="shared" si="493"/>
        <v/>
      </c>
      <c r="AT342" s="5" t="str">
        <f t="shared" si="431"/>
        <v/>
      </c>
      <c r="AU342" s="5" t="str">
        <f>IF(AND(K342="Examine",U342=""),_xlfn.XLOOKUP(T342,Data!$W$3:$W$28,Data!$Z$3:$Z$28)&amp;IF(T342=15,IF(CL341,IF(CM341&gt;=14,"burning brightly.",IF(CM341&gt;=9,"burning steadily.",IF(CM341&gt;=4,"burning weakly.","guttering."))),"unlit."),""),"")</f>
        <v/>
      </c>
      <c r="AV342" s="5" t="str" cm="1">
        <f t="array" ref="AV342">_xlfn.TEXTJOIN(", ", TRUE, IF(CO341:DN341=1,CO$1:DN$1,""))</f>
        <v/>
      </c>
      <c r="AW342" s="5" t="str">
        <f t="shared" si="494"/>
        <v/>
      </c>
      <c r="AX342" s="5" t="b">
        <f t="shared" si="495"/>
        <v>0</v>
      </c>
      <c r="AY342" s="5" t="str">
        <f>IF(AX342,IF(NOT(ISBLANK(_xlfn.XLOOKUP(T342,Data!$W$3:$W$28,Data!$AD$3:$AD$28))),IF(CK341=12,"","There's nowhere to pour it away here."),"You can't empty that!"),"")</f>
        <v/>
      </c>
      <c r="AZ342" s="5" t="str">
        <f t="shared" si="496"/>
        <v/>
      </c>
      <c r="BA342" s="5" t="b">
        <f t="shared" si="497"/>
        <v>0</v>
      </c>
      <c r="BB342" s="5" t="e">
        <f>_xlfn.XLOOKUP(T342,Data!$W$3:$W$28,Data!$AD$3:$AD$28)</f>
        <v>#N/A</v>
      </c>
      <c r="BC342" s="5" t="str">
        <f t="shared" si="498"/>
        <v/>
      </c>
      <c r="BD342" s="5" t="str">
        <f t="shared" si="499"/>
        <v/>
      </c>
      <c r="BE342" s="5" t="b">
        <f t="shared" si="500"/>
        <v>0</v>
      </c>
      <c r="BF342" s="5" t="str">
        <f t="shared" si="436"/>
        <v/>
      </c>
      <c r="BG342" s="5" t="str">
        <f t="shared" si="501"/>
        <v/>
      </c>
      <c r="BH342" s="5" t="b">
        <f t="shared" si="502"/>
        <v>0</v>
      </c>
      <c r="BI342" s="5" t="str">
        <f t="shared" si="503"/>
        <v/>
      </c>
      <c r="BJ342" s="5" t="str">
        <f t="shared" si="437"/>
        <v/>
      </c>
      <c r="BK342" s="5" t="str">
        <f>IF(BH342,IF(BI342="","You ring the bell. "&amp;IF(BJ342=0,"Nothing else happens.","The "&amp;_xlfn.XLOOKUP(BJ342,Data!$W$3:$W$28,Data!$X$3:$X$28)&amp;" is transformed!"),BI342),"")</f>
        <v/>
      </c>
      <c r="BL342" s="5" t="b">
        <f t="shared" si="504"/>
        <v>0</v>
      </c>
      <c r="BM342" s="5" t="b">
        <f t="shared" si="505"/>
        <v>0</v>
      </c>
      <c r="BN342" s="5" t="str">
        <f t="shared" si="438"/>
        <v/>
      </c>
      <c r="BO342" s="5" t="str">
        <f t="shared" si="439"/>
        <v/>
      </c>
      <c r="BP342" s="5" t="b">
        <f t="shared" si="506"/>
        <v>0</v>
      </c>
      <c r="BQ342" s="5" t="str">
        <f>IF(BP342,IF(_xlfn.XLOOKUP(T342,Data!$W$3:$W$28,Data!$AB$3:$AB$28),"That's much too precious to give away!",IF(OR(AND(T342=17,CK341=CQ341),AND(T342=21,CK341=CV341)),"","No-one here seems to want that.")),"")</f>
        <v/>
      </c>
      <c r="BR342" s="5" t="str">
        <f>IF(BP342,IF(BQ342&lt;&gt;"",BQ342,IF(T342=21,Data!$B$5,"The priest takes the water and it is transformed by heavenly radiance!")),"")</f>
        <v/>
      </c>
      <c r="BS342" s="5" t="b">
        <f t="shared" si="507"/>
        <v>0</v>
      </c>
      <c r="BT342" s="5" t="str">
        <f t="shared" si="440"/>
        <v/>
      </c>
      <c r="BU342" s="5" t="str">
        <f t="shared" si="508"/>
        <v/>
      </c>
      <c r="BV342" s="5" t="b">
        <f t="shared" si="509"/>
        <v>0</v>
      </c>
      <c r="BW342" s="5" t="str">
        <f t="shared" si="441"/>
        <v/>
      </c>
      <c r="BX342" s="5" t="str">
        <f t="shared" si="510"/>
        <v/>
      </c>
      <c r="BY342" s="5" t="b">
        <f t="shared" si="511"/>
        <v>0</v>
      </c>
      <c r="BZ342" s="5">
        <f t="shared" si="512"/>
        <v>0</v>
      </c>
      <c r="CA342" s="5" t="str">
        <f t="shared" si="442"/>
        <v/>
      </c>
      <c r="CB342" s="5" t="b">
        <f t="shared" si="443"/>
        <v>0</v>
      </c>
      <c r="CC342" s="5" t="str">
        <f t="shared" si="444"/>
        <v/>
      </c>
      <c r="CD342" s="5" t="b">
        <f t="shared" si="445"/>
        <v>0</v>
      </c>
      <c r="CE342" s="5" t="b">
        <f t="shared" si="446"/>
        <v>0</v>
      </c>
      <c r="CF342" s="5" t="b">
        <f t="shared" si="447"/>
        <v>0</v>
      </c>
      <c r="CG342" s="5" t="b">
        <f t="shared" si="448"/>
        <v>0</v>
      </c>
      <c r="CH342" s="5" t="b">
        <f t="shared" si="449"/>
        <v>0</v>
      </c>
      <c r="CI342" s="5">
        <f t="shared" si="450"/>
        <v>0</v>
      </c>
      <c r="CJ342" s="5" t="str">
        <f t="shared" si="451"/>
        <v>I don't know that verb.</v>
      </c>
      <c r="CK342" s="4">
        <f t="shared" si="452"/>
        <v>3</v>
      </c>
      <c r="CL342" s="4" t="b">
        <f t="shared" si="453"/>
        <v>0</v>
      </c>
      <c r="CM342" s="4">
        <f t="shared" si="513"/>
        <v>20</v>
      </c>
      <c r="CN342" s="4" t="b">
        <f t="shared" si="454"/>
        <v>0</v>
      </c>
      <c r="CO342" s="4">
        <f t="shared" si="455"/>
        <v>12</v>
      </c>
      <c r="CP342" s="4">
        <f t="shared" si="456"/>
        <v>10</v>
      </c>
      <c r="CQ342" s="4">
        <f t="shared" si="457"/>
        <v>2</v>
      </c>
      <c r="CR342" s="4">
        <f t="shared" si="458"/>
        <v>20</v>
      </c>
      <c r="CS342" s="4">
        <f t="shared" si="459"/>
        <v>2</v>
      </c>
      <c r="CT342" s="4">
        <f t="shared" si="460"/>
        <v>15</v>
      </c>
      <c r="CU342" s="4">
        <f t="shared" si="461"/>
        <v>16</v>
      </c>
      <c r="CV342" s="4">
        <f t="shared" si="462"/>
        <v>8</v>
      </c>
      <c r="CW342" s="4">
        <f t="shared" si="463"/>
        <v>8</v>
      </c>
      <c r="CX342" s="4">
        <f t="shared" si="464"/>
        <v>14</v>
      </c>
      <c r="CY342" s="4">
        <f t="shared" si="465"/>
        <v>19</v>
      </c>
      <c r="CZ342" s="4">
        <f t="shared" si="466"/>
        <v>9</v>
      </c>
      <c r="DA342" s="4">
        <f t="shared" si="467"/>
        <v>2</v>
      </c>
      <c r="DB342" s="4">
        <f t="shared" si="468"/>
        <v>12</v>
      </c>
      <c r="DC342" s="4">
        <f t="shared" si="514"/>
        <v>2</v>
      </c>
      <c r="DD342" s="4">
        <f t="shared" si="469"/>
        <v>2</v>
      </c>
      <c r="DE342" s="4">
        <f t="shared" si="470"/>
        <v>2</v>
      </c>
      <c r="DF342" s="4">
        <f t="shared" si="471"/>
        <v>10</v>
      </c>
      <c r="DG342" s="4">
        <f t="shared" si="472"/>
        <v>2</v>
      </c>
      <c r="DH342" s="4">
        <f t="shared" si="473"/>
        <v>17</v>
      </c>
      <c r="DI342" s="4">
        <f t="shared" si="474"/>
        <v>6</v>
      </c>
      <c r="DJ342" s="4">
        <f t="shared" si="475"/>
        <v>15</v>
      </c>
      <c r="DK342" s="4">
        <f t="shared" si="476"/>
        <v>19</v>
      </c>
      <c r="DL342" s="4">
        <f t="shared" si="477"/>
        <v>2</v>
      </c>
      <c r="DM342" s="4">
        <f t="shared" si="478"/>
        <v>22</v>
      </c>
      <c r="DN342" s="4">
        <f t="shared" si="479"/>
        <v>23</v>
      </c>
      <c r="DO342" s="3"/>
    </row>
    <row r="343" spans="1:119" x14ac:dyDescent="0.35">
      <c r="A343" s="3" t="str">
        <f t="shared" si="480"/>
        <v/>
      </c>
      <c r="B343" s="6"/>
      <c r="C343" s="3" t="str">
        <f t="shared" si="430"/>
        <v/>
      </c>
      <c r="D343" s="3" t="e" cm="1">
        <f t="array" ref="D343:F343">INDEX(_xlfn.TEXTSPLIT(B343," ",,TRUE),_xlfn.SEQUENCE(1,3))</f>
        <v>#VALUE!</v>
      </c>
      <c r="E343" s="3" t="e">
        <v>#VALUE!</v>
      </c>
      <c r="F343" s="3" t="e">
        <v>#VALUE!</v>
      </c>
      <c r="G343" s="3" t="e" cm="1">
        <f t="array" ref="G343">_xlfn.XLOOKUP(D343,Data!$D$3:$D$36,Data!$E$3:$G$36)</f>
        <v>#VALUE!</v>
      </c>
      <c r="H343" s="3"/>
      <c r="I343" s="3"/>
      <c r="J343" s="3" t="e">
        <f>_xlfn.XMATCH(E343,Data!$L$3:$L$10)</f>
        <v>#VALUE!</v>
      </c>
      <c r="K343" s="3" t="str">
        <f>IF(M343="",IF(I343,Data!$B$4,_xlfn.XLOOKUP(D343,Data!$D$3:$D$36,Data!$E$3:$E$36)),"")</f>
        <v/>
      </c>
      <c r="L343" s="3" t="str">
        <f>IF(M343="",IF(I343,_xlfn.XLOOKUP(G343,Data!$L$3:$L$10,Data!$M$3:$M$10),IF(H343=0,"",IF(H343=1,E343,_xlfn.XLOOKUP(E343,Data!$L$3:$L$10,Data!$M$3:$M$10)))),"")</f>
        <v/>
      </c>
      <c r="M343" s="3" t="str">
        <f>IF(NOT(ISERROR(F343)),Data!$J$3,IF(ISERROR(G343),Data!$J$4,IF(AND(H343=0,NOT(ISERROR(E343))),Data!$J$5,IF(AND(H343=2,ISERROR(J343)),Data!$J$7,IF(AND(H343=1,ISERROR(E343)),Data!$J$6,"")))))</f>
        <v>I don't know that verb.</v>
      </c>
      <c r="N343" s="3" t="e">
        <f>_xlfn.XLOOKUP(K343,Data!$D$3:$D$36,Data!$H$3:$H$36)</f>
        <v>#N/A</v>
      </c>
      <c r="O343" s="3" t="e">
        <f>_xlfn.XLOOKUP(L343,Data!$X$3:$X$29,Data!$W$3:$W$29)</f>
        <v>#N/A</v>
      </c>
      <c r="P343" s="3" t="b">
        <f>OR(_xlfn.XLOOKUP(CK342,Data!$O$3:$O$25,Data!$U$3:$U$25),AND(CL342,OR(DC342=CK342,DC342=1)))</f>
        <v>1</v>
      </c>
      <c r="Q343" s="3" t="e" cm="1">
        <f t="array" ref="Q343">INDEX(CO342:DN342,1,O343)</f>
        <v>#N/A</v>
      </c>
      <c r="R343" s="3" t="e">
        <f t="shared" si="432"/>
        <v>#N/A</v>
      </c>
      <c r="S343" s="3" t="e">
        <f t="shared" si="481"/>
        <v>#N/A</v>
      </c>
      <c r="T343" s="3" t="str">
        <f t="shared" si="482"/>
        <v/>
      </c>
      <c r="U343" s="3" t="str">
        <f>IF(M343&lt;&gt;"",M343,IF(L343="","",IFERROR(IF(T343=0,IF(S343=FALSE,Data!$J$11,Data!$J$8),""),IF(K343=Data!$B$4,"",Data!$J$8))))</f>
        <v>I don't know that verb.</v>
      </c>
      <c r="V343" s="3" t="e" cm="1">
        <f t="array" ref="V343">INDEX(Data!$Q$3:$T$25,CK342,L343)</f>
        <v>#VALUE!</v>
      </c>
      <c r="W343" s="3" t="e">
        <f t="shared" si="433"/>
        <v>#VALUE!</v>
      </c>
      <c r="X343" s="3">
        <f t="shared" si="483"/>
        <v>0</v>
      </c>
      <c r="Y343" s="3" t="str">
        <f>IF(K343&lt;&gt;"Go","",IF(ISNUMBER(V343),IF(V343&gt;0,W343,Data!$J$9),Play!V343))</f>
        <v/>
      </c>
      <c r="Z343" s="3" t="b">
        <f t="shared" si="484"/>
        <v>0</v>
      </c>
      <c r="AA343" s="3" t="str">
        <f t="shared" si="485"/>
        <v/>
      </c>
      <c r="AB343" s="3">
        <f t="shared" si="434"/>
        <v>0</v>
      </c>
      <c r="AE343" s="5" t="str">
        <f t="shared" si="435"/>
        <v/>
      </c>
      <c r="AF343" s="5" t="str">
        <f>IF(AE343&lt;&gt;"",OR(_xlfn.XLOOKUP(AE343,Data!$O$3:$O$25,Data!$U$3:$U$25),AND(CL342,OR(DC342=1,DC342=CK342))),"")</f>
        <v/>
      </c>
      <c r="AG343" s="5" t="e" cm="1">
        <f t="array" ref="AG343">"Exits: " &amp; _xlfn.TEXTJOIN(", ", TRUE, IF(INDEX(Data!$Q$3:$T$25,AE343,0)&gt;0,Data!$Q$2:$T$2,""))&amp;"."</f>
        <v>#VALUE!</v>
      </c>
      <c r="AH343" s="5" t="str" cm="1">
        <f t="array" ref="AH343">_xlfn.TEXTJOIN(", ", TRUE, IF(CO342:DN342=AE343,_xlfn.XLOOKUP($CO$3:$DN$3,Data!$W$3:$W$28,Data!$X$3:$X$28),""))</f>
        <v/>
      </c>
      <c r="AI343" s="5" t="str">
        <f>IF(AF343="","",IF(AF343,_xlfn.XLOOKUP(AE343,Data!$O$3:$O$25,Data!$P$3:$P$25)&amp;" "&amp;AG343&amp;IF(AH343&lt;&gt;""," You see: " &amp;AH343&amp;".",""),Data!$J$10))</f>
        <v/>
      </c>
      <c r="AJ343" s="5" t="str">
        <f t="shared" si="486"/>
        <v/>
      </c>
      <c r="AK343" s="5" t="str">
        <f>IF(AND(K343="Talk",U343=""),_xlfn.XLOOKUP(T343,Data!$W$3:$W$28,Data!$AC$3:$AC$28),"")</f>
        <v/>
      </c>
      <c r="AL343" s="5" t="str">
        <f t="shared" si="487"/>
        <v/>
      </c>
      <c r="AM343" s="5" t="b">
        <f t="shared" si="488"/>
        <v>0</v>
      </c>
      <c r="AN343" s="5" t="str">
        <f>IF(AM343,IF(_xlfn.XLOOKUP(T343,Data!$W$3:$W$28,Data!$AA$3:$AA$28)=FALSE,"You can't take that.",IF(Q343=1,"You already have that.",IF(OR(CK342=CT342,CK342=CY342),"The unholy fiend prevents you!",""))),"")</f>
        <v/>
      </c>
      <c r="AO343" s="5" t="str">
        <f t="shared" si="489"/>
        <v/>
      </c>
      <c r="AP343" s="5" t="str">
        <f t="shared" si="490"/>
        <v/>
      </c>
      <c r="AQ343" s="5" t="b">
        <f t="shared" si="491"/>
        <v>0</v>
      </c>
      <c r="AR343" s="5" t="str">
        <f t="shared" si="492"/>
        <v/>
      </c>
      <c r="AS343" s="5" t="str">
        <f t="shared" si="493"/>
        <v/>
      </c>
      <c r="AT343" s="5" t="str">
        <f t="shared" si="431"/>
        <v/>
      </c>
      <c r="AU343" s="5" t="str">
        <f>IF(AND(K343="Examine",U343=""),_xlfn.XLOOKUP(T343,Data!$W$3:$W$28,Data!$Z$3:$Z$28)&amp;IF(T343=15,IF(CL342,IF(CM342&gt;=14,"burning brightly.",IF(CM342&gt;=9,"burning steadily.",IF(CM342&gt;=4,"burning weakly.","guttering."))),"unlit."),""),"")</f>
        <v/>
      </c>
      <c r="AV343" s="5" t="str" cm="1">
        <f t="array" ref="AV343">_xlfn.TEXTJOIN(", ", TRUE, IF(CO342:DN342=1,CO$1:DN$1,""))</f>
        <v/>
      </c>
      <c r="AW343" s="5" t="str">
        <f t="shared" si="494"/>
        <v/>
      </c>
      <c r="AX343" s="5" t="b">
        <f t="shared" si="495"/>
        <v>0</v>
      </c>
      <c r="AY343" s="5" t="str">
        <f>IF(AX343,IF(NOT(ISBLANK(_xlfn.XLOOKUP(T343,Data!$W$3:$W$28,Data!$AD$3:$AD$28))),IF(CK342=12,"","There's nowhere to pour it away here."),"You can't empty that!"),"")</f>
        <v/>
      </c>
      <c r="AZ343" s="5" t="str">
        <f t="shared" si="496"/>
        <v/>
      </c>
      <c r="BA343" s="5" t="b">
        <f t="shared" si="497"/>
        <v>0</v>
      </c>
      <c r="BB343" s="5" t="e">
        <f>_xlfn.XLOOKUP(T343,Data!$W$3:$W$28,Data!$AD$3:$AD$28)</f>
        <v>#N/A</v>
      </c>
      <c r="BC343" s="5" t="str">
        <f t="shared" si="498"/>
        <v/>
      </c>
      <c r="BD343" s="5" t="str">
        <f t="shared" si="499"/>
        <v/>
      </c>
      <c r="BE343" s="5" t="b">
        <f t="shared" si="500"/>
        <v>0</v>
      </c>
      <c r="BF343" s="5" t="str">
        <f t="shared" si="436"/>
        <v/>
      </c>
      <c r="BG343" s="5" t="str">
        <f t="shared" si="501"/>
        <v/>
      </c>
      <c r="BH343" s="5" t="b">
        <f t="shared" si="502"/>
        <v>0</v>
      </c>
      <c r="BI343" s="5" t="str">
        <f t="shared" si="503"/>
        <v/>
      </c>
      <c r="BJ343" s="5" t="str">
        <f t="shared" si="437"/>
        <v/>
      </c>
      <c r="BK343" s="5" t="str">
        <f>IF(BH343,IF(BI343="","You ring the bell. "&amp;IF(BJ343=0,"Nothing else happens.","The "&amp;_xlfn.XLOOKUP(BJ343,Data!$W$3:$W$28,Data!$X$3:$X$28)&amp;" is transformed!"),BI343),"")</f>
        <v/>
      </c>
      <c r="BL343" s="5" t="b">
        <f t="shared" si="504"/>
        <v>0</v>
      </c>
      <c r="BM343" s="5" t="b">
        <f t="shared" si="505"/>
        <v>0</v>
      </c>
      <c r="BN343" s="5" t="str">
        <f t="shared" si="438"/>
        <v/>
      </c>
      <c r="BO343" s="5" t="str">
        <f t="shared" si="439"/>
        <v/>
      </c>
      <c r="BP343" s="5" t="b">
        <f t="shared" si="506"/>
        <v>0</v>
      </c>
      <c r="BQ343" s="5" t="str">
        <f>IF(BP343,IF(_xlfn.XLOOKUP(T343,Data!$W$3:$W$28,Data!$AB$3:$AB$28),"That's much too precious to give away!",IF(OR(AND(T343=17,CK342=CQ342),AND(T343=21,CK342=CV342)),"","No-one here seems to want that.")),"")</f>
        <v/>
      </c>
      <c r="BR343" s="5" t="str">
        <f>IF(BP343,IF(BQ343&lt;&gt;"",BQ343,IF(T343=21,Data!$B$5,"The priest takes the water and it is transformed by heavenly radiance!")),"")</f>
        <v/>
      </c>
      <c r="BS343" s="5" t="b">
        <f t="shared" si="507"/>
        <v>0</v>
      </c>
      <c r="BT343" s="5" t="str">
        <f t="shared" si="440"/>
        <v/>
      </c>
      <c r="BU343" s="5" t="str">
        <f t="shared" si="508"/>
        <v/>
      </c>
      <c r="BV343" s="5" t="b">
        <f t="shared" si="509"/>
        <v>0</v>
      </c>
      <c r="BW343" s="5" t="str">
        <f t="shared" si="441"/>
        <v/>
      </c>
      <c r="BX343" s="5" t="str">
        <f t="shared" si="510"/>
        <v/>
      </c>
      <c r="BY343" s="5" t="b">
        <f t="shared" si="511"/>
        <v>0</v>
      </c>
      <c r="BZ343" s="5">
        <f t="shared" si="512"/>
        <v>0</v>
      </c>
      <c r="CA343" s="5" t="str">
        <f t="shared" si="442"/>
        <v/>
      </c>
      <c r="CB343" s="5" t="b">
        <f t="shared" si="443"/>
        <v>0</v>
      </c>
      <c r="CC343" s="5" t="str">
        <f t="shared" si="444"/>
        <v/>
      </c>
      <c r="CD343" s="5" t="b">
        <f t="shared" si="445"/>
        <v>0</v>
      </c>
      <c r="CE343" s="5" t="b">
        <f t="shared" si="446"/>
        <v>0</v>
      </c>
      <c r="CF343" s="5" t="b">
        <f t="shared" si="447"/>
        <v>0</v>
      </c>
      <c r="CG343" s="5" t="b">
        <f t="shared" si="448"/>
        <v>0</v>
      </c>
      <c r="CH343" s="5" t="b">
        <f t="shared" si="449"/>
        <v>0</v>
      </c>
      <c r="CI343" s="5">
        <f t="shared" si="450"/>
        <v>0</v>
      </c>
      <c r="CJ343" s="5" t="str">
        <f t="shared" si="451"/>
        <v>I don't know that verb.</v>
      </c>
      <c r="CK343" s="4">
        <f t="shared" si="452"/>
        <v>3</v>
      </c>
      <c r="CL343" s="4" t="b">
        <f t="shared" si="453"/>
        <v>0</v>
      </c>
      <c r="CM343" s="4">
        <f t="shared" si="513"/>
        <v>20</v>
      </c>
      <c r="CN343" s="4" t="b">
        <f t="shared" si="454"/>
        <v>0</v>
      </c>
      <c r="CO343" s="4">
        <f t="shared" si="455"/>
        <v>12</v>
      </c>
      <c r="CP343" s="4">
        <f t="shared" si="456"/>
        <v>10</v>
      </c>
      <c r="CQ343" s="4">
        <f t="shared" si="457"/>
        <v>2</v>
      </c>
      <c r="CR343" s="4">
        <f t="shared" si="458"/>
        <v>20</v>
      </c>
      <c r="CS343" s="4">
        <f t="shared" si="459"/>
        <v>2</v>
      </c>
      <c r="CT343" s="4">
        <f t="shared" si="460"/>
        <v>15</v>
      </c>
      <c r="CU343" s="4">
        <f t="shared" si="461"/>
        <v>16</v>
      </c>
      <c r="CV343" s="4">
        <f t="shared" si="462"/>
        <v>8</v>
      </c>
      <c r="CW343" s="4">
        <f t="shared" si="463"/>
        <v>8</v>
      </c>
      <c r="CX343" s="4">
        <f t="shared" si="464"/>
        <v>14</v>
      </c>
      <c r="CY343" s="4">
        <f t="shared" si="465"/>
        <v>19</v>
      </c>
      <c r="CZ343" s="4">
        <f t="shared" si="466"/>
        <v>9</v>
      </c>
      <c r="DA343" s="4">
        <f t="shared" si="467"/>
        <v>2</v>
      </c>
      <c r="DB343" s="4">
        <f t="shared" si="468"/>
        <v>12</v>
      </c>
      <c r="DC343" s="4">
        <f t="shared" si="514"/>
        <v>2</v>
      </c>
      <c r="DD343" s="4">
        <f t="shared" si="469"/>
        <v>2</v>
      </c>
      <c r="DE343" s="4">
        <f t="shared" si="470"/>
        <v>2</v>
      </c>
      <c r="DF343" s="4">
        <f t="shared" si="471"/>
        <v>10</v>
      </c>
      <c r="DG343" s="4">
        <f t="shared" si="472"/>
        <v>2</v>
      </c>
      <c r="DH343" s="4">
        <f t="shared" si="473"/>
        <v>17</v>
      </c>
      <c r="DI343" s="4">
        <f t="shared" si="474"/>
        <v>6</v>
      </c>
      <c r="DJ343" s="4">
        <f t="shared" si="475"/>
        <v>15</v>
      </c>
      <c r="DK343" s="4">
        <f t="shared" si="476"/>
        <v>19</v>
      </c>
      <c r="DL343" s="4">
        <f t="shared" si="477"/>
        <v>2</v>
      </c>
      <c r="DM343" s="4">
        <f t="shared" si="478"/>
        <v>22</v>
      </c>
      <c r="DN343" s="4">
        <f t="shared" si="479"/>
        <v>23</v>
      </c>
      <c r="DO343" s="3"/>
    </row>
    <row r="344" spans="1:119" x14ac:dyDescent="0.35">
      <c r="A344" s="3" t="str">
        <f t="shared" si="480"/>
        <v/>
      </c>
      <c r="B344" s="6"/>
      <c r="C344" s="3" t="str">
        <f t="shared" si="430"/>
        <v/>
      </c>
      <c r="D344" s="3" t="e" cm="1">
        <f t="array" ref="D344:F344">INDEX(_xlfn.TEXTSPLIT(B344," ",,TRUE),_xlfn.SEQUENCE(1,3))</f>
        <v>#VALUE!</v>
      </c>
      <c r="E344" s="3" t="e">
        <v>#VALUE!</v>
      </c>
      <c r="F344" s="3" t="e">
        <v>#VALUE!</v>
      </c>
      <c r="G344" s="3" t="e" cm="1">
        <f t="array" ref="G344">_xlfn.XLOOKUP(D344,Data!$D$3:$D$36,Data!$E$3:$G$36)</f>
        <v>#VALUE!</v>
      </c>
      <c r="H344" s="3"/>
      <c r="I344" s="3"/>
      <c r="J344" s="3" t="e">
        <f>_xlfn.XMATCH(E344,Data!$L$3:$L$10)</f>
        <v>#VALUE!</v>
      </c>
      <c r="K344" s="3" t="str">
        <f>IF(M344="",IF(I344,Data!$B$4,_xlfn.XLOOKUP(D344,Data!$D$3:$D$36,Data!$E$3:$E$36)),"")</f>
        <v/>
      </c>
      <c r="L344" s="3" t="str">
        <f>IF(M344="",IF(I344,_xlfn.XLOOKUP(G344,Data!$L$3:$L$10,Data!$M$3:$M$10),IF(H344=0,"",IF(H344=1,E344,_xlfn.XLOOKUP(E344,Data!$L$3:$L$10,Data!$M$3:$M$10)))),"")</f>
        <v/>
      </c>
      <c r="M344" s="3" t="str">
        <f>IF(NOT(ISERROR(F344)),Data!$J$3,IF(ISERROR(G344),Data!$J$4,IF(AND(H344=0,NOT(ISERROR(E344))),Data!$J$5,IF(AND(H344=2,ISERROR(J344)),Data!$J$7,IF(AND(H344=1,ISERROR(E344)),Data!$J$6,"")))))</f>
        <v>I don't know that verb.</v>
      </c>
      <c r="N344" s="3" t="e">
        <f>_xlfn.XLOOKUP(K344,Data!$D$3:$D$36,Data!$H$3:$H$36)</f>
        <v>#N/A</v>
      </c>
      <c r="O344" s="3" t="e">
        <f>_xlfn.XLOOKUP(L344,Data!$X$3:$X$29,Data!$W$3:$W$29)</f>
        <v>#N/A</v>
      </c>
      <c r="P344" s="3" t="b">
        <f>OR(_xlfn.XLOOKUP(CK343,Data!$O$3:$O$25,Data!$U$3:$U$25),AND(CL343,OR(DC343=CK343,DC343=1)))</f>
        <v>1</v>
      </c>
      <c r="Q344" s="3" t="e" cm="1">
        <f t="array" ref="Q344">INDEX(CO343:DN343,1,O344)</f>
        <v>#N/A</v>
      </c>
      <c r="R344" s="3" t="e">
        <f t="shared" si="432"/>
        <v>#N/A</v>
      </c>
      <c r="S344" s="3" t="e">
        <f t="shared" si="481"/>
        <v>#N/A</v>
      </c>
      <c r="T344" s="3" t="str">
        <f t="shared" si="482"/>
        <v/>
      </c>
      <c r="U344" s="3" t="str">
        <f>IF(M344&lt;&gt;"",M344,IF(L344="","",IFERROR(IF(T344=0,IF(S344=FALSE,Data!$J$11,Data!$J$8),""),IF(K344=Data!$B$4,"",Data!$J$8))))</f>
        <v>I don't know that verb.</v>
      </c>
      <c r="V344" s="3" t="e" cm="1">
        <f t="array" ref="V344">INDEX(Data!$Q$3:$T$25,CK343,L344)</f>
        <v>#VALUE!</v>
      </c>
      <c r="W344" s="3" t="e">
        <f t="shared" si="433"/>
        <v>#VALUE!</v>
      </c>
      <c r="X344" s="3">
        <f t="shared" si="483"/>
        <v>0</v>
      </c>
      <c r="Y344" s="3" t="str">
        <f>IF(K344&lt;&gt;"Go","",IF(ISNUMBER(V344),IF(V344&gt;0,W344,Data!$J$9),Play!V344))</f>
        <v/>
      </c>
      <c r="Z344" s="3" t="b">
        <f t="shared" si="484"/>
        <v>0</v>
      </c>
      <c r="AA344" s="3" t="str">
        <f t="shared" si="485"/>
        <v/>
      </c>
      <c r="AB344" s="3">
        <f t="shared" si="434"/>
        <v>0</v>
      </c>
      <c r="AE344" s="5" t="str">
        <f t="shared" si="435"/>
        <v/>
      </c>
      <c r="AF344" s="5" t="str">
        <f>IF(AE344&lt;&gt;"",OR(_xlfn.XLOOKUP(AE344,Data!$O$3:$O$25,Data!$U$3:$U$25),AND(CL343,OR(DC343=1,DC343=CK343))),"")</f>
        <v/>
      </c>
      <c r="AG344" s="5" t="e" cm="1">
        <f t="array" ref="AG344">"Exits: " &amp; _xlfn.TEXTJOIN(", ", TRUE, IF(INDEX(Data!$Q$3:$T$25,AE344,0)&gt;0,Data!$Q$2:$T$2,""))&amp;"."</f>
        <v>#VALUE!</v>
      </c>
      <c r="AH344" s="5" t="str" cm="1">
        <f t="array" ref="AH344">_xlfn.TEXTJOIN(", ", TRUE, IF(CO343:DN343=AE344,_xlfn.XLOOKUP($CO$3:$DN$3,Data!$W$3:$W$28,Data!$X$3:$X$28),""))</f>
        <v/>
      </c>
      <c r="AI344" s="5" t="str">
        <f>IF(AF344="","",IF(AF344,_xlfn.XLOOKUP(AE344,Data!$O$3:$O$25,Data!$P$3:$P$25)&amp;" "&amp;AG344&amp;IF(AH344&lt;&gt;""," You see: " &amp;AH344&amp;".",""),Data!$J$10))</f>
        <v/>
      </c>
      <c r="AJ344" s="5" t="str">
        <f t="shared" si="486"/>
        <v/>
      </c>
      <c r="AK344" s="5" t="str">
        <f>IF(AND(K344="Talk",U344=""),_xlfn.XLOOKUP(T344,Data!$W$3:$W$28,Data!$AC$3:$AC$28),"")</f>
        <v/>
      </c>
      <c r="AL344" s="5" t="str">
        <f t="shared" si="487"/>
        <v/>
      </c>
      <c r="AM344" s="5" t="b">
        <f t="shared" si="488"/>
        <v>0</v>
      </c>
      <c r="AN344" s="5" t="str">
        <f>IF(AM344,IF(_xlfn.XLOOKUP(T344,Data!$W$3:$W$28,Data!$AA$3:$AA$28)=FALSE,"You can't take that.",IF(Q344=1,"You already have that.",IF(OR(CK343=CT343,CK343=CY343),"The unholy fiend prevents you!",""))),"")</f>
        <v/>
      </c>
      <c r="AO344" s="5" t="str">
        <f t="shared" si="489"/>
        <v/>
      </c>
      <c r="AP344" s="5" t="str">
        <f t="shared" si="490"/>
        <v/>
      </c>
      <c r="AQ344" s="5" t="b">
        <f t="shared" si="491"/>
        <v>0</v>
      </c>
      <c r="AR344" s="5" t="str">
        <f t="shared" si="492"/>
        <v/>
      </c>
      <c r="AS344" s="5" t="str">
        <f t="shared" si="493"/>
        <v/>
      </c>
      <c r="AT344" s="5" t="str">
        <f t="shared" si="431"/>
        <v/>
      </c>
      <c r="AU344" s="5" t="str">
        <f>IF(AND(K344="Examine",U344=""),_xlfn.XLOOKUP(T344,Data!$W$3:$W$28,Data!$Z$3:$Z$28)&amp;IF(T344=15,IF(CL343,IF(CM343&gt;=14,"burning brightly.",IF(CM343&gt;=9,"burning steadily.",IF(CM343&gt;=4,"burning weakly.","guttering."))),"unlit."),""),"")</f>
        <v/>
      </c>
      <c r="AV344" s="5" t="str" cm="1">
        <f t="array" ref="AV344">_xlfn.TEXTJOIN(", ", TRUE, IF(CO343:DN343=1,CO$1:DN$1,""))</f>
        <v/>
      </c>
      <c r="AW344" s="5" t="str">
        <f t="shared" si="494"/>
        <v/>
      </c>
      <c r="AX344" s="5" t="b">
        <f t="shared" si="495"/>
        <v>0</v>
      </c>
      <c r="AY344" s="5" t="str">
        <f>IF(AX344,IF(NOT(ISBLANK(_xlfn.XLOOKUP(T344,Data!$W$3:$W$28,Data!$AD$3:$AD$28))),IF(CK343=12,"","There's nowhere to pour it away here."),"You can't empty that!"),"")</f>
        <v/>
      </c>
      <c r="AZ344" s="5" t="str">
        <f t="shared" si="496"/>
        <v/>
      </c>
      <c r="BA344" s="5" t="b">
        <f t="shared" si="497"/>
        <v>0</v>
      </c>
      <c r="BB344" s="5" t="e">
        <f>_xlfn.XLOOKUP(T344,Data!$W$3:$W$28,Data!$AD$3:$AD$28)</f>
        <v>#N/A</v>
      </c>
      <c r="BC344" s="5" t="str">
        <f t="shared" si="498"/>
        <v/>
      </c>
      <c r="BD344" s="5" t="str">
        <f t="shared" si="499"/>
        <v/>
      </c>
      <c r="BE344" s="5" t="b">
        <f t="shared" si="500"/>
        <v>0</v>
      </c>
      <c r="BF344" s="5" t="str">
        <f t="shared" si="436"/>
        <v/>
      </c>
      <c r="BG344" s="5" t="str">
        <f t="shared" si="501"/>
        <v/>
      </c>
      <c r="BH344" s="5" t="b">
        <f t="shared" si="502"/>
        <v>0</v>
      </c>
      <c r="BI344" s="5" t="str">
        <f t="shared" si="503"/>
        <v/>
      </c>
      <c r="BJ344" s="5" t="str">
        <f t="shared" si="437"/>
        <v/>
      </c>
      <c r="BK344" s="5" t="str">
        <f>IF(BH344,IF(BI344="","You ring the bell. "&amp;IF(BJ344=0,"Nothing else happens.","The "&amp;_xlfn.XLOOKUP(BJ344,Data!$W$3:$W$28,Data!$X$3:$X$28)&amp;" is transformed!"),BI344),"")</f>
        <v/>
      </c>
      <c r="BL344" s="5" t="b">
        <f t="shared" si="504"/>
        <v>0</v>
      </c>
      <c r="BM344" s="5" t="b">
        <f t="shared" si="505"/>
        <v>0</v>
      </c>
      <c r="BN344" s="5" t="str">
        <f t="shared" si="438"/>
        <v/>
      </c>
      <c r="BO344" s="5" t="str">
        <f t="shared" si="439"/>
        <v/>
      </c>
      <c r="BP344" s="5" t="b">
        <f t="shared" si="506"/>
        <v>0</v>
      </c>
      <c r="BQ344" s="5" t="str">
        <f>IF(BP344,IF(_xlfn.XLOOKUP(T344,Data!$W$3:$W$28,Data!$AB$3:$AB$28),"That's much too precious to give away!",IF(OR(AND(T344=17,CK343=CQ343),AND(T344=21,CK343=CV343)),"","No-one here seems to want that.")),"")</f>
        <v/>
      </c>
      <c r="BR344" s="5" t="str">
        <f>IF(BP344,IF(BQ344&lt;&gt;"",BQ344,IF(T344=21,Data!$B$5,"The priest takes the water and it is transformed by heavenly radiance!")),"")</f>
        <v/>
      </c>
      <c r="BS344" s="5" t="b">
        <f t="shared" si="507"/>
        <v>0</v>
      </c>
      <c r="BT344" s="5" t="str">
        <f t="shared" si="440"/>
        <v/>
      </c>
      <c r="BU344" s="5" t="str">
        <f t="shared" si="508"/>
        <v/>
      </c>
      <c r="BV344" s="5" t="b">
        <f t="shared" si="509"/>
        <v>0</v>
      </c>
      <c r="BW344" s="5" t="str">
        <f t="shared" si="441"/>
        <v/>
      </c>
      <c r="BX344" s="5" t="str">
        <f t="shared" si="510"/>
        <v/>
      </c>
      <c r="BY344" s="5" t="b">
        <f t="shared" si="511"/>
        <v>0</v>
      </c>
      <c r="BZ344" s="5">
        <f t="shared" si="512"/>
        <v>0</v>
      </c>
      <c r="CA344" s="5" t="str">
        <f t="shared" si="442"/>
        <v/>
      </c>
      <c r="CB344" s="5" t="b">
        <f t="shared" si="443"/>
        <v>0</v>
      </c>
      <c r="CC344" s="5" t="str">
        <f t="shared" si="444"/>
        <v/>
      </c>
      <c r="CD344" s="5" t="b">
        <f t="shared" si="445"/>
        <v>0</v>
      </c>
      <c r="CE344" s="5" t="b">
        <f t="shared" si="446"/>
        <v>0</v>
      </c>
      <c r="CF344" s="5" t="b">
        <f t="shared" si="447"/>
        <v>0</v>
      </c>
      <c r="CG344" s="5" t="b">
        <f t="shared" si="448"/>
        <v>0</v>
      </c>
      <c r="CH344" s="5" t="b">
        <f t="shared" si="449"/>
        <v>0</v>
      </c>
      <c r="CI344" s="5">
        <f t="shared" si="450"/>
        <v>0</v>
      </c>
      <c r="CJ344" s="5" t="str">
        <f t="shared" si="451"/>
        <v>I don't know that verb.</v>
      </c>
      <c r="CK344" s="4">
        <f t="shared" si="452"/>
        <v>3</v>
      </c>
      <c r="CL344" s="4" t="b">
        <f t="shared" si="453"/>
        <v>0</v>
      </c>
      <c r="CM344" s="4">
        <f t="shared" si="513"/>
        <v>20</v>
      </c>
      <c r="CN344" s="4" t="b">
        <f t="shared" si="454"/>
        <v>0</v>
      </c>
      <c r="CO344" s="4">
        <f t="shared" si="455"/>
        <v>12</v>
      </c>
      <c r="CP344" s="4">
        <f t="shared" si="456"/>
        <v>10</v>
      </c>
      <c r="CQ344" s="4">
        <f t="shared" si="457"/>
        <v>2</v>
      </c>
      <c r="CR344" s="4">
        <f t="shared" si="458"/>
        <v>20</v>
      </c>
      <c r="CS344" s="4">
        <f t="shared" si="459"/>
        <v>2</v>
      </c>
      <c r="CT344" s="4">
        <f t="shared" si="460"/>
        <v>15</v>
      </c>
      <c r="CU344" s="4">
        <f t="shared" si="461"/>
        <v>16</v>
      </c>
      <c r="CV344" s="4">
        <f t="shared" si="462"/>
        <v>8</v>
      </c>
      <c r="CW344" s="4">
        <f t="shared" si="463"/>
        <v>8</v>
      </c>
      <c r="CX344" s="4">
        <f t="shared" si="464"/>
        <v>14</v>
      </c>
      <c r="CY344" s="4">
        <f t="shared" si="465"/>
        <v>19</v>
      </c>
      <c r="CZ344" s="4">
        <f t="shared" si="466"/>
        <v>9</v>
      </c>
      <c r="DA344" s="4">
        <f t="shared" si="467"/>
        <v>2</v>
      </c>
      <c r="DB344" s="4">
        <f t="shared" si="468"/>
        <v>12</v>
      </c>
      <c r="DC344" s="4">
        <f t="shared" si="514"/>
        <v>2</v>
      </c>
      <c r="DD344" s="4">
        <f t="shared" si="469"/>
        <v>2</v>
      </c>
      <c r="DE344" s="4">
        <f t="shared" si="470"/>
        <v>2</v>
      </c>
      <c r="DF344" s="4">
        <f t="shared" si="471"/>
        <v>10</v>
      </c>
      <c r="DG344" s="4">
        <f t="shared" si="472"/>
        <v>2</v>
      </c>
      <c r="DH344" s="4">
        <f t="shared" si="473"/>
        <v>17</v>
      </c>
      <c r="DI344" s="4">
        <f t="shared" si="474"/>
        <v>6</v>
      </c>
      <c r="DJ344" s="4">
        <f t="shared" si="475"/>
        <v>15</v>
      </c>
      <c r="DK344" s="4">
        <f t="shared" si="476"/>
        <v>19</v>
      </c>
      <c r="DL344" s="4">
        <f t="shared" si="477"/>
        <v>2</v>
      </c>
      <c r="DM344" s="4">
        <f t="shared" si="478"/>
        <v>22</v>
      </c>
      <c r="DN344" s="4">
        <f t="shared" si="479"/>
        <v>23</v>
      </c>
      <c r="DO344" s="3"/>
    </row>
    <row r="345" spans="1:119" x14ac:dyDescent="0.35">
      <c r="A345" s="3" t="str">
        <f t="shared" si="480"/>
        <v/>
      </c>
      <c r="B345" s="6"/>
      <c r="C345" s="3" t="str">
        <f t="shared" si="430"/>
        <v/>
      </c>
      <c r="D345" s="3" t="e" cm="1">
        <f t="array" ref="D345:F345">INDEX(_xlfn.TEXTSPLIT(B345," ",,TRUE),_xlfn.SEQUENCE(1,3))</f>
        <v>#VALUE!</v>
      </c>
      <c r="E345" s="3" t="e">
        <v>#VALUE!</v>
      </c>
      <c r="F345" s="3" t="e">
        <v>#VALUE!</v>
      </c>
      <c r="G345" s="3" t="e" cm="1">
        <f t="array" ref="G345">_xlfn.XLOOKUP(D345,Data!$D$3:$D$36,Data!$E$3:$G$36)</f>
        <v>#VALUE!</v>
      </c>
      <c r="H345" s="3"/>
      <c r="I345" s="3"/>
      <c r="J345" s="3" t="e">
        <f>_xlfn.XMATCH(E345,Data!$L$3:$L$10)</f>
        <v>#VALUE!</v>
      </c>
      <c r="K345" s="3" t="str">
        <f>IF(M345="",IF(I345,Data!$B$4,_xlfn.XLOOKUP(D345,Data!$D$3:$D$36,Data!$E$3:$E$36)),"")</f>
        <v/>
      </c>
      <c r="L345" s="3" t="str">
        <f>IF(M345="",IF(I345,_xlfn.XLOOKUP(G345,Data!$L$3:$L$10,Data!$M$3:$M$10),IF(H345=0,"",IF(H345=1,E345,_xlfn.XLOOKUP(E345,Data!$L$3:$L$10,Data!$M$3:$M$10)))),"")</f>
        <v/>
      </c>
      <c r="M345" s="3" t="str">
        <f>IF(NOT(ISERROR(F345)),Data!$J$3,IF(ISERROR(G345),Data!$J$4,IF(AND(H345=0,NOT(ISERROR(E345))),Data!$J$5,IF(AND(H345=2,ISERROR(J345)),Data!$J$7,IF(AND(H345=1,ISERROR(E345)),Data!$J$6,"")))))</f>
        <v>I don't know that verb.</v>
      </c>
      <c r="N345" s="3" t="e">
        <f>_xlfn.XLOOKUP(K345,Data!$D$3:$D$36,Data!$H$3:$H$36)</f>
        <v>#N/A</v>
      </c>
      <c r="O345" s="3" t="e">
        <f>_xlfn.XLOOKUP(L345,Data!$X$3:$X$29,Data!$W$3:$W$29)</f>
        <v>#N/A</v>
      </c>
      <c r="P345" s="3" t="b">
        <f>OR(_xlfn.XLOOKUP(CK344,Data!$O$3:$O$25,Data!$U$3:$U$25),AND(CL344,OR(DC344=CK344,DC344=1)))</f>
        <v>1</v>
      </c>
      <c r="Q345" s="3" t="e" cm="1">
        <f t="array" ref="Q345">INDEX(CO344:DN344,1,O345)</f>
        <v>#N/A</v>
      </c>
      <c r="R345" s="3" t="e">
        <f t="shared" si="432"/>
        <v>#N/A</v>
      </c>
      <c r="S345" s="3" t="e">
        <f t="shared" si="481"/>
        <v>#N/A</v>
      </c>
      <c r="T345" s="3" t="str">
        <f t="shared" si="482"/>
        <v/>
      </c>
      <c r="U345" s="3" t="str">
        <f>IF(M345&lt;&gt;"",M345,IF(L345="","",IFERROR(IF(T345=0,IF(S345=FALSE,Data!$J$11,Data!$J$8),""),IF(K345=Data!$B$4,"",Data!$J$8))))</f>
        <v>I don't know that verb.</v>
      </c>
      <c r="V345" s="3" t="e" cm="1">
        <f t="array" ref="V345">INDEX(Data!$Q$3:$T$25,CK344,L345)</f>
        <v>#VALUE!</v>
      </c>
      <c r="W345" s="3" t="e">
        <f t="shared" si="433"/>
        <v>#VALUE!</v>
      </c>
      <c r="X345" s="3">
        <f t="shared" si="483"/>
        <v>0</v>
      </c>
      <c r="Y345" s="3" t="str">
        <f>IF(K345&lt;&gt;"Go","",IF(ISNUMBER(V345),IF(V345&gt;0,W345,Data!$J$9),Play!V345))</f>
        <v/>
      </c>
      <c r="Z345" s="3" t="b">
        <f t="shared" si="484"/>
        <v>0</v>
      </c>
      <c r="AA345" s="3" t="str">
        <f t="shared" si="485"/>
        <v/>
      </c>
      <c r="AB345" s="3">
        <f t="shared" si="434"/>
        <v>0</v>
      </c>
      <c r="AE345" s="5" t="str">
        <f t="shared" si="435"/>
        <v/>
      </c>
      <c r="AF345" s="5" t="str">
        <f>IF(AE345&lt;&gt;"",OR(_xlfn.XLOOKUP(AE345,Data!$O$3:$O$25,Data!$U$3:$U$25),AND(CL344,OR(DC344=1,DC344=CK344))),"")</f>
        <v/>
      </c>
      <c r="AG345" s="5" t="e" cm="1">
        <f t="array" ref="AG345">"Exits: " &amp; _xlfn.TEXTJOIN(", ", TRUE, IF(INDEX(Data!$Q$3:$T$25,AE345,0)&gt;0,Data!$Q$2:$T$2,""))&amp;"."</f>
        <v>#VALUE!</v>
      </c>
      <c r="AH345" s="5" t="str" cm="1">
        <f t="array" ref="AH345">_xlfn.TEXTJOIN(", ", TRUE, IF(CO344:DN344=AE345,_xlfn.XLOOKUP($CO$3:$DN$3,Data!$W$3:$W$28,Data!$X$3:$X$28),""))</f>
        <v/>
      </c>
      <c r="AI345" s="5" t="str">
        <f>IF(AF345="","",IF(AF345,_xlfn.XLOOKUP(AE345,Data!$O$3:$O$25,Data!$P$3:$P$25)&amp;" "&amp;AG345&amp;IF(AH345&lt;&gt;""," You see: " &amp;AH345&amp;".",""),Data!$J$10))</f>
        <v/>
      </c>
      <c r="AJ345" s="5" t="str">
        <f t="shared" si="486"/>
        <v/>
      </c>
      <c r="AK345" s="5" t="str">
        <f>IF(AND(K345="Talk",U345=""),_xlfn.XLOOKUP(T345,Data!$W$3:$W$28,Data!$AC$3:$AC$28),"")</f>
        <v/>
      </c>
      <c r="AL345" s="5" t="str">
        <f t="shared" si="487"/>
        <v/>
      </c>
      <c r="AM345" s="5" t="b">
        <f t="shared" si="488"/>
        <v>0</v>
      </c>
      <c r="AN345" s="5" t="str">
        <f>IF(AM345,IF(_xlfn.XLOOKUP(T345,Data!$W$3:$W$28,Data!$AA$3:$AA$28)=FALSE,"You can't take that.",IF(Q345=1,"You already have that.",IF(OR(CK344=CT344,CK344=CY344),"The unholy fiend prevents you!",""))),"")</f>
        <v/>
      </c>
      <c r="AO345" s="5" t="str">
        <f t="shared" si="489"/>
        <v/>
      </c>
      <c r="AP345" s="5" t="str">
        <f t="shared" si="490"/>
        <v/>
      </c>
      <c r="AQ345" s="5" t="b">
        <f t="shared" si="491"/>
        <v>0</v>
      </c>
      <c r="AR345" s="5" t="str">
        <f t="shared" si="492"/>
        <v/>
      </c>
      <c r="AS345" s="5" t="str">
        <f t="shared" si="493"/>
        <v/>
      </c>
      <c r="AT345" s="5" t="str">
        <f t="shared" si="431"/>
        <v/>
      </c>
      <c r="AU345" s="5" t="str">
        <f>IF(AND(K345="Examine",U345=""),_xlfn.XLOOKUP(T345,Data!$W$3:$W$28,Data!$Z$3:$Z$28)&amp;IF(T345=15,IF(CL344,IF(CM344&gt;=14,"burning brightly.",IF(CM344&gt;=9,"burning steadily.",IF(CM344&gt;=4,"burning weakly.","guttering."))),"unlit."),""),"")</f>
        <v/>
      </c>
      <c r="AV345" s="5" t="str" cm="1">
        <f t="array" ref="AV345">_xlfn.TEXTJOIN(", ", TRUE, IF(CO344:DN344=1,CO$1:DN$1,""))</f>
        <v/>
      </c>
      <c r="AW345" s="5" t="str">
        <f t="shared" si="494"/>
        <v/>
      </c>
      <c r="AX345" s="5" t="b">
        <f t="shared" si="495"/>
        <v>0</v>
      </c>
      <c r="AY345" s="5" t="str">
        <f>IF(AX345,IF(NOT(ISBLANK(_xlfn.XLOOKUP(T345,Data!$W$3:$W$28,Data!$AD$3:$AD$28))),IF(CK344=12,"","There's nowhere to pour it away here."),"You can't empty that!"),"")</f>
        <v/>
      </c>
      <c r="AZ345" s="5" t="str">
        <f t="shared" si="496"/>
        <v/>
      </c>
      <c r="BA345" s="5" t="b">
        <f t="shared" si="497"/>
        <v>0</v>
      </c>
      <c r="BB345" s="5" t="e">
        <f>_xlfn.XLOOKUP(T345,Data!$W$3:$W$28,Data!$AD$3:$AD$28)</f>
        <v>#N/A</v>
      </c>
      <c r="BC345" s="5" t="str">
        <f t="shared" si="498"/>
        <v/>
      </c>
      <c r="BD345" s="5" t="str">
        <f t="shared" si="499"/>
        <v/>
      </c>
      <c r="BE345" s="5" t="b">
        <f t="shared" si="500"/>
        <v>0</v>
      </c>
      <c r="BF345" s="5" t="str">
        <f t="shared" si="436"/>
        <v/>
      </c>
      <c r="BG345" s="5" t="str">
        <f t="shared" si="501"/>
        <v/>
      </c>
      <c r="BH345" s="5" t="b">
        <f t="shared" si="502"/>
        <v>0</v>
      </c>
      <c r="BI345" s="5" t="str">
        <f t="shared" si="503"/>
        <v/>
      </c>
      <c r="BJ345" s="5" t="str">
        <f t="shared" si="437"/>
        <v/>
      </c>
      <c r="BK345" s="5" t="str">
        <f>IF(BH345,IF(BI345="","You ring the bell. "&amp;IF(BJ345=0,"Nothing else happens.","The "&amp;_xlfn.XLOOKUP(BJ345,Data!$W$3:$W$28,Data!$X$3:$X$28)&amp;" is transformed!"),BI345),"")</f>
        <v/>
      </c>
      <c r="BL345" s="5" t="b">
        <f t="shared" si="504"/>
        <v>0</v>
      </c>
      <c r="BM345" s="5" t="b">
        <f t="shared" si="505"/>
        <v>0</v>
      </c>
      <c r="BN345" s="5" t="str">
        <f t="shared" si="438"/>
        <v/>
      </c>
      <c r="BO345" s="5" t="str">
        <f t="shared" si="439"/>
        <v/>
      </c>
      <c r="BP345" s="5" t="b">
        <f t="shared" si="506"/>
        <v>0</v>
      </c>
      <c r="BQ345" s="5" t="str">
        <f>IF(BP345,IF(_xlfn.XLOOKUP(T345,Data!$W$3:$W$28,Data!$AB$3:$AB$28),"That's much too precious to give away!",IF(OR(AND(T345=17,CK344=CQ344),AND(T345=21,CK344=CV344)),"","No-one here seems to want that.")),"")</f>
        <v/>
      </c>
      <c r="BR345" s="5" t="str">
        <f>IF(BP345,IF(BQ345&lt;&gt;"",BQ345,IF(T345=21,Data!$B$5,"The priest takes the water and it is transformed by heavenly radiance!")),"")</f>
        <v/>
      </c>
      <c r="BS345" s="5" t="b">
        <f t="shared" si="507"/>
        <v>0</v>
      </c>
      <c r="BT345" s="5" t="str">
        <f t="shared" si="440"/>
        <v/>
      </c>
      <c r="BU345" s="5" t="str">
        <f t="shared" si="508"/>
        <v/>
      </c>
      <c r="BV345" s="5" t="b">
        <f t="shared" si="509"/>
        <v>0</v>
      </c>
      <c r="BW345" s="5" t="str">
        <f t="shared" si="441"/>
        <v/>
      </c>
      <c r="BX345" s="5" t="str">
        <f t="shared" si="510"/>
        <v/>
      </c>
      <c r="BY345" s="5" t="b">
        <f t="shared" si="511"/>
        <v>0</v>
      </c>
      <c r="BZ345" s="5">
        <f t="shared" si="512"/>
        <v>0</v>
      </c>
      <c r="CA345" s="5" t="str">
        <f t="shared" si="442"/>
        <v/>
      </c>
      <c r="CB345" s="5" t="b">
        <f t="shared" si="443"/>
        <v>0</v>
      </c>
      <c r="CC345" s="5" t="str">
        <f t="shared" si="444"/>
        <v/>
      </c>
      <c r="CD345" s="5" t="b">
        <f t="shared" si="445"/>
        <v>0</v>
      </c>
      <c r="CE345" s="5" t="b">
        <f t="shared" si="446"/>
        <v>0</v>
      </c>
      <c r="CF345" s="5" t="b">
        <f t="shared" si="447"/>
        <v>0</v>
      </c>
      <c r="CG345" s="5" t="b">
        <f t="shared" si="448"/>
        <v>0</v>
      </c>
      <c r="CH345" s="5" t="b">
        <f t="shared" si="449"/>
        <v>0</v>
      </c>
      <c r="CI345" s="5">
        <f t="shared" si="450"/>
        <v>0</v>
      </c>
      <c r="CJ345" s="5" t="str">
        <f t="shared" si="451"/>
        <v>I don't know that verb.</v>
      </c>
      <c r="CK345" s="4">
        <f t="shared" si="452"/>
        <v>3</v>
      </c>
      <c r="CL345" s="4" t="b">
        <f t="shared" si="453"/>
        <v>0</v>
      </c>
      <c r="CM345" s="4">
        <f t="shared" si="513"/>
        <v>20</v>
      </c>
      <c r="CN345" s="4" t="b">
        <f t="shared" si="454"/>
        <v>0</v>
      </c>
      <c r="CO345" s="4">
        <f t="shared" si="455"/>
        <v>12</v>
      </c>
      <c r="CP345" s="4">
        <f t="shared" si="456"/>
        <v>10</v>
      </c>
      <c r="CQ345" s="4">
        <f t="shared" si="457"/>
        <v>2</v>
      </c>
      <c r="CR345" s="4">
        <f t="shared" si="458"/>
        <v>20</v>
      </c>
      <c r="CS345" s="4">
        <f t="shared" si="459"/>
        <v>2</v>
      </c>
      <c r="CT345" s="4">
        <f t="shared" si="460"/>
        <v>15</v>
      </c>
      <c r="CU345" s="4">
        <f t="shared" si="461"/>
        <v>16</v>
      </c>
      <c r="CV345" s="4">
        <f t="shared" si="462"/>
        <v>8</v>
      </c>
      <c r="CW345" s="4">
        <f t="shared" si="463"/>
        <v>8</v>
      </c>
      <c r="CX345" s="4">
        <f t="shared" si="464"/>
        <v>14</v>
      </c>
      <c r="CY345" s="4">
        <f t="shared" si="465"/>
        <v>19</v>
      </c>
      <c r="CZ345" s="4">
        <f t="shared" si="466"/>
        <v>9</v>
      </c>
      <c r="DA345" s="4">
        <f t="shared" si="467"/>
        <v>2</v>
      </c>
      <c r="DB345" s="4">
        <f t="shared" si="468"/>
        <v>12</v>
      </c>
      <c r="DC345" s="4">
        <f t="shared" si="514"/>
        <v>2</v>
      </c>
      <c r="DD345" s="4">
        <f t="shared" si="469"/>
        <v>2</v>
      </c>
      <c r="DE345" s="4">
        <f t="shared" si="470"/>
        <v>2</v>
      </c>
      <c r="DF345" s="4">
        <f t="shared" si="471"/>
        <v>10</v>
      </c>
      <c r="DG345" s="4">
        <f t="shared" si="472"/>
        <v>2</v>
      </c>
      <c r="DH345" s="4">
        <f t="shared" si="473"/>
        <v>17</v>
      </c>
      <c r="DI345" s="4">
        <f t="shared" si="474"/>
        <v>6</v>
      </c>
      <c r="DJ345" s="4">
        <f t="shared" si="475"/>
        <v>15</v>
      </c>
      <c r="DK345" s="4">
        <f t="shared" si="476"/>
        <v>19</v>
      </c>
      <c r="DL345" s="4">
        <f t="shared" si="477"/>
        <v>2</v>
      </c>
      <c r="DM345" s="4">
        <f t="shared" si="478"/>
        <v>22</v>
      </c>
      <c r="DN345" s="4">
        <f t="shared" si="479"/>
        <v>23</v>
      </c>
      <c r="DO345" s="3"/>
    </row>
    <row r="346" spans="1:119" x14ac:dyDescent="0.35">
      <c r="A346" s="3" t="str">
        <f t="shared" si="480"/>
        <v/>
      </c>
      <c r="B346" s="6"/>
      <c r="C346" s="3" t="str">
        <f t="shared" si="430"/>
        <v/>
      </c>
      <c r="D346" s="3" t="e" cm="1">
        <f t="array" ref="D346:F346">INDEX(_xlfn.TEXTSPLIT(B346," ",,TRUE),_xlfn.SEQUENCE(1,3))</f>
        <v>#VALUE!</v>
      </c>
      <c r="E346" s="3" t="e">
        <v>#VALUE!</v>
      </c>
      <c r="F346" s="3" t="e">
        <v>#VALUE!</v>
      </c>
      <c r="G346" s="3" t="e" cm="1">
        <f t="array" ref="G346">_xlfn.XLOOKUP(D346,Data!$D$3:$D$36,Data!$E$3:$G$36)</f>
        <v>#VALUE!</v>
      </c>
      <c r="H346" s="3"/>
      <c r="I346" s="3"/>
      <c r="J346" s="3" t="e">
        <f>_xlfn.XMATCH(E346,Data!$L$3:$L$10)</f>
        <v>#VALUE!</v>
      </c>
      <c r="K346" s="3" t="str">
        <f>IF(M346="",IF(I346,Data!$B$4,_xlfn.XLOOKUP(D346,Data!$D$3:$D$36,Data!$E$3:$E$36)),"")</f>
        <v/>
      </c>
      <c r="L346" s="3" t="str">
        <f>IF(M346="",IF(I346,_xlfn.XLOOKUP(G346,Data!$L$3:$L$10,Data!$M$3:$M$10),IF(H346=0,"",IF(H346=1,E346,_xlfn.XLOOKUP(E346,Data!$L$3:$L$10,Data!$M$3:$M$10)))),"")</f>
        <v/>
      </c>
      <c r="M346" s="3" t="str">
        <f>IF(NOT(ISERROR(F346)),Data!$J$3,IF(ISERROR(G346),Data!$J$4,IF(AND(H346=0,NOT(ISERROR(E346))),Data!$J$5,IF(AND(H346=2,ISERROR(J346)),Data!$J$7,IF(AND(H346=1,ISERROR(E346)),Data!$J$6,"")))))</f>
        <v>I don't know that verb.</v>
      </c>
      <c r="N346" s="3" t="e">
        <f>_xlfn.XLOOKUP(K346,Data!$D$3:$D$36,Data!$H$3:$H$36)</f>
        <v>#N/A</v>
      </c>
      <c r="O346" s="3" t="e">
        <f>_xlfn.XLOOKUP(L346,Data!$X$3:$X$29,Data!$W$3:$W$29)</f>
        <v>#N/A</v>
      </c>
      <c r="P346" s="3" t="b">
        <f>OR(_xlfn.XLOOKUP(CK345,Data!$O$3:$O$25,Data!$U$3:$U$25),AND(CL345,OR(DC345=CK345,DC345=1)))</f>
        <v>1</v>
      </c>
      <c r="Q346" s="3" t="e" cm="1">
        <f t="array" ref="Q346">INDEX(CO345:DN345,1,O346)</f>
        <v>#N/A</v>
      </c>
      <c r="R346" s="3" t="e">
        <f t="shared" si="432"/>
        <v>#N/A</v>
      </c>
      <c r="S346" s="3" t="e">
        <f t="shared" si="481"/>
        <v>#N/A</v>
      </c>
      <c r="T346" s="3" t="str">
        <f t="shared" si="482"/>
        <v/>
      </c>
      <c r="U346" s="3" t="str">
        <f>IF(M346&lt;&gt;"",M346,IF(L346="","",IFERROR(IF(T346=0,IF(S346=FALSE,Data!$J$11,Data!$J$8),""),IF(K346=Data!$B$4,"",Data!$J$8))))</f>
        <v>I don't know that verb.</v>
      </c>
      <c r="V346" s="3" t="e" cm="1">
        <f t="array" ref="V346">INDEX(Data!$Q$3:$T$25,CK345,L346)</f>
        <v>#VALUE!</v>
      </c>
      <c r="W346" s="3" t="e">
        <f t="shared" si="433"/>
        <v>#VALUE!</v>
      </c>
      <c r="X346" s="3">
        <f t="shared" si="483"/>
        <v>0</v>
      </c>
      <c r="Y346" s="3" t="str">
        <f>IF(K346&lt;&gt;"Go","",IF(ISNUMBER(V346),IF(V346&gt;0,W346,Data!$J$9),Play!V346))</f>
        <v/>
      </c>
      <c r="Z346" s="3" t="b">
        <f t="shared" si="484"/>
        <v>0</v>
      </c>
      <c r="AA346" s="3" t="str">
        <f t="shared" si="485"/>
        <v/>
      </c>
      <c r="AB346" s="3">
        <f t="shared" si="434"/>
        <v>0</v>
      </c>
      <c r="AE346" s="5" t="str">
        <f t="shared" si="435"/>
        <v/>
      </c>
      <c r="AF346" s="5" t="str">
        <f>IF(AE346&lt;&gt;"",OR(_xlfn.XLOOKUP(AE346,Data!$O$3:$O$25,Data!$U$3:$U$25),AND(CL345,OR(DC345=1,DC345=CK345))),"")</f>
        <v/>
      </c>
      <c r="AG346" s="5" t="e" cm="1">
        <f t="array" ref="AG346">"Exits: " &amp; _xlfn.TEXTJOIN(", ", TRUE, IF(INDEX(Data!$Q$3:$T$25,AE346,0)&gt;0,Data!$Q$2:$T$2,""))&amp;"."</f>
        <v>#VALUE!</v>
      </c>
      <c r="AH346" s="5" t="str" cm="1">
        <f t="array" ref="AH346">_xlfn.TEXTJOIN(", ", TRUE, IF(CO345:DN345=AE346,_xlfn.XLOOKUP($CO$3:$DN$3,Data!$W$3:$W$28,Data!$X$3:$X$28),""))</f>
        <v/>
      </c>
      <c r="AI346" s="5" t="str">
        <f>IF(AF346="","",IF(AF346,_xlfn.XLOOKUP(AE346,Data!$O$3:$O$25,Data!$P$3:$P$25)&amp;" "&amp;AG346&amp;IF(AH346&lt;&gt;""," You see: " &amp;AH346&amp;".",""),Data!$J$10))</f>
        <v/>
      </c>
      <c r="AJ346" s="5" t="str">
        <f t="shared" si="486"/>
        <v/>
      </c>
      <c r="AK346" s="5" t="str">
        <f>IF(AND(K346="Talk",U346=""),_xlfn.XLOOKUP(T346,Data!$W$3:$W$28,Data!$AC$3:$AC$28),"")</f>
        <v/>
      </c>
      <c r="AL346" s="5" t="str">
        <f t="shared" si="487"/>
        <v/>
      </c>
      <c r="AM346" s="5" t="b">
        <f t="shared" si="488"/>
        <v>0</v>
      </c>
      <c r="AN346" s="5" t="str">
        <f>IF(AM346,IF(_xlfn.XLOOKUP(T346,Data!$W$3:$W$28,Data!$AA$3:$AA$28)=FALSE,"You can't take that.",IF(Q346=1,"You already have that.",IF(OR(CK345=CT345,CK345=CY345),"The unholy fiend prevents you!",""))),"")</f>
        <v/>
      </c>
      <c r="AO346" s="5" t="str">
        <f t="shared" si="489"/>
        <v/>
      </c>
      <c r="AP346" s="5" t="str">
        <f t="shared" si="490"/>
        <v/>
      </c>
      <c r="AQ346" s="5" t="b">
        <f t="shared" si="491"/>
        <v>0</v>
      </c>
      <c r="AR346" s="5" t="str">
        <f t="shared" si="492"/>
        <v/>
      </c>
      <c r="AS346" s="5" t="str">
        <f t="shared" si="493"/>
        <v/>
      </c>
      <c r="AT346" s="5" t="str">
        <f t="shared" si="431"/>
        <v/>
      </c>
      <c r="AU346" s="5" t="str">
        <f>IF(AND(K346="Examine",U346=""),_xlfn.XLOOKUP(T346,Data!$W$3:$W$28,Data!$Z$3:$Z$28)&amp;IF(T346=15,IF(CL345,IF(CM345&gt;=14,"burning brightly.",IF(CM345&gt;=9,"burning steadily.",IF(CM345&gt;=4,"burning weakly.","guttering."))),"unlit."),""),"")</f>
        <v/>
      </c>
      <c r="AV346" s="5" t="str" cm="1">
        <f t="array" ref="AV346">_xlfn.TEXTJOIN(", ", TRUE, IF(CO345:DN345=1,CO$1:DN$1,""))</f>
        <v/>
      </c>
      <c r="AW346" s="5" t="str">
        <f t="shared" si="494"/>
        <v/>
      </c>
      <c r="AX346" s="5" t="b">
        <f t="shared" si="495"/>
        <v>0</v>
      </c>
      <c r="AY346" s="5" t="str">
        <f>IF(AX346,IF(NOT(ISBLANK(_xlfn.XLOOKUP(T346,Data!$W$3:$W$28,Data!$AD$3:$AD$28))),IF(CK345=12,"","There's nowhere to pour it away here."),"You can't empty that!"),"")</f>
        <v/>
      </c>
      <c r="AZ346" s="5" t="str">
        <f t="shared" si="496"/>
        <v/>
      </c>
      <c r="BA346" s="5" t="b">
        <f t="shared" si="497"/>
        <v>0</v>
      </c>
      <c r="BB346" s="5" t="e">
        <f>_xlfn.XLOOKUP(T346,Data!$W$3:$W$28,Data!$AD$3:$AD$28)</f>
        <v>#N/A</v>
      </c>
      <c r="BC346" s="5" t="str">
        <f t="shared" si="498"/>
        <v/>
      </c>
      <c r="BD346" s="5" t="str">
        <f t="shared" si="499"/>
        <v/>
      </c>
      <c r="BE346" s="5" t="b">
        <f t="shared" si="500"/>
        <v>0</v>
      </c>
      <c r="BF346" s="5" t="str">
        <f t="shared" si="436"/>
        <v/>
      </c>
      <c r="BG346" s="5" t="str">
        <f t="shared" si="501"/>
        <v/>
      </c>
      <c r="BH346" s="5" t="b">
        <f t="shared" si="502"/>
        <v>0</v>
      </c>
      <c r="BI346" s="5" t="str">
        <f t="shared" si="503"/>
        <v/>
      </c>
      <c r="BJ346" s="5" t="str">
        <f t="shared" si="437"/>
        <v/>
      </c>
      <c r="BK346" s="5" t="str">
        <f>IF(BH346,IF(BI346="","You ring the bell. "&amp;IF(BJ346=0,"Nothing else happens.","The "&amp;_xlfn.XLOOKUP(BJ346,Data!$W$3:$W$28,Data!$X$3:$X$28)&amp;" is transformed!"),BI346),"")</f>
        <v/>
      </c>
      <c r="BL346" s="5" t="b">
        <f t="shared" si="504"/>
        <v>0</v>
      </c>
      <c r="BM346" s="5" t="b">
        <f t="shared" si="505"/>
        <v>0</v>
      </c>
      <c r="BN346" s="5" t="str">
        <f t="shared" si="438"/>
        <v/>
      </c>
      <c r="BO346" s="5" t="str">
        <f t="shared" si="439"/>
        <v/>
      </c>
      <c r="BP346" s="5" t="b">
        <f t="shared" si="506"/>
        <v>0</v>
      </c>
      <c r="BQ346" s="5" t="str">
        <f>IF(BP346,IF(_xlfn.XLOOKUP(T346,Data!$W$3:$W$28,Data!$AB$3:$AB$28),"That's much too precious to give away!",IF(OR(AND(T346=17,CK345=CQ345),AND(T346=21,CK345=CV345)),"","No-one here seems to want that.")),"")</f>
        <v/>
      </c>
      <c r="BR346" s="5" t="str">
        <f>IF(BP346,IF(BQ346&lt;&gt;"",BQ346,IF(T346=21,Data!$B$5,"The priest takes the water and it is transformed by heavenly radiance!")),"")</f>
        <v/>
      </c>
      <c r="BS346" s="5" t="b">
        <f t="shared" si="507"/>
        <v>0</v>
      </c>
      <c r="BT346" s="5" t="str">
        <f t="shared" si="440"/>
        <v/>
      </c>
      <c r="BU346" s="5" t="str">
        <f t="shared" si="508"/>
        <v/>
      </c>
      <c r="BV346" s="5" t="b">
        <f t="shared" si="509"/>
        <v>0</v>
      </c>
      <c r="BW346" s="5" t="str">
        <f t="shared" si="441"/>
        <v/>
      </c>
      <c r="BX346" s="5" t="str">
        <f t="shared" si="510"/>
        <v/>
      </c>
      <c r="BY346" s="5" t="b">
        <f t="shared" si="511"/>
        <v>0</v>
      </c>
      <c r="BZ346" s="5">
        <f t="shared" si="512"/>
        <v>0</v>
      </c>
      <c r="CA346" s="5" t="str">
        <f t="shared" si="442"/>
        <v/>
      </c>
      <c r="CB346" s="5" t="b">
        <f t="shared" si="443"/>
        <v>0</v>
      </c>
      <c r="CC346" s="5" t="str">
        <f t="shared" si="444"/>
        <v/>
      </c>
      <c r="CD346" s="5" t="b">
        <f t="shared" si="445"/>
        <v>0</v>
      </c>
      <c r="CE346" s="5" t="b">
        <f t="shared" si="446"/>
        <v>0</v>
      </c>
      <c r="CF346" s="5" t="b">
        <f t="shared" si="447"/>
        <v>0</v>
      </c>
      <c r="CG346" s="5" t="b">
        <f t="shared" si="448"/>
        <v>0</v>
      </c>
      <c r="CH346" s="5" t="b">
        <f t="shared" si="449"/>
        <v>0</v>
      </c>
      <c r="CI346" s="5">
        <f t="shared" si="450"/>
        <v>0</v>
      </c>
      <c r="CJ346" s="5" t="str">
        <f t="shared" si="451"/>
        <v>I don't know that verb.</v>
      </c>
      <c r="CK346" s="4">
        <f t="shared" si="452"/>
        <v>3</v>
      </c>
      <c r="CL346" s="4" t="b">
        <f t="shared" si="453"/>
        <v>0</v>
      </c>
      <c r="CM346" s="4">
        <f t="shared" si="513"/>
        <v>20</v>
      </c>
      <c r="CN346" s="4" t="b">
        <f t="shared" si="454"/>
        <v>0</v>
      </c>
      <c r="CO346" s="4">
        <f t="shared" si="455"/>
        <v>12</v>
      </c>
      <c r="CP346" s="4">
        <f t="shared" si="456"/>
        <v>10</v>
      </c>
      <c r="CQ346" s="4">
        <f t="shared" si="457"/>
        <v>2</v>
      </c>
      <c r="CR346" s="4">
        <f t="shared" si="458"/>
        <v>20</v>
      </c>
      <c r="CS346" s="4">
        <f t="shared" si="459"/>
        <v>2</v>
      </c>
      <c r="CT346" s="4">
        <f t="shared" si="460"/>
        <v>15</v>
      </c>
      <c r="CU346" s="4">
        <f t="shared" si="461"/>
        <v>16</v>
      </c>
      <c r="CV346" s="4">
        <f t="shared" si="462"/>
        <v>8</v>
      </c>
      <c r="CW346" s="4">
        <f t="shared" si="463"/>
        <v>8</v>
      </c>
      <c r="CX346" s="4">
        <f t="shared" si="464"/>
        <v>14</v>
      </c>
      <c r="CY346" s="4">
        <f t="shared" si="465"/>
        <v>19</v>
      </c>
      <c r="CZ346" s="4">
        <f t="shared" si="466"/>
        <v>9</v>
      </c>
      <c r="DA346" s="4">
        <f t="shared" si="467"/>
        <v>2</v>
      </c>
      <c r="DB346" s="4">
        <f t="shared" si="468"/>
        <v>12</v>
      </c>
      <c r="DC346" s="4">
        <f t="shared" si="514"/>
        <v>2</v>
      </c>
      <c r="DD346" s="4">
        <f t="shared" si="469"/>
        <v>2</v>
      </c>
      <c r="DE346" s="4">
        <f t="shared" si="470"/>
        <v>2</v>
      </c>
      <c r="DF346" s="4">
        <f t="shared" si="471"/>
        <v>10</v>
      </c>
      <c r="DG346" s="4">
        <f t="shared" si="472"/>
        <v>2</v>
      </c>
      <c r="DH346" s="4">
        <f t="shared" si="473"/>
        <v>17</v>
      </c>
      <c r="DI346" s="4">
        <f t="shared" si="474"/>
        <v>6</v>
      </c>
      <c r="DJ346" s="4">
        <f t="shared" si="475"/>
        <v>15</v>
      </c>
      <c r="DK346" s="4">
        <f t="shared" si="476"/>
        <v>19</v>
      </c>
      <c r="DL346" s="4">
        <f t="shared" si="477"/>
        <v>2</v>
      </c>
      <c r="DM346" s="4">
        <f t="shared" si="478"/>
        <v>22</v>
      </c>
      <c r="DN346" s="4">
        <f t="shared" si="479"/>
        <v>23</v>
      </c>
      <c r="DO346" s="3"/>
    </row>
    <row r="347" spans="1:119" x14ac:dyDescent="0.35">
      <c r="A347" s="3" t="str">
        <f t="shared" si="480"/>
        <v/>
      </c>
      <c r="B347" s="6"/>
      <c r="C347" s="3" t="str">
        <f t="shared" si="430"/>
        <v/>
      </c>
      <c r="D347" s="3" t="e" cm="1">
        <f t="array" ref="D347:F347">INDEX(_xlfn.TEXTSPLIT(B347," ",,TRUE),_xlfn.SEQUENCE(1,3))</f>
        <v>#VALUE!</v>
      </c>
      <c r="E347" s="3" t="e">
        <v>#VALUE!</v>
      </c>
      <c r="F347" s="3" t="e">
        <v>#VALUE!</v>
      </c>
      <c r="G347" s="3" t="e" cm="1">
        <f t="array" ref="G347">_xlfn.XLOOKUP(D347,Data!$D$3:$D$36,Data!$E$3:$G$36)</f>
        <v>#VALUE!</v>
      </c>
      <c r="H347" s="3"/>
      <c r="I347" s="3"/>
      <c r="J347" s="3" t="e">
        <f>_xlfn.XMATCH(E347,Data!$L$3:$L$10)</f>
        <v>#VALUE!</v>
      </c>
      <c r="K347" s="3" t="str">
        <f>IF(M347="",IF(I347,Data!$B$4,_xlfn.XLOOKUP(D347,Data!$D$3:$D$36,Data!$E$3:$E$36)),"")</f>
        <v/>
      </c>
      <c r="L347" s="3" t="str">
        <f>IF(M347="",IF(I347,_xlfn.XLOOKUP(G347,Data!$L$3:$L$10,Data!$M$3:$M$10),IF(H347=0,"",IF(H347=1,E347,_xlfn.XLOOKUP(E347,Data!$L$3:$L$10,Data!$M$3:$M$10)))),"")</f>
        <v/>
      </c>
      <c r="M347" s="3" t="str">
        <f>IF(NOT(ISERROR(F347)),Data!$J$3,IF(ISERROR(G347),Data!$J$4,IF(AND(H347=0,NOT(ISERROR(E347))),Data!$J$5,IF(AND(H347=2,ISERROR(J347)),Data!$J$7,IF(AND(H347=1,ISERROR(E347)),Data!$J$6,"")))))</f>
        <v>I don't know that verb.</v>
      </c>
      <c r="N347" s="3" t="e">
        <f>_xlfn.XLOOKUP(K347,Data!$D$3:$D$36,Data!$H$3:$H$36)</f>
        <v>#N/A</v>
      </c>
      <c r="O347" s="3" t="e">
        <f>_xlfn.XLOOKUP(L347,Data!$X$3:$X$29,Data!$W$3:$W$29)</f>
        <v>#N/A</v>
      </c>
      <c r="P347" s="3" t="b">
        <f>OR(_xlfn.XLOOKUP(CK346,Data!$O$3:$O$25,Data!$U$3:$U$25),AND(CL346,OR(DC346=CK346,DC346=1)))</f>
        <v>1</v>
      </c>
      <c r="Q347" s="3" t="e" cm="1">
        <f t="array" ref="Q347">INDEX(CO346:DN346,1,O347)</f>
        <v>#N/A</v>
      </c>
      <c r="R347" s="3" t="e">
        <f t="shared" si="432"/>
        <v>#N/A</v>
      </c>
      <c r="S347" s="3" t="e">
        <f t="shared" si="481"/>
        <v>#N/A</v>
      </c>
      <c r="T347" s="3" t="str">
        <f t="shared" si="482"/>
        <v/>
      </c>
      <c r="U347" s="3" t="str">
        <f>IF(M347&lt;&gt;"",M347,IF(L347="","",IFERROR(IF(T347=0,IF(S347=FALSE,Data!$J$11,Data!$J$8),""),IF(K347=Data!$B$4,"",Data!$J$8))))</f>
        <v>I don't know that verb.</v>
      </c>
      <c r="V347" s="3" t="e" cm="1">
        <f t="array" ref="V347">INDEX(Data!$Q$3:$T$25,CK346,L347)</f>
        <v>#VALUE!</v>
      </c>
      <c r="W347" s="3" t="e">
        <f t="shared" si="433"/>
        <v>#VALUE!</v>
      </c>
      <c r="X347" s="3">
        <f t="shared" si="483"/>
        <v>0</v>
      </c>
      <c r="Y347" s="3" t="str">
        <f>IF(K347&lt;&gt;"Go","",IF(ISNUMBER(V347),IF(V347&gt;0,W347,Data!$J$9),Play!V347))</f>
        <v/>
      </c>
      <c r="Z347" s="3" t="b">
        <f t="shared" si="484"/>
        <v>0</v>
      </c>
      <c r="AA347" s="3" t="str">
        <f t="shared" si="485"/>
        <v/>
      </c>
      <c r="AB347" s="3">
        <f t="shared" si="434"/>
        <v>0</v>
      </c>
      <c r="AE347" s="5" t="str">
        <f t="shared" si="435"/>
        <v/>
      </c>
      <c r="AF347" s="5" t="str">
        <f>IF(AE347&lt;&gt;"",OR(_xlfn.XLOOKUP(AE347,Data!$O$3:$O$25,Data!$U$3:$U$25),AND(CL346,OR(DC346=1,DC346=CK346))),"")</f>
        <v/>
      </c>
      <c r="AG347" s="5" t="e" cm="1">
        <f t="array" ref="AG347">"Exits: " &amp; _xlfn.TEXTJOIN(", ", TRUE, IF(INDEX(Data!$Q$3:$T$25,AE347,0)&gt;0,Data!$Q$2:$T$2,""))&amp;"."</f>
        <v>#VALUE!</v>
      </c>
      <c r="AH347" s="5" t="str" cm="1">
        <f t="array" ref="AH347">_xlfn.TEXTJOIN(", ", TRUE, IF(CO346:DN346=AE347,_xlfn.XLOOKUP($CO$3:$DN$3,Data!$W$3:$W$28,Data!$X$3:$X$28),""))</f>
        <v/>
      </c>
      <c r="AI347" s="5" t="str">
        <f>IF(AF347="","",IF(AF347,_xlfn.XLOOKUP(AE347,Data!$O$3:$O$25,Data!$P$3:$P$25)&amp;" "&amp;AG347&amp;IF(AH347&lt;&gt;""," You see: " &amp;AH347&amp;".",""),Data!$J$10))</f>
        <v/>
      </c>
      <c r="AJ347" s="5" t="str">
        <f t="shared" si="486"/>
        <v/>
      </c>
      <c r="AK347" s="5" t="str">
        <f>IF(AND(K347="Talk",U347=""),_xlfn.XLOOKUP(T347,Data!$W$3:$W$28,Data!$AC$3:$AC$28),"")</f>
        <v/>
      </c>
      <c r="AL347" s="5" t="str">
        <f t="shared" si="487"/>
        <v/>
      </c>
      <c r="AM347" s="5" t="b">
        <f t="shared" si="488"/>
        <v>0</v>
      </c>
      <c r="AN347" s="5" t="str">
        <f>IF(AM347,IF(_xlfn.XLOOKUP(T347,Data!$W$3:$W$28,Data!$AA$3:$AA$28)=FALSE,"You can't take that.",IF(Q347=1,"You already have that.",IF(OR(CK346=CT346,CK346=CY346),"The unholy fiend prevents you!",""))),"")</f>
        <v/>
      </c>
      <c r="AO347" s="5" t="str">
        <f t="shared" si="489"/>
        <v/>
      </c>
      <c r="AP347" s="5" t="str">
        <f t="shared" si="490"/>
        <v/>
      </c>
      <c r="AQ347" s="5" t="b">
        <f t="shared" si="491"/>
        <v>0</v>
      </c>
      <c r="AR347" s="5" t="str">
        <f t="shared" si="492"/>
        <v/>
      </c>
      <c r="AS347" s="5" t="str">
        <f t="shared" si="493"/>
        <v/>
      </c>
      <c r="AT347" s="5" t="str">
        <f t="shared" si="431"/>
        <v/>
      </c>
      <c r="AU347" s="5" t="str">
        <f>IF(AND(K347="Examine",U347=""),_xlfn.XLOOKUP(T347,Data!$W$3:$W$28,Data!$Z$3:$Z$28)&amp;IF(T347=15,IF(CL346,IF(CM346&gt;=14,"burning brightly.",IF(CM346&gt;=9,"burning steadily.",IF(CM346&gt;=4,"burning weakly.","guttering."))),"unlit."),""),"")</f>
        <v/>
      </c>
      <c r="AV347" s="5" t="str" cm="1">
        <f t="array" ref="AV347">_xlfn.TEXTJOIN(", ", TRUE, IF(CO346:DN346=1,CO$1:DN$1,""))</f>
        <v/>
      </c>
      <c r="AW347" s="5" t="str">
        <f t="shared" si="494"/>
        <v/>
      </c>
      <c r="AX347" s="5" t="b">
        <f t="shared" si="495"/>
        <v>0</v>
      </c>
      <c r="AY347" s="5" t="str">
        <f>IF(AX347,IF(NOT(ISBLANK(_xlfn.XLOOKUP(T347,Data!$W$3:$W$28,Data!$AD$3:$AD$28))),IF(CK346=12,"","There's nowhere to pour it away here."),"You can't empty that!"),"")</f>
        <v/>
      </c>
      <c r="AZ347" s="5" t="str">
        <f t="shared" si="496"/>
        <v/>
      </c>
      <c r="BA347" s="5" t="b">
        <f t="shared" si="497"/>
        <v>0</v>
      </c>
      <c r="BB347" s="5" t="e">
        <f>_xlfn.XLOOKUP(T347,Data!$W$3:$W$28,Data!$AD$3:$AD$28)</f>
        <v>#N/A</v>
      </c>
      <c r="BC347" s="5" t="str">
        <f t="shared" si="498"/>
        <v/>
      </c>
      <c r="BD347" s="5" t="str">
        <f t="shared" si="499"/>
        <v/>
      </c>
      <c r="BE347" s="5" t="b">
        <f t="shared" si="500"/>
        <v>0</v>
      </c>
      <c r="BF347" s="5" t="str">
        <f t="shared" si="436"/>
        <v/>
      </c>
      <c r="BG347" s="5" t="str">
        <f t="shared" si="501"/>
        <v/>
      </c>
      <c r="BH347" s="5" t="b">
        <f t="shared" si="502"/>
        <v>0</v>
      </c>
      <c r="BI347" s="5" t="str">
        <f t="shared" si="503"/>
        <v/>
      </c>
      <c r="BJ347" s="5" t="str">
        <f t="shared" si="437"/>
        <v/>
      </c>
      <c r="BK347" s="5" t="str">
        <f>IF(BH347,IF(BI347="","You ring the bell. "&amp;IF(BJ347=0,"Nothing else happens.","The "&amp;_xlfn.XLOOKUP(BJ347,Data!$W$3:$W$28,Data!$X$3:$X$28)&amp;" is transformed!"),BI347),"")</f>
        <v/>
      </c>
      <c r="BL347" s="5" t="b">
        <f t="shared" si="504"/>
        <v>0</v>
      </c>
      <c r="BM347" s="5" t="b">
        <f t="shared" si="505"/>
        <v>0</v>
      </c>
      <c r="BN347" s="5" t="str">
        <f t="shared" si="438"/>
        <v/>
      </c>
      <c r="BO347" s="5" t="str">
        <f t="shared" si="439"/>
        <v/>
      </c>
      <c r="BP347" s="5" t="b">
        <f t="shared" si="506"/>
        <v>0</v>
      </c>
      <c r="BQ347" s="5" t="str">
        <f>IF(BP347,IF(_xlfn.XLOOKUP(T347,Data!$W$3:$W$28,Data!$AB$3:$AB$28),"That's much too precious to give away!",IF(OR(AND(T347=17,CK346=CQ346),AND(T347=21,CK346=CV346)),"","No-one here seems to want that.")),"")</f>
        <v/>
      </c>
      <c r="BR347" s="5" t="str">
        <f>IF(BP347,IF(BQ347&lt;&gt;"",BQ347,IF(T347=21,Data!$B$5,"The priest takes the water and it is transformed by heavenly radiance!")),"")</f>
        <v/>
      </c>
      <c r="BS347" s="5" t="b">
        <f t="shared" si="507"/>
        <v>0</v>
      </c>
      <c r="BT347" s="5" t="str">
        <f t="shared" si="440"/>
        <v/>
      </c>
      <c r="BU347" s="5" t="str">
        <f t="shared" si="508"/>
        <v/>
      </c>
      <c r="BV347" s="5" t="b">
        <f t="shared" si="509"/>
        <v>0</v>
      </c>
      <c r="BW347" s="5" t="str">
        <f t="shared" si="441"/>
        <v/>
      </c>
      <c r="BX347" s="5" t="str">
        <f t="shared" si="510"/>
        <v/>
      </c>
      <c r="BY347" s="5" t="b">
        <f t="shared" si="511"/>
        <v>0</v>
      </c>
      <c r="BZ347" s="5">
        <f t="shared" si="512"/>
        <v>0</v>
      </c>
      <c r="CA347" s="5" t="str">
        <f t="shared" si="442"/>
        <v/>
      </c>
      <c r="CB347" s="5" t="b">
        <f t="shared" si="443"/>
        <v>0</v>
      </c>
      <c r="CC347" s="5" t="str">
        <f t="shared" si="444"/>
        <v/>
      </c>
      <c r="CD347" s="5" t="b">
        <f t="shared" si="445"/>
        <v>0</v>
      </c>
      <c r="CE347" s="5" t="b">
        <f t="shared" si="446"/>
        <v>0</v>
      </c>
      <c r="CF347" s="5" t="b">
        <f t="shared" si="447"/>
        <v>0</v>
      </c>
      <c r="CG347" s="5" t="b">
        <f t="shared" si="448"/>
        <v>0</v>
      </c>
      <c r="CH347" s="5" t="b">
        <f t="shared" si="449"/>
        <v>0</v>
      </c>
      <c r="CI347" s="5">
        <f t="shared" si="450"/>
        <v>0</v>
      </c>
      <c r="CJ347" s="5" t="str">
        <f t="shared" si="451"/>
        <v>I don't know that verb.</v>
      </c>
      <c r="CK347" s="4">
        <f t="shared" si="452"/>
        <v>3</v>
      </c>
      <c r="CL347" s="4" t="b">
        <f t="shared" si="453"/>
        <v>0</v>
      </c>
      <c r="CM347" s="4">
        <f t="shared" si="513"/>
        <v>20</v>
      </c>
      <c r="CN347" s="4" t="b">
        <f t="shared" si="454"/>
        <v>0</v>
      </c>
      <c r="CO347" s="4">
        <f t="shared" si="455"/>
        <v>12</v>
      </c>
      <c r="CP347" s="4">
        <f t="shared" si="456"/>
        <v>10</v>
      </c>
      <c r="CQ347" s="4">
        <f t="shared" si="457"/>
        <v>2</v>
      </c>
      <c r="CR347" s="4">
        <f t="shared" si="458"/>
        <v>20</v>
      </c>
      <c r="CS347" s="4">
        <f t="shared" si="459"/>
        <v>2</v>
      </c>
      <c r="CT347" s="4">
        <f t="shared" si="460"/>
        <v>15</v>
      </c>
      <c r="CU347" s="4">
        <f t="shared" si="461"/>
        <v>16</v>
      </c>
      <c r="CV347" s="4">
        <f t="shared" si="462"/>
        <v>8</v>
      </c>
      <c r="CW347" s="4">
        <f t="shared" si="463"/>
        <v>8</v>
      </c>
      <c r="CX347" s="4">
        <f t="shared" si="464"/>
        <v>14</v>
      </c>
      <c r="CY347" s="4">
        <f t="shared" si="465"/>
        <v>19</v>
      </c>
      <c r="CZ347" s="4">
        <f t="shared" si="466"/>
        <v>9</v>
      </c>
      <c r="DA347" s="4">
        <f t="shared" si="467"/>
        <v>2</v>
      </c>
      <c r="DB347" s="4">
        <f t="shared" si="468"/>
        <v>12</v>
      </c>
      <c r="DC347" s="4">
        <f t="shared" si="514"/>
        <v>2</v>
      </c>
      <c r="DD347" s="4">
        <f t="shared" si="469"/>
        <v>2</v>
      </c>
      <c r="DE347" s="4">
        <f t="shared" si="470"/>
        <v>2</v>
      </c>
      <c r="DF347" s="4">
        <f t="shared" si="471"/>
        <v>10</v>
      </c>
      <c r="DG347" s="4">
        <f t="shared" si="472"/>
        <v>2</v>
      </c>
      <c r="DH347" s="4">
        <f t="shared" si="473"/>
        <v>17</v>
      </c>
      <c r="DI347" s="4">
        <f t="shared" si="474"/>
        <v>6</v>
      </c>
      <c r="DJ347" s="4">
        <f t="shared" si="475"/>
        <v>15</v>
      </c>
      <c r="DK347" s="4">
        <f t="shared" si="476"/>
        <v>19</v>
      </c>
      <c r="DL347" s="4">
        <f t="shared" si="477"/>
        <v>2</v>
      </c>
      <c r="DM347" s="4">
        <f t="shared" si="478"/>
        <v>22</v>
      </c>
      <c r="DN347" s="4">
        <f t="shared" si="479"/>
        <v>23</v>
      </c>
      <c r="DO347" s="3"/>
    </row>
    <row r="348" spans="1:119" x14ac:dyDescent="0.35">
      <c r="A348" s="3" t="str">
        <f t="shared" si="480"/>
        <v/>
      </c>
      <c r="B348" s="6"/>
      <c r="C348" s="3" t="str">
        <f t="shared" si="430"/>
        <v/>
      </c>
      <c r="D348" s="3" t="e" cm="1">
        <f t="array" ref="D348:F348">INDEX(_xlfn.TEXTSPLIT(B348," ",,TRUE),_xlfn.SEQUENCE(1,3))</f>
        <v>#VALUE!</v>
      </c>
      <c r="E348" s="3" t="e">
        <v>#VALUE!</v>
      </c>
      <c r="F348" s="3" t="e">
        <v>#VALUE!</v>
      </c>
      <c r="G348" s="3" t="e" cm="1">
        <f t="array" ref="G348">_xlfn.XLOOKUP(D348,Data!$D$3:$D$36,Data!$E$3:$G$36)</f>
        <v>#VALUE!</v>
      </c>
      <c r="H348" s="3"/>
      <c r="I348" s="3"/>
      <c r="J348" s="3" t="e">
        <f>_xlfn.XMATCH(E348,Data!$L$3:$L$10)</f>
        <v>#VALUE!</v>
      </c>
      <c r="K348" s="3" t="str">
        <f>IF(M348="",IF(I348,Data!$B$4,_xlfn.XLOOKUP(D348,Data!$D$3:$D$36,Data!$E$3:$E$36)),"")</f>
        <v/>
      </c>
      <c r="L348" s="3" t="str">
        <f>IF(M348="",IF(I348,_xlfn.XLOOKUP(G348,Data!$L$3:$L$10,Data!$M$3:$M$10),IF(H348=0,"",IF(H348=1,E348,_xlfn.XLOOKUP(E348,Data!$L$3:$L$10,Data!$M$3:$M$10)))),"")</f>
        <v/>
      </c>
      <c r="M348" s="3" t="str">
        <f>IF(NOT(ISERROR(F348)),Data!$J$3,IF(ISERROR(G348),Data!$J$4,IF(AND(H348=0,NOT(ISERROR(E348))),Data!$J$5,IF(AND(H348=2,ISERROR(J348)),Data!$J$7,IF(AND(H348=1,ISERROR(E348)),Data!$J$6,"")))))</f>
        <v>I don't know that verb.</v>
      </c>
      <c r="N348" s="3" t="e">
        <f>_xlfn.XLOOKUP(K348,Data!$D$3:$D$36,Data!$H$3:$H$36)</f>
        <v>#N/A</v>
      </c>
      <c r="O348" s="3" t="e">
        <f>_xlfn.XLOOKUP(L348,Data!$X$3:$X$29,Data!$W$3:$W$29)</f>
        <v>#N/A</v>
      </c>
      <c r="P348" s="3" t="b">
        <f>OR(_xlfn.XLOOKUP(CK347,Data!$O$3:$O$25,Data!$U$3:$U$25),AND(CL347,OR(DC347=CK347,DC347=1)))</f>
        <v>1</v>
      </c>
      <c r="Q348" s="3" t="e" cm="1">
        <f t="array" ref="Q348">INDEX(CO347:DN347,1,O348)</f>
        <v>#N/A</v>
      </c>
      <c r="R348" s="3" t="e">
        <f t="shared" si="432"/>
        <v>#N/A</v>
      </c>
      <c r="S348" s="3" t="e">
        <f t="shared" si="481"/>
        <v>#N/A</v>
      </c>
      <c r="T348" s="3" t="str">
        <f t="shared" si="482"/>
        <v/>
      </c>
      <c r="U348" s="3" t="str">
        <f>IF(M348&lt;&gt;"",M348,IF(L348="","",IFERROR(IF(T348=0,IF(S348=FALSE,Data!$J$11,Data!$J$8),""),IF(K348=Data!$B$4,"",Data!$J$8))))</f>
        <v>I don't know that verb.</v>
      </c>
      <c r="V348" s="3" t="e" cm="1">
        <f t="array" ref="V348">INDEX(Data!$Q$3:$T$25,CK347,L348)</f>
        <v>#VALUE!</v>
      </c>
      <c r="W348" s="3" t="e">
        <f t="shared" si="433"/>
        <v>#VALUE!</v>
      </c>
      <c r="X348" s="3">
        <f t="shared" si="483"/>
        <v>0</v>
      </c>
      <c r="Y348" s="3" t="str">
        <f>IF(K348&lt;&gt;"Go","",IF(ISNUMBER(V348),IF(V348&gt;0,W348,Data!$J$9),Play!V348))</f>
        <v/>
      </c>
      <c r="Z348" s="3" t="b">
        <f t="shared" si="484"/>
        <v>0</v>
      </c>
      <c r="AA348" s="3" t="str">
        <f t="shared" si="485"/>
        <v/>
      </c>
      <c r="AB348" s="3">
        <f t="shared" si="434"/>
        <v>0</v>
      </c>
      <c r="AE348" s="5" t="str">
        <f t="shared" si="435"/>
        <v/>
      </c>
      <c r="AF348" s="5" t="str">
        <f>IF(AE348&lt;&gt;"",OR(_xlfn.XLOOKUP(AE348,Data!$O$3:$O$25,Data!$U$3:$U$25),AND(CL347,OR(DC347=1,DC347=CK347))),"")</f>
        <v/>
      </c>
      <c r="AG348" s="5" t="e" cm="1">
        <f t="array" ref="AG348">"Exits: " &amp; _xlfn.TEXTJOIN(", ", TRUE, IF(INDEX(Data!$Q$3:$T$25,AE348,0)&gt;0,Data!$Q$2:$T$2,""))&amp;"."</f>
        <v>#VALUE!</v>
      </c>
      <c r="AH348" s="5" t="str" cm="1">
        <f t="array" ref="AH348">_xlfn.TEXTJOIN(", ", TRUE, IF(CO347:DN347=AE348,_xlfn.XLOOKUP($CO$3:$DN$3,Data!$W$3:$W$28,Data!$X$3:$X$28),""))</f>
        <v/>
      </c>
      <c r="AI348" s="5" t="str">
        <f>IF(AF348="","",IF(AF348,_xlfn.XLOOKUP(AE348,Data!$O$3:$O$25,Data!$P$3:$P$25)&amp;" "&amp;AG348&amp;IF(AH348&lt;&gt;""," You see: " &amp;AH348&amp;".",""),Data!$J$10))</f>
        <v/>
      </c>
      <c r="AJ348" s="5" t="str">
        <f t="shared" si="486"/>
        <v/>
      </c>
      <c r="AK348" s="5" t="str">
        <f>IF(AND(K348="Talk",U348=""),_xlfn.XLOOKUP(T348,Data!$W$3:$W$28,Data!$AC$3:$AC$28),"")</f>
        <v/>
      </c>
      <c r="AL348" s="5" t="str">
        <f t="shared" si="487"/>
        <v/>
      </c>
      <c r="AM348" s="5" t="b">
        <f t="shared" si="488"/>
        <v>0</v>
      </c>
      <c r="AN348" s="5" t="str">
        <f>IF(AM348,IF(_xlfn.XLOOKUP(T348,Data!$W$3:$W$28,Data!$AA$3:$AA$28)=FALSE,"You can't take that.",IF(Q348=1,"You already have that.",IF(OR(CK347=CT347,CK347=CY347),"The unholy fiend prevents you!",""))),"")</f>
        <v/>
      </c>
      <c r="AO348" s="5" t="str">
        <f t="shared" si="489"/>
        <v/>
      </c>
      <c r="AP348" s="5" t="str">
        <f t="shared" si="490"/>
        <v/>
      </c>
      <c r="AQ348" s="5" t="b">
        <f t="shared" si="491"/>
        <v>0</v>
      </c>
      <c r="AR348" s="5" t="str">
        <f t="shared" si="492"/>
        <v/>
      </c>
      <c r="AS348" s="5" t="str">
        <f t="shared" si="493"/>
        <v/>
      </c>
      <c r="AT348" s="5" t="str">
        <f t="shared" si="431"/>
        <v/>
      </c>
      <c r="AU348" s="5" t="str">
        <f>IF(AND(K348="Examine",U348=""),_xlfn.XLOOKUP(T348,Data!$W$3:$W$28,Data!$Z$3:$Z$28)&amp;IF(T348=15,IF(CL347,IF(CM347&gt;=14,"burning brightly.",IF(CM347&gt;=9,"burning steadily.",IF(CM347&gt;=4,"burning weakly.","guttering."))),"unlit."),""),"")</f>
        <v/>
      </c>
      <c r="AV348" s="5" t="str" cm="1">
        <f t="array" ref="AV348">_xlfn.TEXTJOIN(", ", TRUE, IF(CO347:DN347=1,CO$1:DN$1,""))</f>
        <v/>
      </c>
      <c r="AW348" s="5" t="str">
        <f t="shared" si="494"/>
        <v/>
      </c>
      <c r="AX348" s="5" t="b">
        <f t="shared" si="495"/>
        <v>0</v>
      </c>
      <c r="AY348" s="5" t="str">
        <f>IF(AX348,IF(NOT(ISBLANK(_xlfn.XLOOKUP(T348,Data!$W$3:$W$28,Data!$AD$3:$AD$28))),IF(CK347=12,"","There's nowhere to pour it away here."),"You can't empty that!"),"")</f>
        <v/>
      </c>
      <c r="AZ348" s="5" t="str">
        <f t="shared" si="496"/>
        <v/>
      </c>
      <c r="BA348" s="5" t="b">
        <f t="shared" si="497"/>
        <v>0</v>
      </c>
      <c r="BB348" s="5" t="e">
        <f>_xlfn.XLOOKUP(T348,Data!$W$3:$W$28,Data!$AD$3:$AD$28)</f>
        <v>#N/A</v>
      </c>
      <c r="BC348" s="5" t="str">
        <f t="shared" si="498"/>
        <v/>
      </c>
      <c r="BD348" s="5" t="str">
        <f t="shared" si="499"/>
        <v/>
      </c>
      <c r="BE348" s="5" t="b">
        <f t="shared" si="500"/>
        <v>0</v>
      </c>
      <c r="BF348" s="5" t="str">
        <f t="shared" si="436"/>
        <v/>
      </c>
      <c r="BG348" s="5" t="str">
        <f t="shared" si="501"/>
        <v/>
      </c>
      <c r="BH348" s="5" t="b">
        <f t="shared" si="502"/>
        <v>0</v>
      </c>
      <c r="BI348" s="5" t="str">
        <f t="shared" si="503"/>
        <v/>
      </c>
      <c r="BJ348" s="5" t="str">
        <f t="shared" si="437"/>
        <v/>
      </c>
      <c r="BK348" s="5" t="str">
        <f>IF(BH348,IF(BI348="","You ring the bell. "&amp;IF(BJ348=0,"Nothing else happens.","The "&amp;_xlfn.XLOOKUP(BJ348,Data!$W$3:$W$28,Data!$X$3:$X$28)&amp;" is transformed!"),BI348),"")</f>
        <v/>
      </c>
      <c r="BL348" s="5" t="b">
        <f t="shared" si="504"/>
        <v>0</v>
      </c>
      <c r="BM348" s="5" t="b">
        <f t="shared" si="505"/>
        <v>0</v>
      </c>
      <c r="BN348" s="5" t="str">
        <f t="shared" si="438"/>
        <v/>
      </c>
      <c r="BO348" s="5" t="str">
        <f t="shared" si="439"/>
        <v/>
      </c>
      <c r="BP348" s="5" t="b">
        <f t="shared" si="506"/>
        <v>0</v>
      </c>
      <c r="BQ348" s="5" t="str">
        <f>IF(BP348,IF(_xlfn.XLOOKUP(T348,Data!$W$3:$W$28,Data!$AB$3:$AB$28),"That's much too precious to give away!",IF(OR(AND(T348=17,CK347=CQ347),AND(T348=21,CK347=CV347)),"","No-one here seems to want that.")),"")</f>
        <v/>
      </c>
      <c r="BR348" s="5" t="str">
        <f>IF(BP348,IF(BQ348&lt;&gt;"",BQ348,IF(T348=21,Data!$B$5,"The priest takes the water and it is transformed by heavenly radiance!")),"")</f>
        <v/>
      </c>
      <c r="BS348" s="5" t="b">
        <f t="shared" si="507"/>
        <v>0</v>
      </c>
      <c r="BT348" s="5" t="str">
        <f t="shared" si="440"/>
        <v/>
      </c>
      <c r="BU348" s="5" t="str">
        <f t="shared" si="508"/>
        <v/>
      </c>
      <c r="BV348" s="5" t="b">
        <f t="shared" si="509"/>
        <v>0</v>
      </c>
      <c r="BW348" s="5" t="str">
        <f t="shared" si="441"/>
        <v/>
      </c>
      <c r="BX348" s="5" t="str">
        <f t="shared" si="510"/>
        <v/>
      </c>
      <c r="BY348" s="5" t="b">
        <f t="shared" si="511"/>
        <v>0</v>
      </c>
      <c r="BZ348" s="5">
        <f t="shared" si="512"/>
        <v>0</v>
      </c>
      <c r="CA348" s="5" t="str">
        <f t="shared" si="442"/>
        <v/>
      </c>
      <c r="CB348" s="5" t="b">
        <f t="shared" si="443"/>
        <v>0</v>
      </c>
      <c r="CC348" s="5" t="str">
        <f t="shared" si="444"/>
        <v/>
      </c>
      <c r="CD348" s="5" t="b">
        <f t="shared" si="445"/>
        <v>0</v>
      </c>
      <c r="CE348" s="5" t="b">
        <f t="shared" si="446"/>
        <v>0</v>
      </c>
      <c r="CF348" s="5" t="b">
        <f t="shared" si="447"/>
        <v>0</v>
      </c>
      <c r="CG348" s="5" t="b">
        <f t="shared" si="448"/>
        <v>0</v>
      </c>
      <c r="CH348" s="5" t="b">
        <f t="shared" si="449"/>
        <v>0</v>
      </c>
      <c r="CI348" s="5">
        <f t="shared" si="450"/>
        <v>0</v>
      </c>
      <c r="CJ348" s="5" t="str">
        <f t="shared" si="451"/>
        <v>I don't know that verb.</v>
      </c>
      <c r="CK348" s="4">
        <f t="shared" si="452"/>
        <v>3</v>
      </c>
      <c r="CL348" s="4" t="b">
        <f t="shared" si="453"/>
        <v>0</v>
      </c>
      <c r="CM348" s="4">
        <f t="shared" si="513"/>
        <v>20</v>
      </c>
      <c r="CN348" s="4" t="b">
        <f t="shared" si="454"/>
        <v>0</v>
      </c>
      <c r="CO348" s="4">
        <f t="shared" si="455"/>
        <v>12</v>
      </c>
      <c r="CP348" s="4">
        <f t="shared" si="456"/>
        <v>10</v>
      </c>
      <c r="CQ348" s="4">
        <f t="shared" si="457"/>
        <v>2</v>
      </c>
      <c r="CR348" s="4">
        <f t="shared" si="458"/>
        <v>20</v>
      </c>
      <c r="CS348" s="4">
        <f t="shared" si="459"/>
        <v>2</v>
      </c>
      <c r="CT348" s="4">
        <f t="shared" si="460"/>
        <v>15</v>
      </c>
      <c r="CU348" s="4">
        <f t="shared" si="461"/>
        <v>16</v>
      </c>
      <c r="CV348" s="4">
        <f t="shared" si="462"/>
        <v>8</v>
      </c>
      <c r="CW348" s="4">
        <f t="shared" si="463"/>
        <v>8</v>
      </c>
      <c r="CX348" s="4">
        <f t="shared" si="464"/>
        <v>14</v>
      </c>
      <c r="CY348" s="4">
        <f t="shared" si="465"/>
        <v>19</v>
      </c>
      <c r="CZ348" s="4">
        <f t="shared" si="466"/>
        <v>9</v>
      </c>
      <c r="DA348" s="4">
        <f t="shared" si="467"/>
        <v>2</v>
      </c>
      <c r="DB348" s="4">
        <f t="shared" si="468"/>
        <v>12</v>
      </c>
      <c r="DC348" s="4">
        <f t="shared" si="514"/>
        <v>2</v>
      </c>
      <c r="DD348" s="4">
        <f t="shared" si="469"/>
        <v>2</v>
      </c>
      <c r="DE348" s="4">
        <f t="shared" si="470"/>
        <v>2</v>
      </c>
      <c r="DF348" s="4">
        <f t="shared" si="471"/>
        <v>10</v>
      </c>
      <c r="DG348" s="4">
        <f t="shared" si="472"/>
        <v>2</v>
      </c>
      <c r="DH348" s="4">
        <f t="shared" si="473"/>
        <v>17</v>
      </c>
      <c r="DI348" s="4">
        <f t="shared" si="474"/>
        <v>6</v>
      </c>
      <c r="DJ348" s="4">
        <f t="shared" si="475"/>
        <v>15</v>
      </c>
      <c r="DK348" s="4">
        <f t="shared" si="476"/>
        <v>19</v>
      </c>
      <c r="DL348" s="4">
        <f t="shared" si="477"/>
        <v>2</v>
      </c>
      <c r="DM348" s="4">
        <f t="shared" si="478"/>
        <v>22</v>
      </c>
      <c r="DN348" s="4">
        <f t="shared" si="479"/>
        <v>23</v>
      </c>
      <c r="DO348" s="3"/>
    </row>
    <row r="349" spans="1:119" x14ac:dyDescent="0.35">
      <c r="A349" s="3" t="str">
        <f t="shared" si="480"/>
        <v/>
      </c>
      <c r="B349" s="6"/>
      <c r="C349" s="3" t="str">
        <f t="shared" si="430"/>
        <v/>
      </c>
      <c r="D349" s="3" t="e" cm="1">
        <f t="array" ref="D349:F349">INDEX(_xlfn.TEXTSPLIT(B349," ",,TRUE),_xlfn.SEQUENCE(1,3))</f>
        <v>#VALUE!</v>
      </c>
      <c r="E349" s="3" t="e">
        <v>#VALUE!</v>
      </c>
      <c r="F349" s="3" t="e">
        <v>#VALUE!</v>
      </c>
      <c r="G349" s="3" t="e" cm="1">
        <f t="array" ref="G349">_xlfn.XLOOKUP(D349,Data!$D$3:$D$36,Data!$E$3:$G$36)</f>
        <v>#VALUE!</v>
      </c>
      <c r="H349" s="3"/>
      <c r="I349" s="3"/>
      <c r="J349" s="3" t="e">
        <f>_xlfn.XMATCH(E349,Data!$L$3:$L$10)</f>
        <v>#VALUE!</v>
      </c>
      <c r="K349" s="3" t="str">
        <f>IF(M349="",IF(I349,Data!$B$4,_xlfn.XLOOKUP(D349,Data!$D$3:$D$36,Data!$E$3:$E$36)),"")</f>
        <v/>
      </c>
      <c r="L349" s="3" t="str">
        <f>IF(M349="",IF(I349,_xlfn.XLOOKUP(G349,Data!$L$3:$L$10,Data!$M$3:$M$10),IF(H349=0,"",IF(H349=1,E349,_xlfn.XLOOKUP(E349,Data!$L$3:$L$10,Data!$M$3:$M$10)))),"")</f>
        <v/>
      </c>
      <c r="M349" s="3" t="str">
        <f>IF(NOT(ISERROR(F349)),Data!$J$3,IF(ISERROR(G349),Data!$J$4,IF(AND(H349=0,NOT(ISERROR(E349))),Data!$J$5,IF(AND(H349=2,ISERROR(J349)),Data!$J$7,IF(AND(H349=1,ISERROR(E349)),Data!$J$6,"")))))</f>
        <v>I don't know that verb.</v>
      </c>
      <c r="N349" s="3" t="e">
        <f>_xlfn.XLOOKUP(K349,Data!$D$3:$D$36,Data!$H$3:$H$36)</f>
        <v>#N/A</v>
      </c>
      <c r="O349" s="3" t="e">
        <f>_xlfn.XLOOKUP(L349,Data!$X$3:$X$29,Data!$W$3:$W$29)</f>
        <v>#N/A</v>
      </c>
      <c r="P349" s="3" t="b">
        <f>OR(_xlfn.XLOOKUP(CK348,Data!$O$3:$O$25,Data!$U$3:$U$25),AND(CL348,OR(DC348=CK348,DC348=1)))</f>
        <v>1</v>
      </c>
      <c r="Q349" s="3" t="e" cm="1">
        <f t="array" ref="Q349">INDEX(CO348:DN348,1,O349)</f>
        <v>#N/A</v>
      </c>
      <c r="R349" s="3" t="e">
        <f t="shared" si="432"/>
        <v>#N/A</v>
      </c>
      <c r="S349" s="3" t="e">
        <f t="shared" si="481"/>
        <v>#N/A</v>
      </c>
      <c r="T349" s="3" t="str">
        <f t="shared" si="482"/>
        <v/>
      </c>
      <c r="U349" s="3" t="str">
        <f>IF(M349&lt;&gt;"",M349,IF(L349="","",IFERROR(IF(T349=0,IF(S349=FALSE,Data!$J$11,Data!$J$8),""),IF(K349=Data!$B$4,"",Data!$J$8))))</f>
        <v>I don't know that verb.</v>
      </c>
      <c r="V349" s="3" t="e" cm="1">
        <f t="array" ref="V349">INDEX(Data!$Q$3:$T$25,CK348,L349)</f>
        <v>#VALUE!</v>
      </c>
      <c r="W349" s="3" t="e">
        <f t="shared" si="433"/>
        <v>#VALUE!</v>
      </c>
      <c r="X349" s="3">
        <f t="shared" si="483"/>
        <v>0</v>
      </c>
      <c r="Y349" s="3" t="str">
        <f>IF(K349&lt;&gt;"Go","",IF(ISNUMBER(V349),IF(V349&gt;0,W349,Data!$J$9),Play!V349))</f>
        <v/>
      </c>
      <c r="Z349" s="3" t="b">
        <f t="shared" si="484"/>
        <v>0</v>
      </c>
      <c r="AA349" s="3" t="str">
        <f t="shared" si="485"/>
        <v/>
      </c>
      <c r="AB349" s="3">
        <f t="shared" si="434"/>
        <v>0</v>
      </c>
      <c r="AE349" s="5" t="str">
        <f t="shared" si="435"/>
        <v/>
      </c>
      <c r="AF349" s="5" t="str">
        <f>IF(AE349&lt;&gt;"",OR(_xlfn.XLOOKUP(AE349,Data!$O$3:$O$25,Data!$U$3:$U$25),AND(CL348,OR(DC348=1,DC348=CK348))),"")</f>
        <v/>
      </c>
      <c r="AG349" s="5" t="e" cm="1">
        <f t="array" ref="AG349">"Exits: " &amp; _xlfn.TEXTJOIN(", ", TRUE, IF(INDEX(Data!$Q$3:$T$25,AE349,0)&gt;0,Data!$Q$2:$T$2,""))&amp;"."</f>
        <v>#VALUE!</v>
      </c>
      <c r="AH349" s="5" t="str" cm="1">
        <f t="array" ref="AH349">_xlfn.TEXTJOIN(", ", TRUE, IF(CO348:DN348=AE349,_xlfn.XLOOKUP($CO$3:$DN$3,Data!$W$3:$W$28,Data!$X$3:$X$28),""))</f>
        <v/>
      </c>
      <c r="AI349" s="5" t="str">
        <f>IF(AF349="","",IF(AF349,_xlfn.XLOOKUP(AE349,Data!$O$3:$O$25,Data!$P$3:$P$25)&amp;" "&amp;AG349&amp;IF(AH349&lt;&gt;""," You see: " &amp;AH349&amp;".",""),Data!$J$10))</f>
        <v/>
      </c>
      <c r="AJ349" s="5" t="str">
        <f t="shared" si="486"/>
        <v/>
      </c>
      <c r="AK349" s="5" t="str">
        <f>IF(AND(K349="Talk",U349=""),_xlfn.XLOOKUP(T349,Data!$W$3:$W$28,Data!$AC$3:$AC$28),"")</f>
        <v/>
      </c>
      <c r="AL349" s="5" t="str">
        <f t="shared" si="487"/>
        <v/>
      </c>
      <c r="AM349" s="5" t="b">
        <f t="shared" si="488"/>
        <v>0</v>
      </c>
      <c r="AN349" s="5" t="str">
        <f>IF(AM349,IF(_xlfn.XLOOKUP(T349,Data!$W$3:$W$28,Data!$AA$3:$AA$28)=FALSE,"You can't take that.",IF(Q349=1,"You already have that.",IF(OR(CK348=CT348,CK348=CY348),"The unholy fiend prevents you!",""))),"")</f>
        <v/>
      </c>
      <c r="AO349" s="5" t="str">
        <f t="shared" si="489"/>
        <v/>
      </c>
      <c r="AP349" s="5" t="str">
        <f t="shared" si="490"/>
        <v/>
      </c>
      <c r="AQ349" s="5" t="b">
        <f t="shared" si="491"/>
        <v>0</v>
      </c>
      <c r="AR349" s="5" t="str">
        <f t="shared" si="492"/>
        <v/>
      </c>
      <c r="AS349" s="5" t="str">
        <f t="shared" si="493"/>
        <v/>
      </c>
      <c r="AT349" s="5" t="str">
        <f t="shared" si="431"/>
        <v/>
      </c>
      <c r="AU349" s="5" t="str">
        <f>IF(AND(K349="Examine",U349=""),_xlfn.XLOOKUP(T349,Data!$W$3:$W$28,Data!$Z$3:$Z$28)&amp;IF(T349=15,IF(CL348,IF(CM348&gt;=14,"burning brightly.",IF(CM348&gt;=9,"burning steadily.",IF(CM348&gt;=4,"burning weakly.","guttering."))),"unlit."),""),"")</f>
        <v/>
      </c>
      <c r="AV349" s="5" t="str" cm="1">
        <f t="array" ref="AV349">_xlfn.TEXTJOIN(", ", TRUE, IF(CO348:DN348=1,CO$1:DN$1,""))</f>
        <v/>
      </c>
      <c r="AW349" s="5" t="str">
        <f t="shared" si="494"/>
        <v/>
      </c>
      <c r="AX349" s="5" t="b">
        <f t="shared" si="495"/>
        <v>0</v>
      </c>
      <c r="AY349" s="5" t="str">
        <f>IF(AX349,IF(NOT(ISBLANK(_xlfn.XLOOKUP(T349,Data!$W$3:$W$28,Data!$AD$3:$AD$28))),IF(CK348=12,"","There's nowhere to pour it away here."),"You can't empty that!"),"")</f>
        <v/>
      </c>
      <c r="AZ349" s="5" t="str">
        <f t="shared" si="496"/>
        <v/>
      </c>
      <c r="BA349" s="5" t="b">
        <f t="shared" si="497"/>
        <v>0</v>
      </c>
      <c r="BB349" s="5" t="e">
        <f>_xlfn.XLOOKUP(T349,Data!$W$3:$W$28,Data!$AD$3:$AD$28)</f>
        <v>#N/A</v>
      </c>
      <c r="BC349" s="5" t="str">
        <f t="shared" si="498"/>
        <v/>
      </c>
      <c r="BD349" s="5" t="str">
        <f t="shared" si="499"/>
        <v/>
      </c>
      <c r="BE349" s="5" t="b">
        <f t="shared" si="500"/>
        <v>0</v>
      </c>
      <c r="BF349" s="5" t="str">
        <f t="shared" si="436"/>
        <v/>
      </c>
      <c r="BG349" s="5" t="str">
        <f t="shared" si="501"/>
        <v/>
      </c>
      <c r="BH349" s="5" t="b">
        <f t="shared" si="502"/>
        <v>0</v>
      </c>
      <c r="BI349" s="5" t="str">
        <f t="shared" si="503"/>
        <v/>
      </c>
      <c r="BJ349" s="5" t="str">
        <f t="shared" si="437"/>
        <v/>
      </c>
      <c r="BK349" s="5" t="str">
        <f>IF(BH349,IF(BI349="","You ring the bell. "&amp;IF(BJ349=0,"Nothing else happens.","The "&amp;_xlfn.XLOOKUP(BJ349,Data!$W$3:$W$28,Data!$X$3:$X$28)&amp;" is transformed!"),BI349),"")</f>
        <v/>
      </c>
      <c r="BL349" s="5" t="b">
        <f t="shared" si="504"/>
        <v>0</v>
      </c>
      <c r="BM349" s="5" t="b">
        <f t="shared" si="505"/>
        <v>0</v>
      </c>
      <c r="BN349" s="5" t="str">
        <f t="shared" si="438"/>
        <v/>
      </c>
      <c r="BO349" s="5" t="str">
        <f t="shared" si="439"/>
        <v/>
      </c>
      <c r="BP349" s="5" t="b">
        <f t="shared" si="506"/>
        <v>0</v>
      </c>
      <c r="BQ349" s="5" t="str">
        <f>IF(BP349,IF(_xlfn.XLOOKUP(T349,Data!$W$3:$W$28,Data!$AB$3:$AB$28),"That's much too precious to give away!",IF(OR(AND(T349=17,CK348=CQ348),AND(T349=21,CK348=CV348)),"","No-one here seems to want that.")),"")</f>
        <v/>
      </c>
      <c r="BR349" s="5" t="str">
        <f>IF(BP349,IF(BQ349&lt;&gt;"",BQ349,IF(T349=21,Data!$B$5,"The priest takes the water and it is transformed by heavenly radiance!")),"")</f>
        <v/>
      </c>
      <c r="BS349" s="5" t="b">
        <f t="shared" si="507"/>
        <v>0</v>
      </c>
      <c r="BT349" s="5" t="str">
        <f t="shared" si="440"/>
        <v/>
      </c>
      <c r="BU349" s="5" t="str">
        <f t="shared" si="508"/>
        <v/>
      </c>
      <c r="BV349" s="5" t="b">
        <f t="shared" si="509"/>
        <v>0</v>
      </c>
      <c r="BW349" s="5" t="str">
        <f t="shared" si="441"/>
        <v/>
      </c>
      <c r="BX349" s="5" t="str">
        <f t="shared" si="510"/>
        <v/>
      </c>
      <c r="BY349" s="5" t="b">
        <f t="shared" si="511"/>
        <v>0</v>
      </c>
      <c r="BZ349" s="5">
        <f t="shared" si="512"/>
        <v>0</v>
      </c>
      <c r="CA349" s="5" t="str">
        <f t="shared" si="442"/>
        <v/>
      </c>
      <c r="CB349" s="5" t="b">
        <f t="shared" si="443"/>
        <v>0</v>
      </c>
      <c r="CC349" s="5" t="str">
        <f t="shared" si="444"/>
        <v/>
      </c>
      <c r="CD349" s="5" t="b">
        <f t="shared" si="445"/>
        <v>0</v>
      </c>
      <c r="CE349" s="5" t="b">
        <f t="shared" si="446"/>
        <v>0</v>
      </c>
      <c r="CF349" s="5" t="b">
        <f t="shared" si="447"/>
        <v>0</v>
      </c>
      <c r="CG349" s="5" t="b">
        <f t="shared" si="448"/>
        <v>0</v>
      </c>
      <c r="CH349" s="5" t="b">
        <f t="shared" si="449"/>
        <v>0</v>
      </c>
      <c r="CI349" s="5">
        <f t="shared" si="450"/>
        <v>0</v>
      </c>
      <c r="CJ349" s="5" t="str">
        <f t="shared" si="451"/>
        <v>I don't know that verb.</v>
      </c>
      <c r="CK349" s="4">
        <f t="shared" si="452"/>
        <v>3</v>
      </c>
      <c r="CL349" s="4" t="b">
        <f t="shared" si="453"/>
        <v>0</v>
      </c>
      <c r="CM349" s="4">
        <f t="shared" si="513"/>
        <v>20</v>
      </c>
      <c r="CN349" s="4" t="b">
        <f t="shared" si="454"/>
        <v>0</v>
      </c>
      <c r="CO349" s="4">
        <f t="shared" si="455"/>
        <v>12</v>
      </c>
      <c r="CP349" s="4">
        <f t="shared" si="456"/>
        <v>10</v>
      </c>
      <c r="CQ349" s="4">
        <f t="shared" si="457"/>
        <v>2</v>
      </c>
      <c r="CR349" s="4">
        <f t="shared" si="458"/>
        <v>20</v>
      </c>
      <c r="CS349" s="4">
        <f t="shared" si="459"/>
        <v>2</v>
      </c>
      <c r="CT349" s="4">
        <f t="shared" si="460"/>
        <v>15</v>
      </c>
      <c r="CU349" s="4">
        <f t="shared" si="461"/>
        <v>16</v>
      </c>
      <c r="CV349" s="4">
        <f t="shared" si="462"/>
        <v>8</v>
      </c>
      <c r="CW349" s="4">
        <f t="shared" si="463"/>
        <v>8</v>
      </c>
      <c r="CX349" s="4">
        <f t="shared" si="464"/>
        <v>14</v>
      </c>
      <c r="CY349" s="4">
        <f t="shared" si="465"/>
        <v>19</v>
      </c>
      <c r="CZ349" s="4">
        <f t="shared" si="466"/>
        <v>9</v>
      </c>
      <c r="DA349" s="4">
        <f t="shared" si="467"/>
        <v>2</v>
      </c>
      <c r="DB349" s="4">
        <f t="shared" si="468"/>
        <v>12</v>
      </c>
      <c r="DC349" s="4">
        <f t="shared" si="514"/>
        <v>2</v>
      </c>
      <c r="DD349" s="4">
        <f t="shared" si="469"/>
        <v>2</v>
      </c>
      <c r="DE349" s="4">
        <f t="shared" si="470"/>
        <v>2</v>
      </c>
      <c r="DF349" s="4">
        <f t="shared" si="471"/>
        <v>10</v>
      </c>
      <c r="DG349" s="4">
        <f t="shared" si="472"/>
        <v>2</v>
      </c>
      <c r="DH349" s="4">
        <f t="shared" si="473"/>
        <v>17</v>
      </c>
      <c r="DI349" s="4">
        <f t="shared" si="474"/>
        <v>6</v>
      </c>
      <c r="DJ349" s="4">
        <f t="shared" si="475"/>
        <v>15</v>
      </c>
      <c r="DK349" s="4">
        <f t="shared" si="476"/>
        <v>19</v>
      </c>
      <c r="DL349" s="4">
        <f t="shared" si="477"/>
        <v>2</v>
      </c>
      <c r="DM349" s="4">
        <f t="shared" si="478"/>
        <v>22</v>
      </c>
      <c r="DN349" s="4">
        <f t="shared" si="479"/>
        <v>23</v>
      </c>
      <c r="DO349" s="3"/>
    </row>
    <row r="350" spans="1:119" x14ac:dyDescent="0.35">
      <c r="A350" s="3" t="str">
        <f t="shared" si="480"/>
        <v/>
      </c>
      <c r="B350" s="6"/>
      <c r="C350" s="3" t="str">
        <f t="shared" si="430"/>
        <v/>
      </c>
      <c r="D350" s="3" t="e" cm="1">
        <f t="array" ref="D350:F350">INDEX(_xlfn.TEXTSPLIT(B350," ",,TRUE),_xlfn.SEQUENCE(1,3))</f>
        <v>#VALUE!</v>
      </c>
      <c r="E350" s="3" t="e">
        <v>#VALUE!</v>
      </c>
      <c r="F350" s="3" t="e">
        <v>#VALUE!</v>
      </c>
      <c r="G350" s="3" t="e" cm="1">
        <f t="array" ref="G350">_xlfn.XLOOKUP(D350,Data!$D$3:$D$36,Data!$E$3:$G$36)</f>
        <v>#VALUE!</v>
      </c>
      <c r="H350" s="3"/>
      <c r="I350" s="3"/>
      <c r="J350" s="3" t="e">
        <f>_xlfn.XMATCH(E350,Data!$L$3:$L$10)</f>
        <v>#VALUE!</v>
      </c>
      <c r="K350" s="3" t="str">
        <f>IF(M350="",IF(I350,Data!$B$4,_xlfn.XLOOKUP(D350,Data!$D$3:$D$36,Data!$E$3:$E$36)),"")</f>
        <v/>
      </c>
      <c r="L350" s="3" t="str">
        <f>IF(M350="",IF(I350,_xlfn.XLOOKUP(G350,Data!$L$3:$L$10,Data!$M$3:$M$10),IF(H350=0,"",IF(H350=1,E350,_xlfn.XLOOKUP(E350,Data!$L$3:$L$10,Data!$M$3:$M$10)))),"")</f>
        <v/>
      </c>
      <c r="M350" s="3" t="str">
        <f>IF(NOT(ISERROR(F350)),Data!$J$3,IF(ISERROR(G350),Data!$J$4,IF(AND(H350=0,NOT(ISERROR(E350))),Data!$J$5,IF(AND(H350=2,ISERROR(J350)),Data!$J$7,IF(AND(H350=1,ISERROR(E350)),Data!$J$6,"")))))</f>
        <v>I don't know that verb.</v>
      </c>
      <c r="N350" s="3" t="e">
        <f>_xlfn.XLOOKUP(K350,Data!$D$3:$D$36,Data!$H$3:$H$36)</f>
        <v>#N/A</v>
      </c>
      <c r="O350" s="3" t="e">
        <f>_xlfn.XLOOKUP(L350,Data!$X$3:$X$29,Data!$W$3:$W$29)</f>
        <v>#N/A</v>
      </c>
      <c r="P350" s="3" t="b">
        <f>OR(_xlfn.XLOOKUP(CK349,Data!$O$3:$O$25,Data!$U$3:$U$25),AND(CL349,OR(DC349=CK349,DC349=1)))</f>
        <v>1</v>
      </c>
      <c r="Q350" s="3" t="e" cm="1">
        <f t="array" ref="Q350">INDEX(CO349:DN349,1,O350)</f>
        <v>#N/A</v>
      </c>
      <c r="R350" s="3" t="e">
        <f t="shared" si="432"/>
        <v>#N/A</v>
      </c>
      <c r="S350" s="3" t="e">
        <f t="shared" si="481"/>
        <v>#N/A</v>
      </c>
      <c r="T350" s="3" t="str">
        <f t="shared" si="482"/>
        <v/>
      </c>
      <c r="U350" s="3" t="str">
        <f>IF(M350&lt;&gt;"",M350,IF(L350="","",IFERROR(IF(T350=0,IF(S350=FALSE,Data!$J$11,Data!$J$8),""),IF(K350=Data!$B$4,"",Data!$J$8))))</f>
        <v>I don't know that verb.</v>
      </c>
      <c r="V350" s="3" t="e" cm="1">
        <f t="array" ref="V350">INDEX(Data!$Q$3:$T$25,CK349,L350)</f>
        <v>#VALUE!</v>
      </c>
      <c r="W350" s="3" t="e">
        <f t="shared" si="433"/>
        <v>#VALUE!</v>
      </c>
      <c r="X350" s="3">
        <f t="shared" si="483"/>
        <v>0</v>
      </c>
      <c r="Y350" s="3" t="str">
        <f>IF(K350&lt;&gt;"Go","",IF(ISNUMBER(V350),IF(V350&gt;0,W350,Data!$J$9),Play!V350))</f>
        <v/>
      </c>
      <c r="Z350" s="3" t="b">
        <f t="shared" si="484"/>
        <v>0</v>
      </c>
      <c r="AA350" s="3" t="str">
        <f t="shared" si="485"/>
        <v/>
      </c>
      <c r="AB350" s="3">
        <f t="shared" si="434"/>
        <v>0</v>
      </c>
      <c r="AE350" s="5" t="str">
        <f t="shared" si="435"/>
        <v/>
      </c>
      <c r="AF350" s="5" t="str">
        <f>IF(AE350&lt;&gt;"",OR(_xlfn.XLOOKUP(AE350,Data!$O$3:$O$25,Data!$U$3:$U$25),AND(CL349,OR(DC349=1,DC349=CK349))),"")</f>
        <v/>
      </c>
      <c r="AG350" s="5" t="e" cm="1">
        <f t="array" ref="AG350">"Exits: " &amp; _xlfn.TEXTJOIN(", ", TRUE, IF(INDEX(Data!$Q$3:$T$25,AE350,0)&gt;0,Data!$Q$2:$T$2,""))&amp;"."</f>
        <v>#VALUE!</v>
      </c>
      <c r="AH350" s="5" t="str" cm="1">
        <f t="array" ref="AH350">_xlfn.TEXTJOIN(", ", TRUE, IF(CO349:DN349=AE350,_xlfn.XLOOKUP($CO$3:$DN$3,Data!$W$3:$W$28,Data!$X$3:$X$28),""))</f>
        <v/>
      </c>
      <c r="AI350" s="5" t="str">
        <f>IF(AF350="","",IF(AF350,_xlfn.XLOOKUP(AE350,Data!$O$3:$O$25,Data!$P$3:$P$25)&amp;" "&amp;AG350&amp;IF(AH350&lt;&gt;""," You see: " &amp;AH350&amp;".",""),Data!$J$10))</f>
        <v/>
      </c>
      <c r="AJ350" s="5" t="str">
        <f t="shared" si="486"/>
        <v/>
      </c>
      <c r="AK350" s="5" t="str">
        <f>IF(AND(K350="Talk",U350=""),_xlfn.XLOOKUP(T350,Data!$W$3:$W$28,Data!$AC$3:$AC$28),"")</f>
        <v/>
      </c>
      <c r="AL350" s="5" t="str">
        <f t="shared" si="487"/>
        <v/>
      </c>
      <c r="AM350" s="5" t="b">
        <f t="shared" si="488"/>
        <v>0</v>
      </c>
      <c r="AN350" s="5" t="str">
        <f>IF(AM350,IF(_xlfn.XLOOKUP(T350,Data!$W$3:$W$28,Data!$AA$3:$AA$28)=FALSE,"You can't take that.",IF(Q350=1,"You already have that.",IF(OR(CK349=CT349,CK349=CY349),"The unholy fiend prevents you!",""))),"")</f>
        <v/>
      </c>
      <c r="AO350" s="5" t="str">
        <f t="shared" si="489"/>
        <v/>
      </c>
      <c r="AP350" s="5" t="str">
        <f t="shared" si="490"/>
        <v/>
      </c>
      <c r="AQ350" s="5" t="b">
        <f t="shared" si="491"/>
        <v>0</v>
      </c>
      <c r="AR350" s="5" t="str">
        <f t="shared" si="492"/>
        <v/>
      </c>
      <c r="AS350" s="5" t="str">
        <f t="shared" si="493"/>
        <v/>
      </c>
      <c r="AT350" s="5" t="str">
        <f t="shared" si="431"/>
        <v/>
      </c>
      <c r="AU350" s="5" t="str">
        <f>IF(AND(K350="Examine",U350=""),_xlfn.XLOOKUP(T350,Data!$W$3:$W$28,Data!$Z$3:$Z$28)&amp;IF(T350=15,IF(CL349,IF(CM349&gt;=14,"burning brightly.",IF(CM349&gt;=9,"burning steadily.",IF(CM349&gt;=4,"burning weakly.","guttering."))),"unlit."),""),"")</f>
        <v/>
      </c>
      <c r="AV350" s="5" t="str" cm="1">
        <f t="array" ref="AV350">_xlfn.TEXTJOIN(", ", TRUE, IF(CO349:DN349=1,CO$1:DN$1,""))</f>
        <v/>
      </c>
      <c r="AW350" s="5" t="str">
        <f t="shared" si="494"/>
        <v/>
      </c>
      <c r="AX350" s="5" t="b">
        <f t="shared" si="495"/>
        <v>0</v>
      </c>
      <c r="AY350" s="5" t="str">
        <f>IF(AX350,IF(NOT(ISBLANK(_xlfn.XLOOKUP(T350,Data!$W$3:$W$28,Data!$AD$3:$AD$28))),IF(CK349=12,"","There's nowhere to pour it away here."),"You can't empty that!"),"")</f>
        <v/>
      </c>
      <c r="AZ350" s="5" t="str">
        <f t="shared" si="496"/>
        <v/>
      </c>
      <c r="BA350" s="5" t="b">
        <f t="shared" si="497"/>
        <v>0</v>
      </c>
      <c r="BB350" s="5" t="e">
        <f>_xlfn.XLOOKUP(T350,Data!$W$3:$W$28,Data!$AD$3:$AD$28)</f>
        <v>#N/A</v>
      </c>
      <c r="BC350" s="5" t="str">
        <f t="shared" si="498"/>
        <v/>
      </c>
      <c r="BD350" s="5" t="str">
        <f t="shared" si="499"/>
        <v/>
      </c>
      <c r="BE350" s="5" t="b">
        <f t="shared" si="500"/>
        <v>0</v>
      </c>
      <c r="BF350" s="5" t="str">
        <f t="shared" si="436"/>
        <v/>
      </c>
      <c r="BG350" s="5" t="str">
        <f t="shared" si="501"/>
        <v/>
      </c>
      <c r="BH350" s="5" t="b">
        <f t="shared" si="502"/>
        <v>0</v>
      </c>
      <c r="BI350" s="5" t="str">
        <f t="shared" si="503"/>
        <v/>
      </c>
      <c r="BJ350" s="5" t="str">
        <f t="shared" si="437"/>
        <v/>
      </c>
      <c r="BK350" s="5" t="str">
        <f>IF(BH350,IF(BI350="","You ring the bell. "&amp;IF(BJ350=0,"Nothing else happens.","The "&amp;_xlfn.XLOOKUP(BJ350,Data!$W$3:$W$28,Data!$X$3:$X$28)&amp;" is transformed!"),BI350),"")</f>
        <v/>
      </c>
      <c r="BL350" s="5" t="b">
        <f t="shared" si="504"/>
        <v>0</v>
      </c>
      <c r="BM350" s="5" t="b">
        <f t="shared" si="505"/>
        <v>0</v>
      </c>
      <c r="BN350" s="5" t="str">
        <f t="shared" si="438"/>
        <v/>
      </c>
      <c r="BO350" s="5" t="str">
        <f t="shared" si="439"/>
        <v/>
      </c>
      <c r="BP350" s="5" t="b">
        <f t="shared" si="506"/>
        <v>0</v>
      </c>
      <c r="BQ350" s="5" t="str">
        <f>IF(BP350,IF(_xlfn.XLOOKUP(T350,Data!$W$3:$W$28,Data!$AB$3:$AB$28),"That's much too precious to give away!",IF(OR(AND(T350=17,CK349=CQ349),AND(T350=21,CK349=CV349)),"","No-one here seems to want that.")),"")</f>
        <v/>
      </c>
      <c r="BR350" s="5" t="str">
        <f>IF(BP350,IF(BQ350&lt;&gt;"",BQ350,IF(T350=21,Data!$B$5,"The priest takes the water and it is transformed by heavenly radiance!")),"")</f>
        <v/>
      </c>
      <c r="BS350" s="5" t="b">
        <f t="shared" si="507"/>
        <v>0</v>
      </c>
      <c r="BT350" s="5" t="str">
        <f t="shared" si="440"/>
        <v/>
      </c>
      <c r="BU350" s="5" t="str">
        <f t="shared" si="508"/>
        <v/>
      </c>
      <c r="BV350" s="5" t="b">
        <f t="shared" si="509"/>
        <v>0</v>
      </c>
      <c r="BW350" s="5" t="str">
        <f t="shared" si="441"/>
        <v/>
      </c>
      <c r="BX350" s="5" t="str">
        <f t="shared" si="510"/>
        <v/>
      </c>
      <c r="BY350" s="5" t="b">
        <f t="shared" si="511"/>
        <v>0</v>
      </c>
      <c r="BZ350" s="5">
        <f t="shared" si="512"/>
        <v>0</v>
      </c>
      <c r="CA350" s="5" t="str">
        <f t="shared" si="442"/>
        <v/>
      </c>
      <c r="CB350" s="5" t="b">
        <f t="shared" si="443"/>
        <v>0</v>
      </c>
      <c r="CC350" s="5" t="str">
        <f t="shared" si="444"/>
        <v/>
      </c>
      <c r="CD350" s="5" t="b">
        <f t="shared" si="445"/>
        <v>0</v>
      </c>
      <c r="CE350" s="5" t="b">
        <f t="shared" si="446"/>
        <v>0</v>
      </c>
      <c r="CF350" s="5" t="b">
        <f t="shared" si="447"/>
        <v>0</v>
      </c>
      <c r="CG350" s="5" t="b">
        <f t="shared" si="448"/>
        <v>0</v>
      </c>
      <c r="CH350" s="5" t="b">
        <f t="shared" si="449"/>
        <v>0</v>
      </c>
      <c r="CI350" s="5">
        <f t="shared" si="450"/>
        <v>0</v>
      </c>
      <c r="CJ350" s="5" t="str">
        <f t="shared" si="451"/>
        <v>I don't know that verb.</v>
      </c>
      <c r="CK350" s="4">
        <f t="shared" si="452"/>
        <v>3</v>
      </c>
      <c r="CL350" s="4" t="b">
        <f t="shared" si="453"/>
        <v>0</v>
      </c>
      <c r="CM350" s="4">
        <f t="shared" si="513"/>
        <v>20</v>
      </c>
      <c r="CN350" s="4" t="b">
        <f t="shared" si="454"/>
        <v>0</v>
      </c>
      <c r="CO350" s="4">
        <f t="shared" si="455"/>
        <v>12</v>
      </c>
      <c r="CP350" s="4">
        <f t="shared" si="456"/>
        <v>10</v>
      </c>
      <c r="CQ350" s="4">
        <f t="shared" si="457"/>
        <v>2</v>
      </c>
      <c r="CR350" s="4">
        <f t="shared" si="458"/>
        <v>20</v>
      </c>
      <c r="CS350" s="4">
        <f t="shared" si="459"/>
        <v>2</v>
      </c>
      <c r="CT350" s="4">
        <f t="shared" si="460"/>
        <v>15</v>
      </c>
      <c r="CU350" s="4">
        <f t="shared" si="461"/>
        <v>16</v>
      </c>
      <c r="CV350" s="4">
        <f t="shared" si="462"/>
        <v>8</v>
      </c>
      <c r="CW350" s="4">
        <f t="shared" si="463"/>
        <v>8</v>
      </c>
      <c r="CX350" s="4">
        <f t="shared" si="464"/>
        <v>14</v>
      </c>
      <c r="CY350" s="4">
        <f t="shared" si="465"/>
        <v>19</v>
      </c>
      <c r="CZ350" s="4">
        <f t="shared" si="466"/>
        <v>9</v>
      </c>
      <c r="DA350" s="4">
        <f t="shared" si="467"/>
        <v>2</v>
      </c>
      <c r="DB350" s="4">
        <f t="shared" si="468"/>
        <v>12</v>
      </c>
      <c r="DC350" s="4">
        <f t="shared" si="514"/>
        <v>2</v>
      </c>
      <c r="DD350" s="4">
        <f t="shared" si="469"/>
        <v>2</v>
      </c>
      <c r="DE350" s="4">
        <f t="shared" si="470"/>
        <v>2</v>
      </c>
      <c r="DF350" s="4">
        <f t="shared" si="471"/>
        <v>10</v>
      </c>
      <c r="DG350" s="4">
        <f t="shared" si="472"/>
        <v>2</v>
      </c>
      <c r="DH350" s="4">
        <f t="shared" si="473"/>
        <v>17</v>
      </c>
      <c r="DI350" s="4">
        <f t="shared" si="474"/>
        <v>6</v>
      </c>
      <c r="DJ350" s="4">
        <f t="shared" si="475"/>
        <v>15</v>
      </c>
      <c r="DK350" s="4">
        <f t="shared" si="476"/>
        <v>19</v>
      </c>
      <c r="DL350" s="4">
        <f t="shared" si="477"/>
        <v>2</v>
      </c>
      <c r="DM350" s="4">
        <f t="shared" si="478"/>
        <v>22</v>
      </c>
      <c r="DN350" s="4">
        <f t="shared" si="479"/>
        <v>23</v>
      </c>
      <c r="DO350" s="3"/>
    </row>
    <row r="351" spans="1:119" x14ac:dyDescent="0.35">
      <c r="A351" s="3" t="str">
        <f t="shared" si="480"/>
        <v/>
      </c>
      <c r="B351" s="6"/>
      <c r="C351" s="3" t="str">
        <f t="shared" si="430"/>
        <v/>
      </c>
      <c r="D351" s="3" t="e" cm="1">
        <f t="array" ref="D351:F351">INDEX(_xlfn.TEXTSPLIT(B351," ",,TRUE),_xlfn.SEQUENCE(1,3))</f>
        <v>#VALUE!</v>
      </c>
      <c r="E351" s="3" t="e">
        <v>#VALUE!</v>
      </c>
      <c r="F351" s="3" t="e">
        <v>#VALUE!</v>
      </c>
      <c r="G351" s="3" t="e" cm="1">
        <f t="array" ref="G351">_xlfn.XLOOKUP(D351,Data!$D$3:$D$36,Data!$E$3:$G$36)</f>
        <v>#VALUE!</v>
      </c>
      <c r="H351" s="3"/>
      <c r="I351" s="3"/>
      <c r="J351" s="3" t="e">
        <f>_xlfn.XMATCH(E351,Data!$L$3:$L$10)</f>
        <v>#VALUE!</v>
      </c>
      <c r="K351" s="3" t="str">
        <f>IF(M351="",IF(I351,Data!$B$4,_xlfn.XLOOKUP(D351,Data!$D$3:$D$36,Data!$E$3:$E$36)),"")</f>
        <v/>
      </c>
      <c r="L351" s="3" t="str">
        <f>IF(M351="",IF(I351,_xlfn.XLOOKUP(G351,Data!$L$3:$L$10,Data!$M$3:$M$10),IF(H351=0,"",IF(H351=1,E351,_xlfn.XLOOKUP(E351,Data!$L$3:$L$10,Data!$M$3:$M$10)))),"")</f>
        <v/>
      </c>
      <c r="M351" s="3" t="str">
        <f>IF(NOT(ISERROR(F351)),Data!$J$3,IF(ISERROR(G351),Data!$J$4,IF(AND(H351=0,NOT(ISERROR(E351))),Data!$J$5,IF(AND(H351=2,ISERROR(J351)),Data!$J$7,IF(AND(H351=1,ISERROR(E351)),Data!$J$6,"")))))</f>
        <v>I don't know that verb.</v>
      </c>
      <c r="N351" s="3" t="e">
        <f>_xlfn.XLOOKUP(K351,Data!$D$3:$D$36,Data!$H$3:$H$36)</f>
        <v>#N/A</v>
      </c>
      <c r="O351" s="3" t="e">
        <f>_xlfn.XLOOKUP(L351,Data!$X$3:$X$29,Data!$W$3:$W$29)</f>
        <v>#N/A</v>
      </c>
      <c r="P351" s="3" t="b">
        <f>OR(_xlfn.XLOOKUP(CK350,Data!$O$3:$O$25,Data!$U$3:$U$25),AND(CL350,OR(DC350=CK350,DC350=1)))</f>
        <v>1</v>
      </c>
      <c r="Q351" s="3" t="e" cm="1">
        <f t="array" ref="Q351">INDEX(CO350:DN350,1,O351)</f>
        <v>#N/A</v>
      </c>
      <c r="R351" s="3" t="e">
        <f t="shared" si="432"/>
        <v>#N/A</v>
      </c>
      <c r="S351" s="3" t="e">
        <f t="shared" si="481"/>
        <v>#N/A</v>
      </c>
      <c r="T351" s="3" t="str">
        <f t="shared" si="482"/>
        <v/>
      </c>
      <c r="U351" s="3" t="str">
        <f>IF(M351&lt;&gt;"",M351,IF(L351="","",IFERROR(IF(T351=0,IF(S351=FALSE,Data!$J$11,Data!$J$8),""),IF(K351=Data!$B$4,"",Data!$J$8))))</f>
        <v>I don't know that verb.</v>
      </c>
      <c r="V351" s="3" t="e" cm="1">
        <f t="array" ref="V351">INDEX(Data!$Q$3:$T$25,CK350,L351)</f>
        <v>#VALUE!</v>
      </c>
      <c r="W351" s="3" t="e">
        <f t="shared" si="433"/>
        <v>#VALUE!</v>
      </c>
      <c r="X351" s="3">
        <f t="shared" si="483"/>
        <v>0</v>
      </c>
      <c r="Y351" s="3" t="str">
        <f>IF(K351&lt;&gt;"Go","",IF(ISNUMBER(V351),IF(V351&gt;0,W351,Data!$J$9),Play!V351))</f>
        <v/>
      </c>
      <c r="Z351" s="3" t="b">
        <f t="shared" si="484"/>
        <v>0</v>
      </c>
      <c r="AA351" s="3" t="str">
        <f t="shared" si="485"/>
        <v/>
      </c>
      <c r="AB351" s="3">
        <f t="shared" si="434"/>
        <v>0</v>
      </c>
      <c r="AE351" s="5" t="str">
        <f t="shared" si="435"/>
        <v/>
      </c>
      <c r="AF351" s="5" t="str">
        <f>IF(AE351&lt;&gt;"",OR(_xlfn.XLOOKUP(AE351,Data!$O$3:$O$25,Data!$U$3:$U$25),AND(CL350,OR(DC350=1,DC350=CK350))),"")</f>
        <v/>
      </c>
      <c r="AG351" s="5" t="e" cm="1">
        <f t="array" ref="AG351">"Exits: " &amp; _xlfn.TEXTJOIN(", ", TRUE, IF(INDEX(Data!$Q$3:$T$25,AE351,0)&gt;0,Data!$Q$2:$T$2,""))&amp;"."</f>
        <v>#VALUE!</v>
      </c>
      <c r="AH351" s="5" t="str" cm="1">
        <f t="array" ref="AH351">_xlfn.TEXTJOIN(", ", TRUE, IF(CO350:DN350=AE351,_xlfn.XLOOKUP($CO$3:$DN$3,Data!$W$3:$W$28,Data!$X$3:$X$28),""))</f>
        <v/>
      </c>
      <c r="AI351" s="5" t="str">
        <f>IF(AF351="","",IF(AF351,_xlfn.XLOOKUP(AE351,Data!$O$3:$O$25,Data!$P$3:$P$25)&amp;" "&amp;AG351&amp;IF(AH351&lt;&gt;""," You see: " &amp;AH351&amp;".",""),Data!$J$10))</f>
        <v/>
      </c>
      <c r="AJ351" s="5" t="str">
        <f t="shared" si="486"/>
        <v/>
      </c>
      <c r="AK351" s="5" t="str">
        <f>IF(AND(K351="Talk",U351=""),_xlfn.XLOOKUP(T351,Data!$W$3:$W$28,Data!$AC$3:$AC$28),"")</f>
        <v/>
      </c>
      <c r="AL351" s="5" t="str">
        <f t="shared" si="487"/>
        <v/>
      </c>
      <c r="AM351" s="5" t="b">
        <f t="shared" si="488"/>
        <v>0</v>
      </c>
      <c r="AN351" s="5" t="str">
        <f>IF(AM351,IF(_xlfn.XLOOKUP(T351,Data!$W$3:$W$28,Data!$AA$3:$AA$28)=FALSE,"You can't take that.",IF(Q351=1,"You already have that.",IF(OR(CK350=CT350,CK350=CY350),"The unholy fiend prevents you!",""))),"")</f>
        <v/>
      </c>
      <c r="AO351" s="5" t="str">
        <f t="shared" si="489"/>
        <v/>
      </c>
      <c r="AP351" s="5" t="str">
        <f t="shared" si="490"/>
        <v/>
      </c>
      <c r="AQ351" s="5" t="b">
        <f t="shared" si="491"/>
        <v>0</v>
      </c>
      <c r="AR351" s="5" t="str">
        <f t="shared" si="492"/>
        <v/>
      </c>
      <c r="AS351" s="5" t="str">
        <f t="shared" si="493"/>
        <v/>
      </c>
      <c r="AT351" s="5" t="str">
        <f t="shared" si="431"/>
        <v/>
      </c>
      <c r="AU351" s="5" t="str">
        <f>IF(AND(K351="Examine",U351=""),_xlfn.XLOOKUP(T351,Data!$W$3:$W$28,Data!$Z$3:$Z$28)&amp;IF(T351=15,IF(CL350,IF(CM350&gt;=14,"burning brightly.",IF(CM350&gt;=9,"burning steadily.",IF(CM350&gt;=4,"burning weakly.","guttering."))),"unlit."),""),"")</f>
        <v/>
      </c>
      <c r="AV351" s="5" t="str" cm="1">
        <f t="array" ref="AV351">_xlfn.TEXTJOIN(", ", TRUE, IF(CO350:DN350=1,CO$1:DN$1,""))</f>
        <v/>
      </c>
      <c r="AW351" s="5" t="str">
        <f t="shared" si="494"/>
        <v/>
      </c>
      <c r="AX351" s="5" t="b">
        <f t="shared" si="495"/>
        <v>0</v>
      </c>
      <c r="AY351" s="5" t="str">
        <f>IF(AX351,IF(NOT(ISBLANK(_xlfn.XLOOKUP(T351,Data!$W$3:$W$28,Data!$AD$3:$AD$28))),IF(CK350=12,"","There's nowhere to pour it away here."),"You can't empty that!"),"")</f>
        <v/>
      </c>
      <c r="AZ351" s="5" t="str">
        <f t="shared" si="496"/>
        <v/>
      </c>
      <c r="BA351" s="5" t="b">
        <f t="shared" si="497"/>
        <v>0</v>
      </c>
      <c r="BB351" s="5" t="e">
        <f>_xlfn.XLOOKUP(T351,Data!$W$3:$W$28,Data!$AD$3:$AD$28)</f>
        <v>#N/A</v>
      </c>
      <c r="BC351" s="5" t="str">
        <f t="shared" si="498"/>
        <v/>
      </c>
      <c r="BD351" s="5" t="str">
        <f t="shared" si="499"/>
        <v/>
      </c>
      <c r="BE351" s="5" t="b">
        <f t="shared" si="500"/>
        <v>0</v>
      </c>
      <c r="BF351" s="5" t="str">
        <f t="shared" si="436"/>
        <v/>
      </c>
      <c r="BG351" s="5" t="str">
        <f t="shared" si="501"/>
        <v/>
      </c>
      <c r="BH351" s="5" t="b">
        <f t="shared" si="502"/>
        <v>0</v>
      </c>
      <c r="BI351" s="5" t="str">
        <f t="shared" si="503"/>
        <v/>
      </c>
      <c r="BJ351" s="5" t="str">
        <f t="shared" si="437"/>
        <v/>
      </c>
      <c r="BK351" s="5" t="str">
        <f>IF(BH351,IF(BI351="","You ring the bell. "&amp;IF(BJ351=0,"Nothing else happens.","The "&amp;_xlfn.XLOOKUP(BJ351,Data!$W$3:$W$28,Data!$X$3:$X$28)&amp;" is transformed!"),BI351),"")</f>
        <v/>
      </c>
      <c r="BL351" s="5" t="b">
        <f t="shared" si="504"/>
        <v>0</v>
      </c>
      <c r="BM351" s="5" t="b">
        <f t="shared" si="505"/>
        <v>0</v>
      </c>
      <c r="BN351" s="5" t="str">
        <f t="shared" si="438"/>
        <v/>
      </c>
      <c r="BO351" s="5" t="str">
        <f t="shared" si="439"/>
        <v/>
      </c>
      <c r="BP351" s="5" t="b">
        <f t="shared" si="506"/>
        <v>0</v>
      </c>
      <c r="BQ351" s="5" t="str">
        <f>IF(BP351,IF(_xlfn.XLOOKUP(T351,Data!$W$3:$W$28,Data!$AB$3:$AB$28),"That's much too precious to give away!",IF(OR(AND(T351=17,CK350=CQ350),AND(T351=21,CK350=CV350)),"","No-one here seems to want that.")),"")</f>
        <v/>
      </c>
      <c r="BR351" s="5" t="str">
        <f>IF(BP351,IF(BQ351&lt;&gt;"",BQ351,IF(T351=21,Data!$B$5,"The priest takes the water and it is transformed by heavenly radiance!")),"")</f>
        <v/>
      </c>
      <c r="BS351" s="5" t="b">
        <f t="shared" si="507"/>
        <v>0</v>
      </c>
      <c r="BT351" s="5" t="str">
        <f t="shared" si="440"/>
        <v/>
      </c>
      <c r="BU351" s="5" t="str">
        <f t="shared" si="508"/>
        <v/>
      </c>
      <c r="BV351" s="5" t="b">
        <f t="shared" si="509"/>
        <v>0</v>
      </c>
      <c r="BW351" s="5" t="str">
        <f t="shared" si="441"/>
        <v/>
      </c>
      <c r="BX351" s="5" t="str">
        <f t="shared" si="510"/>
        <v/>
      </c>
      <c r="BY351" s="5" t="b">
        <f t="shared" si="511"/>
        <v>0</v>
      </c>
      <c r="BZ351" s="5">
        <f t="shared" si="512"/>
        <v>0</v>
      </c>
      <c r="CA351" s="5" t="str">
        <f t="shared" si="442"/>
        <v/>
      </c>
      <c r="CB351" s="5" t="b">
        <f t="shared" si="443"/>
        <v>0</v>
      </c>
      <c r="CC351" s="5" t="str">
        <f t="shared" si="444"/>
        <v/>
      </c>
      <c r="CD351" s="5" t="b">
        <f t="shared" si="445"/>
        <v>0</v>
      </c>
      <c r="CE351" s="5" t="b">
        <f t="shared" si="446"/>
        <v>0</v>
      </c>
      <c r="CF351" s="5" t="b">
        <f t="shared" si="447"/>
        <v>0</v>
      </c>
      <c r="CG351" s="5" t="b">
        <f t="shared" si="448"/>
        <v>0</v>
      </c>
      <c r="CH351" s="5" t="b">
        <f t="shared" si="449"/>
        <v>0</v>
      </c>
      <c r="CI351" s="5">
        <f t="shared" si="450"/>
        <v>0</v>
      </c>
      <c r="CJ351" s="5" t="str">
        <f t="shared" si="451"/>
        <v>I don't know that verb.</v>
      </c>
      <c r="CK351" s="4">
        <f t="shared" si="452"/>
        <v>3</v>
      </c>
      <c r="CL351" s="4" t="b">
        <f t="shared" si="453"/>
        <v>0</v>
      </c>
      <c r="CM351" s="4">
        <f t="shared" si="513"/>
        <v>20</v>
      </c>
      <c r="CN351" s="4" t="b">
        <f t="shared" si="454"/>
        <v>0</v>
      </c>
      <c r="CO351" s="4">
        <f t="shared" si="455"/>
        <v>12</v>
      </c>
      <c r="CP351" s="4">
        <f t="shared" si="456"/>
        <v>10</v>
      </c>
      <c r="CQ351" s="4">
        <f t="shared" si="457"/>
        <v>2</v>
      </c>
      <c r="CR351" s="4">
        <f t="shared" si="458"/>
        <v>20</v>
      </c>
      <c r="CS351" s="4">
        <f t="shared" si="459"/>
        <v>2</v>
      </c>
      <c r="CT351" s="4">
        <f t="shared" si="460"/>
        <v>15</v>
      </c>
      <c r="CU351" s="4">
        <f t="shared" si="461"/>
        <v>16</v>
      </c>
      <c r="CV351" s="4">
        <f t="shared" si="462"/>
        <v>8</v>
      </c>
      <c r="CW351" s="4">
        <f t="shared" si="463"/>
        <v>8</v>
      </c>
      <c r="CX351" s="4">
        <f t="shared" si="464"/>
        <v>14</v>
      </c>
      <c r="CY351" s="4">
        <f t="shared" si="465"/>
        <v>19</v>
      </c>
      <c r="CZ351" s="4">
        <f t="shared" si="466"/>
        <v>9</v>
      </c>
      <c r="DA351" s="4">
        <f t="shared" si="467"/>
        <v>2</v>
      </c>
      <c r="DB351" s="4">
        <f t="shared" si="468"/>
        <v>12</v>
      </c>
      <c r="DC351" s="4">
        <f t="shared" si="514"/>
        <v>2</v>
      </c>
      <c r="DD351" s="4">
        <f t="shared" si="469"/>
        <v>2</v>
      </c>
      <c r="DE351" s="4">
        <f t="shared" si="470"/>
        <v>2</v>
      </c>
      <c r="DF351" s="4">
        <f t="shared" si="471"/>
        <v>10</v>
      </c>
      <c r="DG351" s="4">
        <f t="shared" si="472"/>
        <v>2</v>
      </c>
      <c r="DH351" s="4">
        <f t="shared" si="473"/>
        <v>17</v>
      </c>
      <c r="DI351" s="4">
        <f t="shared" si="474"/>
        <v>6</v>
      </c>
      <c r="DJ351" s="4">
        <f t="shared" si="475"/>
        <v>15</v>
      </c>
      <c r="DK351" s="4">
        <f t="shared" si="476"/>
        <v>19</v>
      </c>
      <c r="DL351" s="4">
        <f t="shared" si="477"/>
        <v>2</v>
      </c>
      <c r="DM351" s="4">
        <f t="shared" si="478"/>
        <v>22</v>
      </c>
      <c r="DN351" s="4">
        <f t="shared" si="479"/>
        <v>23</v>
      </c>
      <c r="DO351" s="3"/>
    </row>
    <row r="352" spans="1:119" x14ac:dyDescent="0.35">
      <c r="A352" s="3" t="str">
        <f t="shared" si="480"/>
        <v/>
      </c>
      <c r="B352" s="6"/>
      <c r="C352" s="3" t="str">
        <f t="shared" si="430"/>
        <v/>
      </c>
      <c r="D352" s="3" t="e" cm="1">
        <f t="array" ref="D352:F352">INDEX(_xlfn.TEXTSPLIT(B352," ",,TRUE),_xlfn.SEQUENCE(1,3))</f>
        <v>#VALUE!</v>
      </c>
      <c r="E352" s="3" t="e">
        <v>#VALUE!</v>
      </c>
      <c r="F352" s="3" t="e">
        <v>#VALUE!</v>
      </c>
      <c r="G352" s="3" t="e" cm="1">
        <f t="array" ref="G352">_xlfn.XLOOKUP(D352,Data!$D$3:$D$36,Data!$E$3:$G$36)</f>
        <v>#VALUE!</v>
      </c>
      <c r="H352" s="3"/>
      <c r="I352" s="3"/>
      <c r="J352" s="3" t="e">
        <f>_xlfn.XMATCH(E352,Data!$L$3:$L$10)</f>
        <v>#VALUE!</v>
      </c>
      <c r="K352" s="3" t="str">
        <f>IF(M352="",IF(I352,Data!$B$4,_xlfn.XLOOKUP(D352,Data!$D$3:$D$36,Data!$E$3:$E$36)),"")</f>
        <v/>
      </c>
      <c r="L352" s="3" t="str">
        <f>IF(M352="",IF(I352,_xlfn.XLOOKUP(G352,Data!$L$3:$L$10,Data!$M$3:$M$10),IF(H352=0,"",IF(H352=1,E352,_xlfn.XLOOKUP(E352,Data!$L$3:$L$10,Data!$M$3:$M$10)))),"")</f>
        <v/>
      </c>
      <c r="M352" s="3" t="str">
        <f>IF(NOT(ISERROR(F352)),Data!$J$3,IF(ISERROR(G352),Data!$J$4,IF(AND(H352=0,NOT(ISERROR(E352))),Data!$J$5,IF(AND(H352=2,ISERROR(J352)),Data!$J$7,IF(AND(H352=1,ISERROR(E352)),Data!$J$6,"")))))</f>
        <v>I don't know that verb.</v>
      </c>
      <c r="N352" s="3" t="e">
        <f>_xlfn.XLOOKUP(K352,Data!$D$3:$D$36,Data!$H$3:$H$36)</f>
        <v>#N/A</v>
      </c>
      <c r="O352" s="3" t="e">
        <f>_xlfn.XLOOKUP(L352,Data!$X$3:$X$29,Data!$W$3:$W$29)</f>
        <v>#N/A</v>
      </c>
      <c r="P352" s="3" t="b">
        <f>OR(_xlfn.XLOOKUP(CK351,Data!$O$3:$O$25,Data!$U$3:$U$25),AND(CL351,OR(DC351=CK351,DC351=1)))</f>
        <v>1</v>
      </c>
      <c r="Q352" s="3" t="e" cm="1">
        <f t="array" ref="Q352">INDEX(CO351:DN351,1,O352)</f>
        <v>#N/A</v>
      </c>
      <c r="R352" s="3" t="e">
        <f t="shared" si="432"/>
        <v>#N/A</v>
      </c>
      <c r="S352" s="3" t="e">
        <f t="shared" si="481"/>
        <v>#N/A</v>
      </c>
      <c r="T352" s="3" t="str">
        <f t="shared" si="482"/>
        <v/>
      </c>
      <c r="U352" s="3" t="str">
        <f>IF(M352&lt;&gt;"",M352,IF(L352="","",IFERROR(IF(T352=0,IF(S352=FALSE,Data!$J$11,Data!$J$8),""),IF(K352=Data!$B$4,"",Data!$J$8))))</f>
        <v>I don't know that verb.</v>
      </c>
      <c r="V352" s="3" t="e" cm="1">
        <f t="array" ref="V352">INDEX(Data!$Q$3:$T$25,CK351,L352)</f>
        <v>#VALUE!</v>
      </c>
      <c r="W352" s="3" t="e">
        <f t="shared" si="433"/>
        <v>#VALUE!</v>
      </c>
      <c r="X352" s="3">
        <f t="shared" si="483"/>
        <v>0</v>
      </c>
      <c r="Y352" s="3" t="str">
        <f>IF(K352&lt;&gt;"Go","",IF(ISNUMBER(V352),IF(V352&gt;0,W352,Data!$J$9),Play!V352))</f>
        <v/>
      </c>
      <c r="Z352" s="3" t="b">
        <f t="shared" si="484"/>
        <v>0</v>
      </c>
      <c r="AA352" s="3" t="str">
        <f t="shared" si="485"/>
        <v/>
      </c>
      <c r="AB352" s="3">
        <f t="shared" si="434"/>
        <v>0</v>
      </c>
      <c r="AE352" s="5" t="str">
        <f t="shared" si="435"/>
        <v/>
      </c>
      <c r="AF352" s="5" t="str">
        <f>IF(AE352&lt;&gt;"",OR(_xlfn.XLOOKUP(AE352,Data!$O$3:$O$25,Data!$U$3:$U$25),AND(CL351,OR(DC351=1,DC351=CK351))),"")</f>
        <v/>
      </c>
      <c r="AG352" s="5" t="e" cm="1">
        <f t="array" ref="AG352">"Exits: " &amp; _xlfn.TEXTJOIN(", ", TRUE, IF(INDEX(Data!$Q$3:$T$25,AE352,0)&gt;0,Data!$Q$2:$T$2,""))&amp;"."</f>
        <v>#VALUE!</v>
      </c>
      <c r="AH352" s="5" t="str" cm="1">
        <f t="array" ref="AH352">_xlfn.TEXTJOIN(", ", TRUE, IF(CO351:DN351=AE352,_xlfn.XLOOKUP($CO$3:$DN$3,Data!$W$3:$W$28,Data!$X$3:$X$28),""))</f>
        <v/>
      </c>
      <c r="AI352" s="5" t="str">
        <f>IF(AF352="","",IF(AF352,_xlfn.XLOOKUP(AE352,Data!$O$3:$O$25,Data!$P$3:$P$25)&amp;" "&amp;AG352&amp;IF(AH352&lt;&gt;""," You see: " &amp;AH352&amp;".",""),Data!$J$10))</f>
        <v/>
      </c>
      <c r="AJ352" s="5" t="str">
        <f t="shared" si="486"/>
        <v/>
      </c>
      <c r="AK352" s="5" t="str">
        <f>IF(AND(K352="Talk",U352=""),_xlfn.XLOOKUP(T352,Data!$W$3:$W$28,Data!$AC$3:$AC$28),"")</f>
        <v/>
      </c>
      <c r="AL352" s="5" t="str">
        <f t="shared" si="487"/>
        <v/>
      </c>
      <c r="AM352" s="5" t="b">
        <f t="shared" si="488"/>
        <v>0</v>
      </c>
      <c r="AN352" s="5" t="str">
        <f>IF(AM352,IF(_xlfn.XLOOKUP(T352,Data!$W$3:$W$28,Data!$AA$3:$AA$28)=FALSE,"You can't take that.",IF(Q352=1,"You already have that.",IF(OR(CK351=CT351,CK351=CY351),"The unholy fiend prevents you!",""))),"")</f>
        <v/>
      </c>
      <c r="AO352" s="5" t="str">
        <f t="shared" si="489"/>
        <v/>
      </c>
      <c r="AP352" s="5" t="str">
        <f t="shared" si="490"/>
        <v/>
      </c>
      <c r="AQ352" s="5" t="b">
        <f t="shared" si="491"/>
        <v>0</v>
      </c>
      <c r="AR352" s="5" t="str">
        <f t="shared" si="492"/>
        <v/>
      </c>
      <c r="AS352" s="5" t="str">
        <f t="shared" si="493"/>
        <v/>
      </c>
      <c r="AT352" s="5" t="str">
        <f t="shared" si="431"/>
        <v/>
      </c>
      <c r="AU352" s="5" t="str">
        <f>IF(AND(K352="Examine",U352=""),_xlfn.XLOOKUP(T352,Data!$W$3:$W$28,Data!$Z$3:$Z$28)&amp;IF(T352=15,IF(CL351,IF(CM351&gt;=14,"burning brightly.",IF(CM351&gt;=9,"burning steadily.",IF(CM351&gt;=4,"burning weakly.","guttering."))),"unlit."),""),"")</f>
        <v/>
      </c>
      <c r="AV352" s="5" t="str" cm="1">
        <f t="array" ref="AV352">_xlfn.TEXTJOIN(", ", TRUE, IF(CO351:DN351=1,CO$1:DN$1,""))</f>
        <v/>
      </c>
      <c r="AW352" s="5" t="str">
        <f t="shared" si="494"/>
        <v/>
      </c>
      <c r="AX352" s="5" t="b">
        <f t="shared" si="495"/>
        <v>0</v>
      </c>
      <c r="AY352" s="5" t="str">
        <f>IF(AX352,IF(NOT(ISBLANK(_xlfn.XLOOKUP(T352,Data!$W$3:$W$28,Data!$AD$3:$AD$28))),IF(CK351=12,"","There's nowhere to pour it away here."),"You can't empty that!"),"")</f>
        <v/>
      </c>
      <c r="AZ352" s="5" t="str">
        <f t="shared" si="496"/>
        <v/>
      </c>
      <c r="BA352" s="5" t="b">
        <f t="shared" si="497"/>
        <v>0</v>
      </c>
      <c r="BB352" s="5" t="e">
        <f>_xlfn.XLOOKUP(T352,Data!$W$3:$W$28,Data!$AD$3:$AD$28)</f>
        <v>#N/A</v>
      </c>
      <c r="BC352" s="5" t="str">
        <f t="shared" si="498"/>
        <v/>
      </c>
      <c r="BD352" s="5" t="str">
        <f t="shared" si="499"/>
        <v/>
      </c>
      <c r="BE352" s="5" t="b">
        <f t="shared" si="500"/>
        <v>0</v>
      </c>
      <c r="BF352" s="5" t="str">
        <f t="shared" si="436"/>
        <v/>
      </c>
      <c r="BG352" s="5" t="str">
        <f t="shared" si="501"/>
        <v/>
      </c>
      <c r="BH352" s="5" t="b">
        <f t="shared" si="502"/>
        <v>0</v>
      </c>
      <c r="BI352" s="5" t="str">
        <f t="shared" si="503"/>
        <v/>
      </c>
      <c r="BJ352" s="5" t="str">
        <f t="shared" si="437"/>
        <v/>
      </c>
      <c r="BK352" s="5" t="str">
        <f>IF(BH352,IF(BI352="","You ring the bell. "&amp;IF(BJ352=0,"Nothing else happens.","The "&amp;_xlfn.XLOOKUP(BJ352,Data!$W$3:$W$28,Data!$X$3:$X$28)&amp;" is transformed!"),BI352),"")</f>
        <v/>
      </c>
      <c r="BL352" s="5" t="b">
        <f t="shared" si="504"/>
        <v>0</v>
      </c>
      <c r="BM352" s="5" t="b">
        <f t="shared" si="505"/>
        <v>0</v>
      </c>
      <c r="BN352" s="5" t="str">
        <f t="shared" si="438"/>
        <v/>
      </c>
      <c r="BO352" s="5" t="str">
        <f t="shared" si="439"/>
        <v/>
      </c>
      <c r="BP352" s="5" t="b">
        <f t="shared" si="506"/>
        <v>0</v>
      </c>
      <c r="BQ352" s="5" t="str">
        <f>IF(BP352,IF(_xlfn.XLOOKUP(T352,Data!$W$3:$W$28,Data!$AB$3:$AB$28),"That's much too precious to give away!",IF(OR(AND(T352=17,CK351=CQ351),AND(T352=21,CK351=CV351)),"","No-one here seems to want that.")),"")</f>
        <v/>
      </c>
      <c r="BR352" s="5" t="str">
        <f>IF(BP352,IF(BQ352&lt;&gt;"",BQ352,IF(T352=21,Data!$B$5,"The priest takes the water and it is transformed by heavenly radiance!")),"")</f>
        <v/>
      </c>
      <c r="BS352" s="5" t="b">
        <f t="shared" si="507"/>
        <v>0</v>
      </c>
      <c r="BT352" s="5" t="str">
        <f t="shared" si="440"/>
        <v/>
      </c>
      <c r="BU352" s="5" t="str">
        <f t="shared" si="508"/>
        <v/>
      </c>
      <c r="BV352" s="5" t="b">
        <f t="shared" si="509"/>
        <v>0</v>
      </c>
      <c r="BW352" s="5" t="str">
        <f t="shared" si="441"/>
        <v/>
      </c>
      <c r="BX352" s="5" t="str">
        <f t="shared" si="510"/>
        <v/>
      </c>
      <c r="BY352" s="5" t="b">
        <f t="shared" si="511"/>
        <v>0</v>
      </c>
      <c r="BZ352" s="5">
        <f t="shared" si="512"/>
        <v>0</v>
      </c>
      <c r="CA352" s="5" t="str">
        <f t="shared" si="442"/>
        <v/>
      </c>
      <c r="CB352" s="5" t="b">
        <f t="shared" si="443"/>
        <v>0</v>
      </c>
      <c r="CC352" s="5" t="str">
        <f t="shared" si="444"/>
        <v/>
      </c>
      <c r="CD352" s="5" t="b">
        <f t="shared" si="445"/>
        <v>0</v>
      </c>
      <c r="CE352" s="5" t="b">
        <f t="shared" si="446"/>
        <v>0</v>
      </c>
      <c r="CF352" s="5" t="b">
        <f t="shared" si="447"/>
        <v>0</v>
      </c>
      <c r="CG352" s="5" t="b">
        <f t="shared" si="448"/>
        <v>0</v>
      </c>
      <c r="CH352" s="5" t="b">
        <f t="shared" si="449"/>
        <v>0</v>
      </c>
      <c r="CI352" s="5">
        <f t="shared" si="450"/>
        <v>0</v>
      </c>
      <c r="CJ352" s="5" t="str">
        <f t="shared" si="451"/>
        <v>I don't know that verb.</v>
      </c>
      <c r="CK352" s="4">
        <f t="shared" si="452"/>
        <v>3</v>
      </c>
      <c r="CL352" s="4" t="b">
        <f t="shared" si="453"/>
        <v>0</v>
      </c>
      <c r="CM352" s="4">
        <f t="shared" si="513"/>
        <v>20</v>
      </c>
      <c r="CN352" s="4" t="b">
        <f t="shared" si="454"/>
        <v>0</v>
      </c>
      <c r="CO352" s="4">
        <f t="shared" si="455"/>
        <v>12</v>
      </c>
      <c r="CP352" s="4">
        <f t="shared" si="456"/>
        <v>10</v>
      </c>
      <c r="CQ352" s="4">
        <f t="shared" si="457"/>
        <v>2</v>
      </c>
      <c r="CR352" s="4">
        <f t="shared" si="458"/>
        <v>20</v>
      </c>
      <c r="CS352" s="4">
        <f t="shared" si="459"/>
        <v>2</v>
      </c>
      <c r="CT352" s="4">
        <f t="shared" si="460"/>
        <v>15</v>
      </c>
      <c r="CU352" s="4">
        <f t="shared" si="461"/>
        <v>16</v>
      </c>
      <c r="CV352" s="4">
        <f t="shared" si="462"/>
        <v>8</v>
      </c>
      <c r="CW352" s="4">
        <f t="shared" si="463"/>
        <v>8</v>
      </c>
      <c r="CX352" s="4">
        <f t="shared" si="464"/>
        <v>14</v>
      </c>
      <c r="CY352" s="4">
        <f t="shared" si="465"/>
        <v>19</v>
      </c>
      <c r="CZ352" s="4">
        <f t="shared" si="466"/>
        <v>9</v>
      </c>
      <c r="DA352" s="4">
        <f t="shared" si="467"/>
        <v>2</v>
      </c>
      <c r="DB352" s="4">
        <f t="shared" si="468"/>
        <v>12</v>
      </c>
      <c r="DC352" s="4">
        <f t="shared" si="514"/>
        <v>2</v>
      </c>
      <c r="DD352" s="4">
        <f t="shared" si="469"/>
        <v>2</v>
      </c>
      <c r="DE352" s="4">
        <f t="shared" si="470"/>
        <v>2</v>
      </c>
      <c r="DF352" s="4">
        <f t="shared" si="471"/>
        <v>10</v>
      </c>
      <c r="DG352" s="4">
        <f t="shared" si="472"/>
        <v>2</v>
      </c>
      <c r="DH352" s="4">
        <f t="shared" si="473"/>
        <v>17</v>
      </c>
      <c r="DI352" s="4">
        <f t="shared" si="474"/>
        <v>6</v>
      </c>
      <c r="DJ352" s="4">
        <f t="shared" si="475"/>
        <v>15</v>
      </c>
      <c r="DK352" s="4">
        <f t="shared" si="476"/>
        <v>19</v>
      </c>
      <c r="DL352" s="4">
        <f t="shared" si="477"/>
        <v>2</v>
      </c>
      <c r="DM352" s="4">
        <f t="shared" si="478"/>
        <v>22</v>
      </c>
      <c r="DN352" s="4">
        <f t="shared" si="479"/>
        <v>23</v>
      </c>
      <c r="DO352" s="3"/>
    </row>
    <row r="353" spans="1:119" x14ac:dyDescent="0.35">
      <c r="A353" s="3" t="str">
        <f t="shared" si="480"/>
        <v/>
      </c>
      <c r="B353" s="6"/>
      <c r="C353" s="3" t="str">
        <f t="shared" si="430"/>
        <v/>
      </c>
      <c r="D353" s="3" t="e" cm="1">
        <f t="array" ref="D353:F353">INDEX(_xlfn.TEXTSPLIT(B353," ",,TRUE),_xlfn.SEQUENCE(1,3))</f>
        <v>#VALUE!</v>
      </c>
      <c r="E353" s="3" t="e">
        <v>#VALUE!</v>
      </c>
      <c r="F353" s="3" t="e">
        <v>#VALUE!</v>
      </c>
      <c r="G353" s="3" t="e" cm="1">
        <f t="array" ref="G353">_xlfn.XLOOKUP(D353,Data!$D$3:$D$36,Data!$E$3:$G$36)</f>
        <v>#VALUE!</v>
      </c>
      <c r="H353" s="3"/>
      <c r="I353" s="3"/>
      <c r="J353" s="3" t="e">
        <f>_xlfn.XMATCH(E353,Data!$L$3:$L$10)</f>
        <v>#VALUE!</v>
      </c>
      <c r="K353" s="3" t="str">
        <f>IF(M353="",IF(I353,Data!$B$4,_xlfn.XLOOKUP(D353,Data!$D$3:$D$36,Data!$E$3:$E$36)),"")</f>
        <v/>
      </c>
      <c r="L353" s="3" t="str">
        <f>IF(M353="",IF(I353,_xlfn.XLOOKUP(G353,Data!$L$3:$L$10,Data!$M$3:$M$10),IF(H353=0,"",IF(H353=1,E353,_xlfn.XLOOKUP(E353,Data!$L$3:$L$10,Data!$M$3:$M$10)))),"")</f>
        <v/>
      </c>
      <c r="M353" s="3" t="str">
        <f>IF(NOT(ISERROR(F353)),Data!$J$3,IF(ISERROR(G353),Data!$J$4,IF(AND(H353=0,NOT(ISERROR(E353))),Data!$J$5,IF(AND(H353=2,ISERROR(J353)),Data!$J$7,IF(AND(H353=1,ISERROR(E353)),Data!$J$6,"")))))</f>
        <v>I don't know that verb.</v>
      </c>
      <c r="N353" s="3" t="e">
        <f>_xlfn.XLOOKUP(K353,Data!$D$3:$D$36,Data!$H$3:$H$36)</f>
        <v>#N/A</v>
      </c>
      <c r="O353" s="3" t="e">
        <f>_xlfn.XLOOKUP(L353,Data!$X$3:$X$29,Data!$W$3:$W$29)</f>
        <v>#N/A</v>
      </c>
      <c r="P353" s="3" t="b">
        <f>OR(_xlfn.XLOOKUP(CK352,Data!$O$3:$O$25,Data!$U$3:$U$25),AND(CL352,OR(DC352=CK352,DC352=1)))</f>
        <v>1</v>
      </c>
      <c r="Q353" s="3" t="e" cm="1">
        <f t="array" ref="Q353">INDEX(CO352:DN352,1,O353)</f>
        <v>#N/A</v>
      </c>
      <c r="R353" s="3" t="e">
        <f t="shared" si="432"/>
        <v>#N/A</v>
      </c>
      <c r="S353" s="3" t="e">
        <f t="shared" si="481"/>
        <v>#N/A</v>
      </c>
      <c r="T353" s="3" t="str">
        <f t="shared" si="482"/>
        <v/>
      </c>
      <c r="U353" s="3" t="str">
        <f>IF(M353&lt;&gt;"",M353,IF(L353="","",IFERROR(IF(T353=0,IF(S353=FALSE,Data!$J$11,Data!$J$8),""),IF(K353=Data!$B$4,"",Data!$J$8))))</f>
        <v>I don't know that verb.</v>
      </c>
      <c r="V353" s="3" t="e" cm="1">
        <f t="array" ref="V353">INDEX(Data!$Q$3:$T$25,CK352,L353)</f>
        <v>#VALUE!</v>
      </c>
      <c r="W353" s="3" t="e">
        <f t="shared" si="433"/>
        <v>#VALUE!</v>
      </c>
      <c r="X353" s="3">
        <f t="shared" si="483"/>
        <v>0</v>
      </c>
      <c r="Y353" s="3" t="str">
        <f>IF(K353&lt;&gt;"Go","",IF(ISNUMBER(V353),IF(V353&gt;0,W353,Data!$J$9),Play!V353))</f>
        <v/>
      </c>
      <c r="Z353" s="3" t="b">
        <f t="shared" si="484"/>
        <v>0</v>
      </c>
      <c r="AA353" s="3" t="str">
        <f t="shared" si="485"/>
        <v/>
      </c>
      <c r="AB353" s="3">
        <f t="shared" si="434"/>
        <v>0</v>
      </c>
      <c r="AE353" s="5" t="str">
        <f t="shared" si="435"/>
        <v/>
      </c>
      <c r="AF353" s="5" t="str">
        <f>IF(AE353&lt;&gt;"",OR(_xlfn.XLOOKUP(AE353,Data!$O$3:$O$25,Data!$U$3:$U$25),AND(CL352,OR(DC352=1,DC352=CK352))),"")</f>
        <v/>
      </c>
      <c r="AG353" s="5" t="e" cm="1">
        <f t="array" ref="AG353">"Exits: " &amp; _xlfn.TEXTJOIN(", ", TRUE, IF(INDEX(Data!$Q$3:$T$25,AE353,0)&gt;0,Data!$Q$2:$T$2,""))&amp;"."</f>
        <v>#VALUE!</v>
      </c>
      <c r="AH353" s="5" t="str" cm="1">
        <f t="array" ref="AH353">_xlfn.TEXTJOIN(", ", TRUE, IF(CO352:DN352=AE353,_xlfn.XLOOKUP($CO$3:$DN$3,Data!$W$3:$W$28,Data!$X$3:$X$28),""))</f>
        <v/>
      </c>
      <c r="AI353" s="5" t="str">
        <f>IF(AF353="","",IF(AF353,_xlfn.XLOOKUP(AE353,Data!$O$3:$O$25,Data!$P$3:$P$25)&amp;" "&amp;AG353&amp;IF(AH353&lt;&gt;""," You see: " &amp;AH353&amp;".",""),Data!$J$10))</f>
        <v/>
      </c>
      <c r="AJ353" s="5" t="str">
        <f t="shared" si="486"/>
        <v/>
      </c>
      <c r="AK353" s="5" t="str">
        <f>IF(AND(K353="Talk",U353=""),_xlfn.XLOOKUP(T353,Data!$W$3:$W$28,Data!$AC$3:$AC$28),"")</f>
        <v/>
      </c>
      <c r="AL353" s="5" t="str">
        <f t="shared" si="487"/>
        <v/>
      </c>
      <c r="AM353" s="5" t="b">
        <f t="shared" si="488"/>
        <v>0</v>
      </c>
      <c r="AN353" s="5" t="str">
        <f>IF(AM353,IF(_xlfn.XLOOKUP(T353,Data!$W$3:$W$28,Data!$AA$3:$AA$28)=FALSE,"You can't take that.",IF(Q353=1,"You already have that.",IF(OR(CK352=CT352,CK352=CY352),"The unholy fiend prevents you!",""))),"")</f>
        <v/>
      </c>
      <c r="AO353" s="5" t="str">
        <f t="shared" si="489"/>
        <v/>
      </c>
      <c r="AP353" s="5" t="str">
        <f t="shared" si="490"/>
        <v/>
      </c>
      <c r="AQ353" s="5" t="b">
        <f t="shared" si="491"/>
        <v>0</v>
      </c>
      <c r="AR353" s="5" t="str">
        <f t="shared" si="492"/>
        <v/>
      </c>
      <c r="AS353" s="5" t="str">
        <f t="shared" si="493"/>
        <v/>
      </c>
      <c r="AT353" s="5" t="str">
        <f t="shared" si="431"/>
        <v/>
      </c>
      <c r="AU353" s="5" t="str">
        <f>IF(AND(K353="Examine",U353=""),_xlfn.XLOOKUP(T353,Data!$W$3:$W$28,Data!$Z$3:$Z$28)&amp;IF(T353=15,IF(CL352,IF(CM352&gt;=14,"burning brightly.",IF(CM352&gt;=9,"burning steadily.",IF(CM352&gt;=4,"burning weakly.","guttering."))),"unlit."),""),"")</f>
        <v/>
      </c>
      <c r="AV353" s="5" t="str" cm="1">
        <f t="array" ref="AV353">_xlfn.TEXTJOIN(", ", TRUE, IF(CO352:DN352=1,CO$1:DN$1,""))</f>
        <v/>
      </c>
      <c r="AW353" s="5" t="str">
        <f t="shared" si="494"/>
        <v/>
      </c>
      <c r="AX353" s="5" t="b">
        <f t="shared" si="495"/>
        <v>0</v>
      </c>
      <c r="AY353" s="5" t="str">
        <f>IF(AX353,IF(NOT(ISBLANK(_xlfn.XLOOKUP(T353,Data!$W$3:$W$28,Data!$AD$3:$AD$28))),IF(CK352=12,"","There's nowhere to pour it away here."),"You can't empty that!"),"")</f>
        <v/>
      </c>
      <c r="AZ353" s="5" t="str">
        <f t="shared" si="496"/>
        <v/>
      </c>
      <c r="BA353" s="5" t="b">
        <f t="shared" si="497"/>
        <v>0</v>
      </c>
      <c r="BB353" s="5" t="e">
        <f>_xlfn.XLOOKUP(T353,Data!$W$3:$W$28,Data!$AD$3:$AD$28)</f>
        <v>#N/A</v>
      </c>
      <c r="BC353" s="5" t="str">
        <f t="shared" si="498"/>
        <v/>
      </c>
      <c r="BD353" s="5" t="str">
        <f t="shared" si="499"/>
        <v/>
      </c>
      <c r="BE353" s="5" t="b">
        <f t="shared" si="500"/>
        <v>0</v>
      </c>
      <c r="BF353" s="5" t="str">
        <f t="shared" si="436"/>
        <v/>
      </c>
      <c r="BG353" s="5" t="str">
        <f t="shared" si="501"/>
        <v/>
      </c>
      <c r="BH353" s="5" t="b">
        <f t="shared" si="502"/>
        <v>0</v>
      </c>
      <c r="BI353" s="5" t="str">
        <f t="shared" si="503"/>
        <v/>
      </c>
      <c r="BJ353" s="5" t="str">
        <f t="shared" si="437"/>
        <v/>
      </c>
      <c r="BK353" s="5" t="str">
        <f>IF(BH353,IF(BI353="","You ring the bell. "&amp;IF(BJ353=0,"Nothing else happens.","The "&amp;_xlfn.XLOOKUP(BJ353,Data!$W$3:$W$28,Data!$X$3:$X$28)&amp;" is transformed!"),BI353),"")</f>
        <v/>
      </c>
      <c r="BL353" s="5" t="b">
        <f t="shared" si="504"/>
        <v>0</v>
      </c>
      <c r="BM353" s="5" t="b">
        <f t="shared" si="505"/>
        <v>0</v>
      </c>
      <c r="BN353" s="5" t="str">
        <f t="shared" si="438"/>
        <v/>
      </c>
      <c r="BO353" s="5" t="str">
        <f t="shared" si="439"/>
        <v/>
      </c>
      <c r="BP353" s="5" t="b">
        <f t="shared" si="506"/>
        <v>0</v>
      </c>
      <c r="BQ353" s="5" t="str">
        <f>IF(BP353,IF(_xlfn.XLOOKUP(T353,Data!$W$3:$W$28,Data!$AB$3:$AB$28),"That's much too precious to give away!",IF(OR(AND(T353=17,CK352=CQ352),AND(T353=21,CK352=CV352)),"","No-one here seems to want that.")),"")</f>
        <v/>
      </c>
      <c r="BR353" s="5" t="str">
        <f>IF(BP353,IF(BQ353&lt;&gt;"",BQ353,IF(T353=21,Data!$B$5,"The priest takes the water and it is transformed by heavenly radiance!")),"")</f>
        <v/>
      </c>
      <c r="BS353" s="5" t="b">
        <f t="shared" si="507"/>
        <v>0</v>
      </c>
      <c r="BT353" s="5" t="str">
        <f t="shared" si="440"/>
        <v/>
      </c>
      <c r="BU353" s="5" t="str">
        <f t="shared" si="508"/>
        <v/>
      </c>
      <c r="BV353" s="5" t="b">
        <f t="shared" si="509"/>
        <v>0</v>
      </c>
      <c r="BW353" s="5" t="str">
        <f t="shared" si="441"/>
        <v/>
      </c>
      <c r="BX353" s="5" t="str">
        <f t="shared" si="510"/>
        <v/>
      </c>
      <c r="BY353" s="5" t="b">
        <f t="shared" si="511"/>
        <v>0</v>
      </c>
      <c r="BZ353" s="5">
        <f t="shared" si="512"/>
        <v>0</v>
      </c>
      <c r="CA353" s="5" t="str">
        <f t="shared" si="442"/>
        <v/>
      </c>
      <c r="CB353" s="5" t="b">
        <f t="shared" si="443"/>
        <v>0</v>
      </c>
      <c r="CC353" s="5" t="str">
        <f t="shared" si="444"/>
        <v/>
      </c>
      <c r="CD353" s="5" t="b">
        <f t="shared" si="445"/>
        <v>0</v>
      </c>
      <c r="CE353" s="5" t="b">
        <f t="shared" si="446"/>
        <v>0</v>
      </c>
      <c r="CF353" s="5" t="b">
        <f t="shared" si="447"/>
        <v>0</v>
      </c>
      <c r="CG353" s="5" t="b">
        <f t="shared" si="448"/>
        <v>0</v>
      </c>
      <c r="CH353" s="5" t="b">
        <f t="shared" si="449"/>
        <v>0</v>
      </c>
      <c r="CI353" s="5">
        <f t="shared" si="450"/>
        <v>0</v>
      </c>
      <c r="CJ353" s="5" t="str">
        <f t="shared" si="451"/>
        <v>I don't know that verb.</v>
      </c>
      <c r="CK353" s="4">
        <f t="shared" si="452"/>
        <v>3</v>
      </c>
      <c r="CL353" s="4" t="b">
        <f t="shared" si="453"/>
        <v>0</v>
      </c>
      <c r="CM353" s="4">
        <f t="shared" si="513"/>
        <v>20</v>
      </c>
      <c r="CN353" s="4" t="b">
        <f t="shared" si="454"/>
        <v>0</v>
      </c>
      <c r="CO353" s="4">
        <f t="shared" si="455"/>
        <v>12</v>
      </c>
      <c r="CP353" s="4">
        <f t="shared" si="456"/>
        <v>10</v>
      </c>
      <c r="CQ353" s="4">
        <f t="shared" si="457"/>
        <v>2</v>
      </c>
      <c r="CR353" s="4">
        <f t="shared" si="458"/>
        <v>20</v>
      </c>
      <c r="CS353" s="4">
        <f t="shared" si="459"/>
        <v>2</v>
      </c>
      <c r="CT353" s="4">
        <f t="shared" si="460"/>
        <v>15</v>
      </c>
      <c r="CU353" s="4">
        <f t="shared" si="461"/>
        <v>16</v>
      </c>
      <c r="CV353" s="4">
        <f t="shared" si="462"/>
        <v>8</v>
      </c>
      <c r="CW353" s="4">
        <f t="shared" si="463"/>
        <v>8</v>
      </c>
      <c r="CX353" s="4">
        <f t="shared" si="464"/>
        <v>14</v>
      </c>
      <c r="CY353" s="4">
        <f t="shared" si="465"/>
        <v>19</v>
      </c>
      <c r="CZ353" s="4">
        <f t="shared" si="466"/>
        <v>9</v>
      </c>
      <c r="DA353" s="4">
        <f t="shared" si="467"/>
        <v>2</v>
      </c>
      <c r="DB353" s="4">
        <f t="shared" si="468"/>
        <v>12</v>
      </c>
      <c r="DC353" s="4">
        <f t="shared" si="514"/>
        <v>2</v>
      </c>
      <c r="DD353" s="4">
        <f t="shared" si="469"/>
        <v>2</v>
      </c>
      <c r="DE353" s="4">
        <f t="shared" si="470"/>
        <v>2</v>
      </c>
      <c r="DF353" s="4">
        <f t="shared" si="471"/>
        <v>10</v>
      </c>
      <c r="DG353" s="4">
        <f t="shared" si="472"/>
        <v>2</v>
      </c>
      <c r="DH353" s="4">
        <f t="shared" si="473"/>
        <v>17</v>
      </c>
      <c r="DI353" s="4">
        <f t="shared" si="474"/>
        <v>6</v>
      </c>
      <c r="DJ353" s="4">
        <f t="shared" si="475"/>
        <v>15</v>
      </c>
      <c r="DK353" s="4">
        <f t="shared" si="476"/>
        <v>19</v>
      </c>
      <c r="DL353" s="4">
        <f t="shared" si="477"/>
        <v>2</v>
      </c>
      <c r="DM353" s="4">
        <f t="shared" si="478"/>
        <v>22</v>
      </c>
      <c r="DN353" s="4">
        <f t="shared" si="479"/>
        <v>23</v>
      </c>
      <c r="DO353" s="3"/>
    </row>
    <row r="354" spans="1:119" x14ac:dyDescent="0.35">
      <c r="A354" s="3" t="str">
        <f t="shared" si="480"/>
        <v/>
      </c>
      <c r="B354" s="6"/>
      <c r="C354" s="3" t="str">
        <f t="shared" si="430"/>
        <v/>
      </c>
      <c r="D354" s="3" t="e" cm="1">
        <f t="array" ref="D354:F354">INDEX(_xlfn.TEXTSPLIT(B354," ",,TRUE),_xlfn.SEQUENCE(1,3))</f>
        <v>#VALUE!</v>
      </c>
      <c r="E354" s="3" t="e">
        <v>#VALUE!</v>
      </c>
      <c r="F354" s="3" t="e">
        <v>#VALUE!</v>
      </c>
      <c r="G354" s="3" t="e" cm="1">
        <f t="array" ref="G354">_xlfn.XLOOKUP(D354,Data!$D$3:$D$36,Data!$E$3:$G$36)</f>
        <v>#VALUE!</v>
      </c>
      <c r="H354" s="3"/>
      <c r="I354" s="3"/>
      <c r="J354" s="3" t="e">
        <f>_xlfn.XMATCH(E354,Data!$L$3:$L$10)</f>
        <v>#VALUE!</v>
      </c>
      <c r="K354" s="3" t="str">
        <f>IF(M354="",IF(I354,Data!$B$4,_xlfn.XLOOKUP(D354,Data!$D$3:$D$36,Data!$E$3:$E$36)),"")</f>
        <v/>
      </c>
      <c r="L354" s="3" t="str">
        <f>IF(M354="",IF(I354,_xlfn.XLOOKUP(G354,Data!$L$3:$L$10,Data!$M$3:$M$10),IF(H354=0,"",IF(H354=1,E354,_xlfn.XLOOKUP(E354,Data!$L$3:$L$10,Data!$M$3:$M$10)))),"")</f>
        <v/>
      </c>
      <c r="M354" s="3" t="str">
        <f>IF(NOT(ISERROR(F354)),Data!$J$3,IF(ISERROR(G354),Data!$J$4,IF(AND(H354=0,NOT(ISERROR(E354))),Data!$J$5,IF(AND(H354=2,ISERROR(J354)),Data!$J$7,IF(AND(H354=1,ISERROR(E354)),Data!$J$6,"")))))</f>
        <v>I don't know that verb.</v>
      </c>
      <c r="N354" s="3" t="e">
        <f>_xlfn.XLOOKUP(K354,Data!$D$3:$D$36,Data!$H$3:$H$36)</f>
        <v>#N/A</v>
      </c>
      <c r="O354" s="3" t="e">
        <f>_xlfn.XLOOKUP(L354,Data!$X$3:$X$29,Data!$W$3:$W$29)</f>
        <v>#N/A</v>
      </c>
      <c r="P354" s="3" t="b">
        <f>OR(_xlfn.XLOOKUP(CK353,Data!$O$3:$O$25,Data!$U$3:$U$25),AND(CL353,OR(DC353=CK353,DC353=1)))</f>
        <v>1</v>
      </c>
      <c r="Q354" s="3" t="e" cm="1">
        <f t="array" ref="Q354">INDEX(CO353:DN353,1,O354)</f>
        <v>#N/A</v>
      </c>
      <c r="R354" s="3" t="e">
        <f t="shared" si="432"/>
        <v>#N/A</v>
      </c>
      <c r="S354" s="3" t="e">
        <f t="shared" si="481"/>
        <v>#N/A</v>
      </c>
      <c r="T354" s="3" t="str">
        <f t="shared" si="482"/>
        <v/>
      </c>
      <c r="U354" s="3" t="str">
        <f>IF(M354&lt;&gt;"",M354,IF(L354="","",IFERROR(IF(T354=0,IF(S354=FALSE,Data!$J$11,Data!$J$8),""),IF(K354=Data!$B$4,"",Data!$J$8))))</f>
        <v>I don't know that verb.</v>
      </c>
      <c r="V354" s="3" t="e" cm="1">
        <f t="array" ref="V354">INDEX(Data!$Q$3:$T$25,CK353,L354)</f>
        <v>#VALUE!</v>
      </c>
      <c r="W354" s="3" t="e">
        <f t="shared" si="433"/>
        <v>#VALUE!</v>
      </c>
      <c r="X354" s="3">
        <f t="shared" si="483"/>
        <v>0</v>
      </c>
      <c r="Y354" s="3" t="str">
        <f>IF(K354&lt;&gt;"Go","",IF(ISNUMBER(V354),IF(V354&gt;0,W354,Data!$J$9),Play!V354))</f>
        <v/>
      </c>
      <c r="Z354" s="3" t="b">
        <f t="shared" si="484"/>
        <v>0</v>
      </c>
      <c r="AA354" s="3" t="str">
        <f t="shared" si="485"/>
        <v/>
      </c>
      <c r="AB354" s="3">
        <f t="shared" si="434"/>
        <v>0</v>
      </c>
      <c r="AE354" s="5" t="str">
        <f t="shared" si="435"/>
        <v/>
      </c>
      <c r="AF354" s="5" t="str">
        <f>IF(AE354&lt;&gt;"",OR(_xlfn.XLOOKUP(AE354,Data!$O$3:$O$25,Data!$U$3:$U$25),AND(CL353,OR(DC353=1,DC353=CK353))),"")</f>
        <v/>
      </c>
      <c r="AG354" s="5" t="e" cm="1">
        <f t="array" ref="AG354">"Exits: " &amp; _xlfn.TEXTJOIN(", ", TRUE, IF(INDEX(Data!$Q$3:$T$25,AE354,0)&gt;0,Data!$Q$2:$T$2,""))&amp;"."</f>
        <v>#VALUE!</v>
      </c>
      <c r="AH354" s="5" t="str" cm="1">
        <f t="array" ref="AH354">_xlfn.TEXTJOIN(", ", TRUE, IF(CO353:DN353=AE354,_xlfn.XLOOKUP($CO$3:$DN$3,Data!$W$3:$W$28,Data!$X$3:$X$28),""))</f>
        <v/>
      </c>
      <c r="AI354" s="5" t="str">
        <f>IF(AF354="","",IF(AF354,_xlfn.XLOOKUP(AE354,Data!$O$3:$O$25,Data!$P$3:$P$25)&amp;" "&amp;AG354&amp;IF(AH354&lt;&gt;""," You see: " &amp;AH354&amp;".",""),Data!$J$10))</f>
        <v/>
      </c>
      <c r="AJ354" s="5" t="str">
        <f t="shared" si="486"/>
        <v/>
      </c>
      <c r="AK354" s="5" t="str">
        <f>IF(AND(K354="Talk",U354=""),_xlfn.XLOOKUP(T354,Data!$W$3:$W$28,Data!$AC$3:$AC$28),"")</f>
        <v/>
      </c>
      <c r="AL354" s="5" t="str">
        <f t="shared" si="487"/>
        <v/>
      </c>
      <c r="AM354" s="5" t="b">
        <f t="shared" si="488"/>
        <v>0</v>
      </c>
      <c r="AN354" s="5" t="str">
        <f>IF(AM354,IF(_xlfn.XLOOKUP(T354,Data!$W$3:$W$28,Data!$AA$3:$AA$28)=FALSE,"You can't take that.",IF(Q354=1,"You already have that.",IF(OR(CK353=CT353,CK353=CY353),"The unholy fiend prevents you!",""))),"")</f>
        <v/>
      </c>
      <c r="AO354" s="5" t="str">
        <f t="shared" si="489"/>
        <v/>
      </c>
      <c r="AP354" s="5" t="str">
        <f t="shared" si="490"/>
        <v/>
      </c>
      <c r="AQ354" s="5" t="b">
        <f t="shared" si="491"/>
        <v>0</v>
      </c>
      <c r="AR354" s="5" t="str">
        <f t="shared" si="492"/>
        <v/>
      </c>
      <c r="AS354" s="5" t="str">
        <f t="shared" si="493"/>
        <v/>
      </c>
      <c r="AT354" s="5" t="str">
        <f t="shared" si="431"/>
        <v/>
      </c>
      <c r="AU354" s="5" t="str">
        <f>IF(AND(K354="Examine",U354=""),_xlfn.XLOOKUP(T354,Data!$W$3:$W$28,Data!$Z$3:$Z$28)&amp;IF(T354=15,IF(CL353,IF(CM353&gt;=14,"burning brightly.",IF(CM353&gt;=9,"burning steadily.",IF(CM353&gt;=4,"burning weakly.","guttering."))),"unlit."),""),"")</f>
        <v/>
      </c>
      <c r="AV354" s="5" t="str" cm="1">
        <f t="array" ref="AV354">_xlfn.TEXTJOIN(", ", TRUE, IF(CO353:DN353=1,CO$1:DN$1,""))</f>
        <v/>
      </c>
      <c r="AW354" s="5" t="str">
        <f t="shared" si="494"/>
        <v/>
      </c>
      <c r="AX354" s="5" t="b">
        <f t="shared" si="495"/>
        <v>0</v>
      </c>
      <c r="AY354" s="5" t="str">
        <f>IF(AX354,IF(NOT(ISBLANK(_xlfn.XLOOKUP(T354,Data!$W$3:$W$28,Data!$AD$3:$AD$28))),IF(CK353=12,"","There's nowhere to pour it away here."),"You can't empty that!"),"")</f>
        <v/>
      </c>
      <c r="AZ354" s="5" t="str">
        <f t="shared" si="496"/>
        <v/>
      </c>
      <c r="BA354" s="5" t="b">
        <f t="shared" si="497"/>
        <v>0</v>
      </c>
      <c r="BB354" s="5" t="e">
        <f>_xlfn.XLOOKUP(T354,Data!$W$3:$W$28,Data!$AD$3:$AD$28)</f>
        <v>#N/A</v>
      </c>
      <c r="BC354" s="5" t="str">
        <f t="shared" si="498"/>
        <v/>
      </c>
      <c r="BD354" s="5" t="str">
        <f t="shared" si="499"/>
        <v/>
      </c>
      <c r="BE354" s="5" t="b">
        <f t="shared" si="500"/>
        <v>0</v>
      </c>
      <c r="BF354" s="5" t="str">
        <f t="shared" si="436"/>
        <v/>
      </c>
      <c r="BG354" s="5" t="str">
        <f t="shared" si="501"/>
        <v/>
      </c>
      <c r="BH354" s="5" t="b">
        <f t="shared" si="502"/>
        <v>0</v>
      </c>
      <c r="BI354" s="5" t="str">
        <f t="shared" si="503"/>
        <v/>
      </c>
      <c r="BJ354" s="5" t="str">
        <f t="shared" si="437"/>
        <v/>
      </c>
      <c r="BK354" s="5" t="str">
        <f>IF(BH354,IF(BI354="","You ring the bell. "&amp;IF(BJ354=0,"Nothing else happens.","The "&amp;_xlfn.XLOOKUP(BJ354,Data!$W$3:$W$28,Data!$X$3:$X$28)&amp;" is transformed!"),BI354),"")</f>
        <v/>
      </c>
      <c r="BL354" s="5" t="b">
        <f t="shared" si="504"/>
        <v>0</v>
      </c>
      <c r="BM354" s="5" t="b">
        <f t="shared" si="505"/>
        <v>0</v>
      </c>
      <c r="BN354" s="5" t="str">
        <f t="shared" si="438"/>
        <v/>
      </c>
      <c r="BO354" s="5" t="str">
        <f t="shared" si="439"/>
        <v/>
      </c>
      <c r="BP354" s="5" t="b">
        <f t="shared" si="506"/>
        <v>0</v>
      </c>
      <c r="BQ354" s="5" t="str">
        <f>IF(BP354,IF(_xlfn.XLOOKUP(T354,Data!$W$3:$W$28,Data!$AB$3:$AB$28),"That's much too precious to give away!",IF(OR(AND(T354=17,CK353=CQ353),AND(T354=21,CK353=CV353)),"","No-one here seems to want that.")),"")</f>
        <v/>
      </c>
      <c r="BR354" s="5" t="str">
        <f>IF(BP354,IF(BQ354&lt;&gt;"",BQ354,IF(T354=21,Data!$B$5,"The priest takes the water and it is transformed by heavenly radiance!")),"")</f>
        <v/>
      </c>
      <c r="BS354" s="5" t="b">
        <f t="shared" si="507"/>
        <v>0</v>
      </c>
      <c r="BT354" s="5" t="str">
        <f t="shared" si="440"/>
        <v/>
      </c>
      <c r="BU354" s="5" t="str">
        <f t="shared" si="508"/>
        <v/>
      </c>
      <c r="BV354" s="5" t="b">
        <f t="shared" si="509"/>
        <v>0</v>
      </c>
      <c r="BW354" s="5" t="str">
        <f t="shared" si="441"/>
        <v/>
      </c>
      <c r="BX354" s="5" t="str">
        <f t="shared" si="510"/>
        <v/>
      </c>
      <c r="BY354" s="5" t="b">
        <f t="shared" si="511"/>
        <v>0</v>
      </c>
      <c r="BZ354" s="5">
        <f t="shared" si="512"/>
        <v>0</v>
      </c>
      <c r="CA354" s="5" t="str">
        <f t="shared" si="442"/>
        <v/>
      </c>
      <c r="CB354" s="5" t="b">
        <f t="shared" si="443"/>
        <v>0</v>
      </c>
      <c r="CC354" s="5" t="str">
        <f t="shared" si="444"/>
        <v/>
      </c>
      <c r="CD354" s="5" t="b">
        <f t="shared" si="445"/>
        <v>0</v>
      </c>
      <c r="CE354" s="5" t="b">
        <f t="shared" si="446"/>
        <v>0</v>
      </c>
      <c r="CF354" s="5" t="b">
        <f t="shared" si="447"/>
        <v>0</v>
      </c>
      <c r="CG354" s="5" t="b">
        <f t="shared" si="448"/>
        <v>0</v>
      </c>
      <c r="CH354" s="5" t="b">
        <f t="shared" si="449"/>
        <v>0</v>
      </c>
      <c r="CI354" s="5">
        <f t="shared" si="450"/>
        <v>0</v>
      </c>
      <c r="CJ354" s="5" t="str">
        <f t="shared" si="451"/>
        <v>I don't know that verb.</v>
      </c>
      <c r="CK354" s="4">
        <f t="shared" si="452"/>
        <v>3</v>
      </c>
      <c r="CL354" s="4" t="b">
        <f t="shared" si="453"/>
        <v>0</v>
      </c>
      <c r="CM354" s="4">
        <f t="shared" si="513"/>
        <v>20</v>
      </c>
      <c r="CN354" s="4" t="b">
        <f t="shared" si="454"/>
        <v>0</v>
      </c>
      <c r="CO354" s="4">
        <f t="shared" si="455"/>
        <v>12</v>
      </c>
      <c r="CP354" s="4">
        <f t="shared" si="456"/>
        <v>10</v>
      </c>
      <c r="CQ354" s="4">
        <f t="shared" si="457"/>
        <v>2</v>
      </c>
      <c r="CR354" s="4">
        <f t="shared" si="458"/>
        <v>20</v>
      </c>
      <c r="CS354" s="4">
        <f t="shared" si="459"/>
        <v>2</v>
      </c>
      <c r="CT354" s="4">
        <f t="shared" si="460"/>
        <v>15</v>
      </c>
      <c r="CU354" s="4">
        <f t="shared" si="461"/>
        <v>16</v>
      </c>
      <c r="CV354" s="4">
        <f t="shared" si="462"/>
        <v>8</v>
      </c>
      <c r="CW354" s="4">
        <f t="shared" si="463"/>
        <v>8</v>
      </c>
      <c r="CX354" s="4">
        <f t="shared" si="464"/>
        <v>14</v>
      </c>
      <c r="CY354" s="4">
        <f t="shared" si="465"/>
        <v>19</v>
      </c>
      <c r="CZ354" s="4">
        <f t="shared" si="466"/>
        <v>9</v>
      </c>
      <c r="DA354" s="4">
        <f t="shared" si="467"/>
        <v>2</v>
      </c>
      <c r="DB354" s="4">
        <f t="shared" si="468"/>
        <v>12</v>
      </c>
      <c r="DC354" s="4">
        <f t="shared" si="514"/>
        <v>2</v>
      </c>
      <c r="DD354" s="4">
        <f t="shared" si="469"/>
        <v>2</v>
      </c>
      <c r="DE354" s="4">
        <f t="shared" si="470"/>
        <v>2</v>
      </c>
      <c r="DF354" s="4">
        <f t="shared" si="471"/>
        <v>10</v>
      </c>
      <c r="DG354" s="4">
        <f t="shared" si="472"/>
        <v>2</v>
      </c>
      <c r="DH354" s="4">
        <f t="shared" si="473"/>
        <v>17</v>
      </c>
      <c r="DI354" s="4">
        <f t="shared" si="474"/>
        <v>6</v>
      </c>
      <c r="DJ354" s="4">
        <f t="shared" si="475"/>
        <v>15</v>
      </c>
      <c r="DK354" s="4">
        <f t="shared" si="476"/>
        <v>19</v>
      </c>
      <c r="DL354" s="4">
        <f t="shared" si="477"/>
        <v>2</v>
      </c>
      <c r="DM354" s="4">
        <f t="shared" si="478"/>
        <v>22</v>
      </c>
      <c r="DN354" s="4">
        <f t="shared" si="479"/>
        <v>23</v>
      </c>
      <c r="DO354" s="3"/>
    </row>
    <row r="355" spans="1:119" x14ac:dyDescent="0.35">
      <c r="A355" s="3" t="str">
        <f t="shared" si="480"/>
        <v/>
      </c>
      <c r="B355" s="6"/>
      <c r="C355" s="3" t="str">
        <f t="shared" si="430"/>
        <v/>
      </c>
      <c r="D355" s="3" t="e" cm="1">
        <f t="array" ref="D355:F355">INDEX(_xlfn.TEXTSPLIT(B355," ",,TRUE),_xlfn.SEQUENCE(1,3))</f>
        <v>#VALUE!</v>
      </c>
      <c r="E355" s="3" t="e">
        <v>#VALUE!</v>
      </c>
      <c r="F355" s="3" t="e">
        <v>#VALUE!</v>
      </c>
      <c r="G355" s="3" t="e" cm="1">
        <f t="array" ref="G355">_xlfn.XLOOKUP(D355,Data!$D$3:$D$36,Data!$E$3:$G$36)</f>
        <v>#VALUE!</v>
      </c>
      <c r="H355" s="3"/>
      <c r="I355" s="3"/>
      <c r="J355" s="3" t="e">
        <f>_xlfn.XMATCH(E355,Data!$L$3:$L$10)</f>
        <v>#VALUE!</v>
      </c>
      <c r="K355" s="3" t="str">
        <f>IF(M355="",IF(I355,Data!$B$4,_xlfn.XLOOKUP(D355,Data!$D$3:$D$36,Data!$E$3:$E$36)),"")</f>
        <v/>
      </c>
      <c r="L355" s="3" t="str">
        <f>IF(M355="",IF(I355,_xlfn.XLOOKUP(G355,Data!$L$3:$L$10,Data!$M$3:$M$10),IF(H355=0,"",IF(H355=1,E355,_xlfn.XLOOKUP(E355,Data!$L$3:$L$10,Data!$M$3:$M$10)))),"")</f>
        <v/>
      </c>
      <c r="M355" s="3" t="str">
        <f>IF(NOT(ISERROR(F355)),Data!$J$3,IF(ISERROR(G355),Data!$J$4,IF(AND(H355=0,NOT(ISERROR(E355))),Data!$J$5,IF(AND(H355=2,ISERROR(J355)),Data!$J$7,IF(AND(H355=1,ISERROR(E355)),Data!$J$6,"")))))</f>
        <v>I don't know that verb.</v>
      </c>
      <c r="N355" s="3" t="e">
        <f>_xlfn.XLOOKUP(K355,Data!$D$3:$D$36,Data!$H$3:$H$36)</f>
        <v>#N/A</v>
      </c>
      <c r="O355" s="3" t="e">
        <f>_xlfn.XLOOKUP(L355,Data!$X$3:$X$29,Data!$W$3:$W$29)</f>
        <v>#N/A</v>
      </c>
      <c r="P355" s="3" t="b">
        <f>OR(_xlfn.XLOOKUP(CK354,Data!$O$3:$O$25,Data!$U$3:$U$25),AND(CL354,OR(DC354=CK354,DC354=1)))</f>
        <v>1</v>
      </c>
      <c r="Q355" s="3" t="e" cm="1">
        <f t="array" ref="Q355">INDEX(CO354:DN354,1,O355)</f>
        <v>#N/A</v>
      </c>
      <c r="R355" s="3" t="e">
        <f t="shared" si="432"/>
        <v>#N/A</v>
      </c>
      <c r="S355" s="3" t="e">
        <f t="shared" si="481"/>
        <v>#N/A</v>
      </c>
      <c r="T355" s="3" t="str">
        <f t="shared" si="482"/>
        <v/>
      </c>
      <c r="U355" s="3" t="str">
        <f>IF(M355&lt;&gt;"",M355,IF(L355="","",IFERROR(IF(T355=0,IF(S355=FALSE,Data!$J$11,Data!$J$8),""),IF(K355=Data!$B$4,"",Data!$J$8))))</f>
        <v>I don't know that verb.</v>
      </c>
      <c r="V355" s="3" t="e" cm="1">
        <f t="array" ref="V355">INDEX(Data!$Q$3:$T$25,CK354,L355)</f>
        <v>#VALUE!</v>
      </c>
      <c r="W355" s="3" t="e">
        <f t="shared" si="433"/>
        <v>#VALUE!</v>
      </c>
      <c r="X355" s="3">
        <f t="shared" si="483"/>
        <v>0</v>
      </c>
      <c r="Y355" s="3" t="str">
        <f>IF(K355&lt;&gt;"Go","",IF(ISNUMBER(V355),IF(V355&gt;0,W355,Data!$J$9),Play!V355))</f>
        <v/>
      </c>
      <c r="Z355" s="3" t="b">
        <f t="shared" si="484"/>
        <v>0</v>
      </c>
      <c r="AA355" s="3" t="str">
        <f t="shared" si="485"/>
        <v/>
      </c>
      <c r="AB355" s="3">
        <f t="shared" si="434"/>
        <v>0</v>
      </c>
      <c r="AE355" s="5" t="str">
        <f t="shared" si="435"/>
        <v/>
      </c>
      <c r="AF355" s="5" t="str">
        <f>IF(AE355&lt;&gt;"",OR(_xlfn.XLOOKUP(AE355,Data!$O$3:$O$25,Data!$U$3:$U$25),AND(CL354,OR(DC354=1,DC354=CK354))),"")</f>
        <v/>
      </c>
      <c r="AG355" s="5" t="e" cm="1">
        <f t="array" ref="AG355">"Exits: " &amp; _xlfn.TEXTJOIN(", ", TRUE, IF(INDEX(Data!$Q$3:$T$25,AE355,0)&gt;0,Data!$Q$2:$T$2,""))&amp;"."</f>
        <v>#VALUE!</v>
      </c>
      <c r="AH355" s="5" t="str" cm="1">
        <f t="array" ref="AH355">_xlfn.TEXTJOIN(", ", TRUE, IF(CO354:DN354=AE355,_xlfn.XLOOKUP($CO$3:$DN$3,Data!$W$3:$W$28,Data!$X$3:$X$28),""))</f>
        <v/>
      </c>
      <c r="AI355" s="5" t="str">
        <f>IF(AF355="","",IF(AF355,_xlfn.XLOOKUP(AE355,Data!$O$3:$O$25,Data!$P$3:$P$25)&amp;" "&amp;AG355&amp;IF(AH355&lt;&gt;""," You see: " &amp;AH355&amp;".",""),Data!$J$10))</f>
        <v/>
      </c>
      <c r="AJ355" s="5" t="str">
        <f t="shared" si="486"/>
        <v/>
      </c>
      <c r="AK355" s="5" t="str">
        <f>IF(AND(K355="Talk",U355=""),_xlfn.XLOOKUP(T355,Data!$W$3:$W$28,Data!$AC$3:$AC$28),"")</f>
        <v/>
      </c>
      <c r="AL355" s="5" t="str">
        <f t="shared" si="487"/>
        <v/>
      </c>
      <c r="AM355" s="5" t="b">
        <f t="shared" si="488"/>
        <v>0</v>
      </c>
      <c r="AN355" s="5" t="str">
        <f>IF(AM355,IF(_xlfn.XLOOKUP(T355,Data!$W$3:$W$28,Data!$AA$3:$AA$28)=FALSE,"You can't take that.",IF(Q355=1,"You already have that.",IF(OR(CK354=CT354,CK354=CY354),"The unholy fiend prevents you!",""))),"")</f>
        <v/>
      </c>
      <c r="AO355" s="5" t="str">
        <f t="shared" si="489"/>
        <v/>
      </c>
      <c r="AP355" s="5" t="str">
        <f t="shared" si="490"/>
        <v/>
      </c>
      <c r="AQ355" s="5" t="b">
        <f t="shared" si="491"/>
        <v>0</v>
      </c>
      <c r="AR355" s="5" t="str">
        <f t="shared" si="492"/>
        <v/>
      </c>
      <c r="AS355" s="5" t="str">
        <f t="shared" si="493"/>
        <v/>
      </c>
      <c r="AT355" s="5" t="str">
        <f t="shared" si="431"/>
        <v/>
      </c>
      <c r="AU355" s="5" t="str">
        <f>IF(AND(K355="Examine",U355=""),_xlfn.XLOOKUP(T355,Data!$W$3:$W$28,Data!$Z$3:$Z$28)&amp;IF(T355=15,IF(CL354,IF(CM354&gt;=14,"burning brightly.",IF(CM354&gt;=9,"burning steadily.",IF(CM354&gt;=4,"burning weakly.","guttering."))),"unlit."),""),"")</f>
        <v/>
      </c>
      <c r="AV355" s="5" t="str" cm="1">
        <f t="array" ref="AV355">_xlfn.TEXTJOIN(", ", TRUE, IF(CO354:DN354=1,CO$1:DN$1,""))</f>
        <v/>
      </c>
      <c r="AW355" s="5" t="str">
        <f t="shared" si="494"/>
        <v/>
      </c>
      <c r="AX355" s="5" t="b">
        <f t="shared" si="495"/>
        <v>0</v>
      </c>
      <c r="AY355" s="5" t="str">
        <f>IF(AX355,IF(NOT(ISBLANK(_xlfn.XLOOKUP(T355,Data!$W$3:$W$28,Data!$AD$3:$AD$28))),IF(CK354=12,"","There's nowhere to pour it away here."),"You can't empty that!"),"")</f>
        <v/>
      </c>
      <c r="AZ355" s="5" t="str">
        <f t="shared" si="496"/>
        <v/>
      </c>
      <c r="BA355" s="5" t="b">
        <f t="shared" si="497"/>
        <v>0</v>
      </c>
      <c r="BB355" s="5" t="e">
        <f>_xlfn.XLOOKUP(T355,Data!$W$3:$W$28,Data!$AD$3:$AD$28)</f>
        <v>#N/A</v>
      </c>
      <c r="BC355" s="5" t="str">
        <f t="shared" si="498"/>
        <v/>
      </c>
      <c r="BD355" s="5" t="str">
        <f t="shared" si="499"/>
        <v/>
      </c>
      <c r="BE355" s="5" t="b">
        <f t="shared" si="500"/>
        <v>0</v>
      </c>
      <c r="BF355" s="5" t="str">
        <f t="shared" si="436"/>
        <v/>
      </c>
      <c r="BG355" s="5" t="str">
        <f t="shared" si="501"/>
        <v/>
      </c>
      <c r="BH355" s="5" t="b">
        <f t="shared" si="502"/>
        <v>0</v>
      </c>
      <c r="BI355" s="5" t="str">
        <f t="shared" si="503"/>
        <v/>
      </c>
      <c r="BJ355" s="5" t="str">
        <f t="shared" si="437"/>
        <v/>
      </c>
      <c r="BK355" s="5" t="str">
        <f>IF(BH355,IF(BI355="","You ring the bell. "&amp;IF(BJ355=0,"Nothing else happens.","The "&amp;_xlfn.XLOOKUP(BJ355,Data!$W$3:$W$28,Data!$X$3:$X$28)&amp;" is transformed!"),BI355),"")</f>
        <v/>
      </c>
      <c r="BL355" s="5" t="b">
        <f t="shared" si="504"/>
        <v>0</v>
      </c>
      <c r="BM355" s="5" t="b">
        <f t="shared" si="505"/>
        <v>0</v>
      </c>
      <c r="BN355" s="5" t="str">
        <f t="shared" si="438"/>
        <v/>
      </c>
      <c r="BO355" s="5" t="str">
        <f t="shared" si="439"/>
        <v/>
      </c>
      <c r="BP355" s="5" t="b">
        <f t="shared" si="506"/>
        <v>0</v>
      </c>
      <c r="BQ355" s="5" t="str">
        <f>IF(BP355,IF(_xlfn.XLOOKUP(T355,Data!$W$3:$W$28,Data!$AB$3:$AB$28),"That's much too precious to give away!",IF(OR(AND(T355=17,CK354=CQ354),AND(T355=21,CK354=CV354)),"","No-one here seems to want that.")),"")</f>
        <v/>
      </c>
      <c r="BR355" s="5" t="str">
        <f>IF(BP355,IF(BQ355&lt;&gt;"",BQ355,IF(T355=21,Data!$B$5,"The priest takes the water and it is transformed by heavenly radiance!")),"")</f>
        <v/>
      </c>
      <c r="BS355" s="5" t="b">
        <f t="shared" si="507"/>
        <v>0</v>
      </c>
      <c r="BT355" s="5" t="str">
        <f t="shared" si="440"/>
        <v/>
      </c>
      <c r="BU355" s="5" t="str">
        <f t="shared" si="508"/>
        <v/>
      </c>
      <c r="BV355" s="5" t="b">
        <f t="shared" si="509"/>
        <v>0</v>
      </c>
      <c r="BW355" s="5" t="str">
        <f t="shared" si="441"/>
        <v/>
      </c>
      <c r="BX355" s="5" t="str">
        <f t="shared" si="510"/>
        <v/>
      </c>
      <c r="BY355" s="5" t="b">
        <f t="shared" si="511"/>
        <v>0</v>
      </c>
      <c r="BZ355" s="5">
        <f t="shared" si="512"/>
        <v>0</v>
      </c>
      <c r="CA355" s="5" t="str">
        <f t="shared" si="442"/>
        <v/>
      </c>
      <c r="CB355" s="5" t="b">
        <f t="shared" si="443"/>
        <v>0</v>
      </c>
      <c r="CC355" s="5" t="str">
        <f t="shared" si="444"/>
        <v/>
      </c>
      <c r="CD355" s="5" t="b">
        <f t="shared" si="445"/>
        <v>0</v>
      </c>
      <c r="CE355" s="5" t="b">
        <f t="shared" si="446"/>
        <v>0</v>
      </c>
      <c r="CF355" s="5" t="b">
        <f t="shared" si="447"/>
        <v>0</v>
      </c>
      <c r="CG355" s="5" t="b">
        <f t="shared" si="448"/>
        <v>0</v>
      </c>
      <c r="CH355" s="5" t="b">
        <f t="shared" si="449"/>
        <v>0</v>
      </c>
      <c r="CI355" s="5">
        <f t="shared" si="450"/>
        <v>0</v>
      </c>
      <c r="CJ355" s="5" t="str">
        <f t="shared" si="451"/>
        <v>I don't know that verb.</v>
      </c>
      <c r="CK355" s="4">
        <f t="shared" si="452"/>
        <v>3</v>
      </c>
      <c r="CL355" s="4" t="b">
        <f t="shared" si="453"/>
        <v>0</v>
      </c>
      <c r="CM355" s="4">
        <f t="shared" si="513"/>
        <v>20</v>
      </c>
      <c r="CN355" s="4" t="b">
        <f t="shared" si="454"/>
        <v>0</v>
      </c>
      <c r="CO355" s="4">
        <f t="shared" si="455"/>
        <v>12</v>
      </c>
      <c r="CP355" s="4">
        <f t="shared" si="456"/>
        <v>10</v>
      </c>
      <c r="CQ355" s="4">
        <f t="shared" si="457"/>
        <v>2</v>
      </c>
      <c r="CR355" s="4">
        <f t="shared" si="458"/>
        <v>20</v>
      </c>
      <c r="CS355" s="4">
        <f t="shared" si="459"/>
        <v>2</v>
      </c>
      <c r="CT355" s="4">
        <f t="shared" si="460"/>
        <v>15</v>
      </c>
      <c r="CU355" s="4">
        <f t="shared" si="461"/>
        <v>16</v>
      </c>
      <c r="CV355" s="4">
        <f t="shared" si="462"/>
        <v>8</v>
      </c>
      <c r="CW355" s="4">
        <f t="shared" si="463"/>
        <v>8</v>
      </c>
      <c r="CX355" s="4">
        <f t="shared" si="464"/>
        <v>14</v>
      </c>
      <c r="CY355" s="4">
        <f t="shared" si="465"/>
        <v>19</v>
      </c>
      <c r="CZ355" s="4">
        <f t="shared" si="466"/>
        <v>9</v>
      </c>
      <c r="DA355" s="4">
        <f t="shared" si="467"/>
        <v>2</v>
      </c>
      <c r="DB355" s="4">
        <f t="shared" si="468"/>
        <v>12</v>
      </c>
      <c r="DC355" s="4">
        <f t="shared" si="514"/>
        <v>2</v>
      </c>
      <c r="DD355" s="4">
        <f t="shared" si="469"/>
        <v>2</v>
      </c>
      <c r="DE355" s="4">
        <f t="shared" si="470"/>
        <v>2</v>
      </c>
      <c r="DF355" s="4">
        <f t="shared" si="471"/>
        <v>10</v>
      </c>
      <c r="DG355" s="4">
        <f t="shared" si="472"/>
        <v>2</v>
      </c>
      <c r="DH355" s="4">
        <f t="shared" si="473"/>
        <v>17</v>
      </c>
      <c r="DI355" s="4">
        <f t="shared" si="474"/>
        <v>6</v>
      </c>
      <c r="DJ355" s="4">
        <f t="shared" si="475"/>
        <v>15</v>
      </c>
      <c r="DK355" s="4">
        <f t="shared" si="476"/>
        <v>19</v>
      </c>
      <c r="DL355" s="4">
        <f t="shared" si="477"/>
        <v>2</v>
      </c>
      <c r="DM355" s="4">
        <f t="shared" si="478"/>
        <v>22</v>
      </c>
      <c r="DN355" s="4">
        <f t="shared" si="479"/>
        <v>23</v>
      </c>
      <c r="DO355" s="3"/>
    </row>
    <row r="356" spans="1:119" x14ac:dyDescent="0.35">
      <c r="A356" s="3" t="str">
        <f t="shared" si="480"/>
        <v/>
      </c>
      <c r="B356" s="6"/>
      <c r="C356" s="3" t="str">
        <f t="shared" si="430"/>
        <v/>
      </c>
      <c r="D356" s="3" t="e" cm="1">
        <f t="array" ref="D356:F356">INDEX(_xlfn.TEXTSPLIT(B356," ",,TRUE),_xlfn.SEQUENCE(1,3))</f>
        <v>#VALUE!</v>
      </c>
      <c r="E356" s="3" t="e">
        <v>#VALUE!</v>
      </c>
      <c r="F356" s="3" t="e">
        <v>#VALUE!</v>
      </c>
      <c r="G356" s="3" t="e" cm="1">
        <f t="array" ref="G356">_xlfn.XLOOKUP(D356,Data!$D$3:$D$36,Data!$E$3:$G$36)</f>
        <v>#VALUE!</v>
      </c>
      <c r="H356" s="3"/>
      <c r="I356" s="3"/>
      <c r="J356" s="3" t="e">
        <f>_xlfn.XMATCH(E356,Data!$L$3:$L$10)</f>
        <v>#VALUE!</v>
      </c>
      <c r="K356" s="3" t="str">
        <f>IF(M356="",IF(I356,Data!$B$4,_xlfn.XLOOKUP(D356,Data!$D$3:$D$36,Data!$E$3:$E$36)),"")</f>
        <v/>
      </c>
      <c r="L356" s="3" t="str">
        <f>IF(M356="",IF(I356,_xlfn.XLOOKUP(G356,Data!$L$3:$L$10,Data!$M$3:$M$10),IF(H356=0,"",IF(H356=1,E356,_xlfn.XLOOKUP(E356,Data!$L$3:$L$10,Data!$M$3:$M$10)))),"")</f>
        <v/>
      </c>
      <c r="M356" s="3" t="str">
        <f>IF(NOT(ISERROR(F356)),Data!$J$3,IF(ISERROR(G356),Data!$J$4,IF(AND(H356=0,NOT(ISERROR(E356))),Data!$J$5,IF(AND(H356=2,ISERROR(J356)),Data!$J$7,IF(AND(H356=1,ISERROR(E356)),Data!$J$6,"")))))</f>
        <v>I don't know that verb.</v>
      </c>
      <c r="N356" s="3" t="e">
        <f>_xlfn.XLOOKUP(K356,Data!$D$3:$D$36,Data!$H$3:$H$36)</f>
        <v>#N/A</v>
      </c>
      <c r="O356" s="3" t="e">
        <f>_xlfn.XLOOKUP(L356,Data!$X$3:$X$29,Data!$W$3:$W$29)</f>
        <v>#N/A</v>
      </c>
      <c r="P356" s="3" t="b">
        <f>OR(_xlfn.XLOOKUP(CK355,Data!$O$3:$O$25,Data!$U$3:$U$25),AND(CL355,OR(DC355=CK355,DC355=1)))</f>
        <v>1</v>
      </c>
      <c r="Q356" s="3" t="e" cm="1">
        <f t="array" ref="Q356">INDEX(CO355:DN355,1,O356)</f>
        <v>#N/A</v>
      </c>
      <c r="R356" s="3" t="e">
        <f t="shared" si="432"/>
        <v>#N/A</v>
      </c>
      <c r="S356" s="3" t="e">
        <f t="shared" si="481"/>
        <v>#N/A</v>
      </c>
      <c r="T356" s="3" t="str">
        <f t="shared" si="482"/>
        <v/>
      </c>
      <c r="U356" s="3" t="str">
        <f>IF(M356&lt;&gt;"",M356,IF(L356="","",IFERROR(IF(T356=0,IF(S356=FALSE,Data!$J$11,Data!$J$8),""),IF(K356=Data!$B$4,"",Data!$J$8))))</f>
        <v>I don't know that verb.</v>
      </c>
      <c r="V356" s="3" t="e" cm="1">
        <f t="array" ref="V356">INDEX(Data!$Q$3:$T$25,CK355,L356)</f>
        <v>#VALUE!</v>
      </c>
      <c r="W356" s="3" t="e">
        <f t="shared" si="433"/>
        <v>#VALUE!</v>
      </c>
      <c r="X356" s="3">
        <f t="shared" si="483"/>
        <v>0</v>
      </c>
      <c r="Y356" s="3" t="str">
        <f>IF(K356&lt;&gt;"Go","",IF(ISNUMBER(V356),IF(V356&gt;0,W356,Data!$J$9),Play!V356))</f>
        <v/>
      </c>
      <c r="Z356" s="3" t="b">
        <f t="shared" si="484"/>
        <v>0</v>
      </c>
      <c r="AA356" s="3" t="str">
        <f t="shared" si="485"/>
        <v/>
      </c>
      <c r="AB356" s="3">
        <f t="shared" si="434"/>
        <v>0</v>
      </c>
      <c r="AE356" s="5" t="str">
        <f t="shared" si="435"/>
        <v/>
      </c>
      <c r="AF356" s="5" t="str">
        <f>IF(AE356&lt;&gt;"",OR(_xlfn.XLOOKUP(AE356,Data!$O$3:$O$25,Data!$U$3:$U$25),AND(CL355,OR(DC355=1,DC355=CK355))),"")</f>
        <v/>
      </c>
      <c r="AG356" s="5" t="e" cm="1">
        <f t="array" ref="AG356">"Exits: " &amp; _xlfn.TEXTJOIN(", ", TRUE, IF(INDEX(Data!$Q$3:$T$25,AE356,0)&gt;0,Data!$Q$2:$T$2,""))&amp;"."</f>
        <v>#VALUE!</v>
      </c>
      <c r="AH356" s="5" t="str" cm="1">
        <f t="array" ref="AH356">_xlfn.TEXTJOIN(", ", TRUE, IF(CO355:DN355=AE356,_xlfn.XLOOKUP($CO$3:$DN$3,Data!$W$3:$W$28,Data!$X$3:$X$28),""))</f>
        <v/>
      </c>
      <c r="AI356" s="5" t="str">
        <f>IF(AF356="","",IF(AF356,_xlfn.XLOOKUP(AE356,Data!$O$3:$O$25,Data!$P$3:$P$25)&amp;" "&amp;AG356&amp;IF(AH356&lt;&gt;""," You see: " &amp;AH356&amp;".",""),Data!$J$10))</f>
        <v/>
      </c>
      <c r="AJ356" s="5" t="str">
        <f t="shared" si="486"/>
        <v/>
      </c>
      <c r="AK356" s="5" t="str">
        <f>IF(AND(K356="Talk",U356=""),_xlfn.XLOOKUP(T356,Data!$W$3:$W$28,Data!$AC$3:$AC$28),"")</f>
        <v/>
      </c>
      <c r="AL356" s="5" t="str">
        <f t="shared" si="487"/>
        <v/>
      </c>
      <c r="AM356" s="5" t="b">
        <f t="shared" si="488"/>
        <v>0</v>
      </c>
      <c r="AN356" s="5" t="str">
        <f>IF(AM356,IF(_xlfn.XLOOKUP(T356,Data!$W$3:$W$28,Data!$AA$3:$AA$28)=FALSE,"You can't take that.",IF(Q356=1,"You already have that.",IF(OR(CK355=CT355,CK355=CY355),"The unholy fiend prevents you!",""))),"")</f>
        <v/>
      </c>
      <c r="AO356" s="5" t="str">
        <f t="shared" si="489"/>
        <v/>
      </c>
      <c r="AP356" s="5" t="str">
        <f t="shared" si="490"/>
        <v/>
      </c>
      <c r="AQ356" s="5" t="b">
        <f t="shared" si="491"/>
        <v>0</v>
      </c>
      <c r="AR356" s="5" t="str">
        <f t="shared" si="492"/>
        <v/>
      </c>
      <c r="AS356" s="5" t="str">
        <f t="shared" si="493"/>
        <v/>
      </c>
      <c r="AT356" s="5" t="str">
        <f t="shared" si="431"/>
        <v/>
      </c>
      <c r="AU356" s="5" t="str">
        <f>IF(AND(K356="Examine",U356=""),_xlfn.XLOOKUP(T356,Data!$W$3:$W$28,Data!$Z$3:$Z$28)&amp;IF(T356=15,IF(CL355,IF(CM355&gt;=14,"burning brightly.",IF(CM355&gt;=9,"burning steadily.",IF(CM355&gt;=4,"burning weakly.","guttering."))),"unlit."),""),"")</f>
        <v/>
      </c>
      <c r="AV356" s="5" t="str" cm="1">
        <f t="array" ref="AV356">_xlfn.TEXTJOIN(", ", TRUE, IF(CO355:DN355=1,CO$1:DN$1,""))</f>
        <v/>
      </c>
      <c r="AW356" s="5" t="str">
        <f t="shared" si="494"/>
        <v/>
      </c>
      <c r="AX356" s="5" t="b">
        <f t="shared" si="495"/>
        <v>0</v>
      </c>
      <c r="AY356" s="5" t="str">
        <f>IF(AX356,IF(NOT(ISBLANK(_xlfn.XLOOKUP(T356,Data!$W$3:$W$28,Data!$AD$3:$AD$28))),IF(CK355=12,"","There's nowhere to pour it away here."),"You can't empty that!"),"")</f>
        <v/>
      </c>
      <c r="AZ356" s="5" t="str">
        <f t="shared" si="496"/>
        <v/>
      </c>
      <c r="BA356" s="5" t="b">
        <f t="shared" si="497"/>
        <v>0</v>
      </c>
      <c r="BB356" s="5" t="e">
        <f>_xlfn.XLOOKUP(T356,Data!$W$3:$W$28,Data!$AD$3:$AD$28)</f>
        <v>#N/A</v>
      </c>
      <c r="BC356" s="5" t="str">
        <f t="shared" si="498"/>
        <v/>
      </c>
      <c r="BD356" s="5" t="str">
        <f t="shared" si="499"/>
        <v/>
      </c>
      <c r="BE356" s="5" t="b">
        <f t="shared" si="500"/>
        <v>0</v>
      </c>
      <c r="BF356" s="5" t="str">
        <f t="shared" si="436"/>
        <v/>
      </c>
      <c r="BG356" s="5" t="str">
        <f t="shared" si="501"/>
        <v/>
      </c>
      <c r="BH356" s="5" t="b">
        <f t="shared" si="502"/>
        <v>0</v>
      </c>
      <c r="BI356" s="5" t="str">
        <f t="shared" si="503"/>
        <v/>
      </c>
      <c r="BJ356" s="5" t="str">
        <f t="shared" si="437"/>
        <v/>
      </c>
      <c r="BK356" s="5" t="str">
        <f>IF(BH356,IF(BI356="","You ring the bell. "&amp;IF(BJ356=0,"Nothing else happens.","The "&amp;_xlfn.XLOOKUP(BJ356,Data!$W$3:$W$28,Data!$X$3:$X$28)&amp;" is transformed!"),BI356),"")</f>
        <v/>
      </c>
      <c r="BL356" s="5" t="b">
        <f t="shared" si="504"/>
        <v>0</v>
      </c>
      <c r="BM356" s="5" t="b">
        <f t="shared" si="505"/>
        <v>0</v>
      </c>
      <c r="BN356" s="5" t="str">
        <f t="shared" si="438"/>
        <v/>
      </c>
      <c r="BO356" s="5" t="str">
        <f t="shared" si="439"/>
        <v/>
      </c>
      <c r="BP356" s="5" t="b">
        <f t="shared" si="506"/>
        <v>0</v>
      </c>
      <c r="BQ356" s="5" t="str">
        <f>IF(BP356,IF(_xlfn.XLOOKUP(T356,Data!$W$3:$W$28,Data!$AB$3:$AB$28),"That's much too precious to give away!",IF(OR(AND(T356=17,CK355=CQ355),AND(T356=21,CK355=CV355)),"","No-one here seems to want that.")),"")</f>
        <v/>
      </c>
      <c r="BR356" s="5" t="str">
        <f>IF(BP356,IF(BQ356&lt;&gt;"",BQ356,IF(T356=21,Data!$B$5,"The priest takes the water and it is transformed by heavenly radiance!")),"")</f>
        <v/>
      </c>
      <c r="BS356" s="5" t="b">
        <f t="shared" si="507"/>
        <v>0</v>
      </c>
      <c r="BT356" s="5" t="str">
        <f t="shared" si="440"/>
        <v/>
      </c>
      <c r="BU356" s="5" t="str">
        <f t="shared" si="508"/>
        <v/>
      </c>
      <c r="BV356" s="5" t="b">
        <f t="shared" si="509"/>
        <v>0</v>
      </c>
      <c r="BW356" s="5" t="str">
        <f t="shared" si="441"/>
        <v/>
      </c>
      <c r="BX356" s="5" t="str">
        <f t="shared" si="510"/>
        <v/>
      </c>
      <c r="BY356" s="5" t="b">
        <f t="shared" si="511"/>
        <v>0</v>
      </c>
      <c r="BZ356" s="5">
        <f t="shared" si="512"/>
        <v>0</v>
      </c>
      <c r="CA356" s="5" t="str">
        <f t="shared" si="442"/>
        <v/>
      </c>
      <c r="CB356" s="5" t="b">
        <f t="shared" si="443"/>
        <v>0</v>
      </c>
      <c r="CC356" s="5" t="str">
        <f t="shared" si="444"/>
        <v/>
      </c>
      <c r="CD356" s="5" t="b">
        <f t="shared" si="445"/>
        <v>0</v>
      </c>
      <c r="CE356" s="5" t="b">
        <f t="shared" si="446"/>
        <v>0</v>
      </c>
      <c r="CF356" s="5" t="b">
        <f t="shared" si="447"/>
        <v>0</v>
      </c>
      <c r="CG356" s="5" t="b">
        <f t="shared" si="448"/>
        <v>0</v>
      </c>
      <c r="CH356" s="5" t="b">
        <f t="shared" si="449"/>
        <v>0</v>
      </c>
      <c r="CI356" s="5">
        <f t="shared" si="450"/>
        <v>0</v>
      </c>
      <c r="CJ356" s="5" t="str">
        <f t="shared" si="451"/>
        <v>I don't know that verb.</v>
      </c>
      <c r="CK356" s="4">
        <f t="shared" si="452"/>
        <v>3</v>
      </c>
      <c r="CL356" s="4" t="b">
        <f t="shared" si="453"/>
        <v>0</v>
      </c>
      <c r="CM356" s="4">
        <f t="shared" si="513"/>
        <v>20</v>
      </c>
      <c r="CN356" s="4" t="b">
        <f t="shared" si="454"/>
        <v>0</v>
      </c>
      <c r="CO356" s="4">
        <f t="shared" si="455"/>
        <v>12</v>
      </c>
      <c r="CP356" s="4">
        <f t="shared" si="456"/>
        <v>10</v>
      </c>
      <c r="CQ356" s="4">
        <f t="shared" si="457"/>
        <v>2</v>
      </c>
      <c r="CR356" s="4">
        <f t="shared" si="458"/>
        <v>20</v>
      </c>
      <c r="CS356" s="4">
        <f t="shared" si="459"/>
        <v>2</v>
      </c>
      <c r="CT356" s="4">
        <f t="shared" si="460"/>
        <v>15</v>
      </c>
      <c r="CU356" s="4">
        <f t="shared" si="461"/>
        <v>16</v>
      </c>
      <c r="CV356" s="4">
        <f t="shared" si="462"/>
        <v>8</v>
      </c>
      <c r="CW356" s="4">
        <f t="shared" si="463"/>
        <v>8</v>
      </c>
      <c r="CX356" s="4">
        <f t="shared" si="464"/>
        <v>14</v>
      </c>
      <c r="CY356" s="4">
        <f t="shared" si="465"/>
        <v>19</v>
      </c>
      <c r="CZ356" s="4">
        <f t="shared" si="466"/>
        <v>9</v>
      </c>
      <c r="DA356" s="4">
        <f t="shared" si="467"/>
        <v>2</v>
      </c>
      <c r="DB356" s="4">
        <f t="shared" si="468"/>
        <v>12</v>
      </c>
      <c r="DC356" s="4">
        <f t="shared" si="514"/>
        <v>2</v>
      </c>
      <c r="DD356" s="4">
        <f t="shared" si="469"/>
        <v>2</v>
      </c>
      <c r="DE356" s="4">
        <f t="shared" si="470"/>
        <v>2</v>
      </c>
      <c r="DF356" s="4">
        <f t="shared" si="471"/>
        <v>10</v>
      </c>
      <c r="DG356" s="4">
        <f t="shared" si="472"/>
        <v>2</v>
      </c>
      <c r="DH356" s="4">
        <f t="shared" si="473"/>
        <v>17</v>
      </c>
      <c r="DI356" s="4">
        <f t="shared" si="474"/>
        <v>6</v>
      </c>
      <c r="DJ356" s="4">
        <f t="shared" si="475"/>
        <v>15</v>
      </c>
      <c r="DK356" s="4">
        <f t="shared" si="476"/>
        <v>19</v>
      </c>
      <c r="DL356" s="4">
        <f t="shared" si="477"/>
        <v>2</v>
      </c>
      <c r="DM356" s="4">
        <f t="shared" si="478"/>
        <v>22</v>
      </c>
      <c r="DN356" s="4">
        <f t="shared" si="479"/>
        <v>23</v>
      </c>
      <c r="DO356" s="3"/>
    </row>
    <row r="357" spans="1:119" x14ac:dyDescent="0.35">
      <c r="A357" s="3" t="str">
        <f t="shared" si="480"/>
        <v/>
      </c>
      <c r="B357" s="6"/>
      <c r="C357" s="3" t="str">
        <f t="shared" si="430"/>
        <v/>
      </c>
      <c r="D357" s="3" t="e" cm="1">
        <f t="array" ref="D357:F357">INDEX(_xlfn.TEXTSPLIT(B357," ",,TRUE),_xlfn.SEQUENCE(1,3))</f>
        <v>#VALUE!</v>
      </c>
      <c r="E357" s="3" t="e">
        <v>#VALUE!</v>
      </c>
      <c r="F357" s="3" t="e">
        <v>#VALUE!</v>
      </c>
      <c r="G357" s="3" t="e" cm="1">
        <f t="array" ref="G357">_xlfn.XLOOKUP(D357,Data!$D$3:$D$36,Data!$E$3:$G$36)</f>
        <v>#VALUE!</v>
      </c>
      <c r="H357" s="3"/>
      <c r="I357" s="3"/>
      <c r="J357" s="3" t="e">
        <f>_xlfn.XMATCH(E357,Data!$L$3:$L$10)</f>
        <v>#VALUE!</v>
      </c>
      <c r="K357" s="3" t="str">
        <f>IF(M357="",IF(I357,Data!$B$4,_xlfn.XLOOKUP(D357,Data!$D$3:$D$36,Data!$E$3:$E$36)),"")</f>
        <v/>
      </c>
      <c r="L357" s="3" t="str">
        <f>IF(M357="",IF(I357,_xlfn.XLOOKUP(G357,Data!$L$3:$L$10,Data!$M$3:$M$10),IF(H357=0,"",IF(H357=1,E357,_xlfn.XLOOKUP(E357,Data!$L$3:$L$10,Data!$M$3:$M$10)))),"")</f>
        <v/>
      </c>
      <c r="M357" s="3" t="str">
        <f>IF(NOT(ISERROR(F357)),Data!$J$3,IF(ISERROR(G357),Data!$J$4,IF(AND(H357=0,NOT(ISERROR(E357))),Data!$J$5,IF(AND(H357=2,ISERROR(J357)),Data!$J$7,IF(AND(H357=1,ISERROR(E357)),Data!$J$6,"")))))</f>
        <v>I don't know that verb.</v>
      </c>
      <c r="N357" s="3" t="e">
        <f>_xlfn.XLOOKUP(K357,Data!$D$3:$D$36,Data!$H$3:$H$36)</f>
        <v>#N/A</v>
      </c>
      <c r="O357" s="3" t="e">
        <f>_xlfn.XLOOKUP(L357,Data!$X$3:$X$29,Data!$W$3:$W$29)</f>
        <v>#N/A</v>
      </c>
      <c r="P357" s="3" t="b">
        <f>OR(_xlfn.XLOOKUP(CK356,Data!$O$3:$O$25,Data!$U$3:$U$25),AND(CL356,OR(DC356=CK356,DC356=1)))</f>
        <v>1</v>
      </c>
      <c r="Q357" s="3" t="e" cm="1">
        <f t="array" ref="Q357">INDEX(CO356:DN356,1,O357)</f>
        <v>#N/A</v>
      </c>
      <c r="R357" s="3" t="e">
        <f t="shared" si="432"/>
        <v>#N/A</v>
      </c>
      <c r="S357" s="3" t="e">
        <f t="shared" si="481"/>
        <v>#N/A</v>
      </c>
      <c r="T357" s="3" t="str">
        <f t="shared" si="482"/>
        <v/>
      </c>
      <c r="U357" s="3" t="str">
        <f>IF(M357&lt;&gt;"",M357,IF(L357="","",IFERROR(IF(T357=0,IF(S357=FALSE,Data!$J$11,Data!$J$8),""),IF(K357=Data!$B$4,"",Data!$J$8))))</f>
        <v>I don't know that verb.</v>
      </c>
      <c r="V357" s="3" t="e" cm="1">
        <f t="array" ref="V357">INDEX(Data!$Q$3:$T$25,CK356,L357)</f>
        <v>#VALUE!</v>
      </c>
      <c r="W357" s="3" t="e">
        <f t="shared" si="433"/>
        <v>#VALUE!</v>
      </c>
      <c r="X357" s="3">
        <f t="shared" si="483"/>
        <v>0</v>
      </c>
      <c r="Y357" s="3" t="str">
        <f>IF(K357&lt;&gt;"Go","",IF(ISNUMBER(V357),IF(V357&gt;0,W357,Data!$J$9),Play!V357))</f>
        <v/>
      </c>
      <c r="Z357" s="3" t="b">
        <f t="shared" si="484"/>
        <v>0</v>
      </c>
      <c r="AA357" s="3" t="str">
        <f t="shared" si="485"/>
        <v/>
      </c>
      <c r="AB357" s="3">
        <f t="shared" si="434"/>
        <v>0</v>
      </c>
      <c r="AE357" s="5" t="str">
        <f t="shared" si="435"/>
        <v/>
      </c>
      <c r="AF357" s="5" t="str">
        <f>IF(AE357&lt;&gt;"",OR(_xlfn.XLOOKUP(AE357,Data!$O$3:$O$25,Data!$U$3:$U$25),AND(CL356,OR(DC356=1,DC356=CK356))),"")</f>
        <v/>
      </c>
      <c r="AG357" s="5" t="e" cm="1">
        <f t="array" ref="AG357">"Exits: " &amp; _xlfn.TEXTJOIN(", ", TRUE, IF(INDEX(Data!$Q$3:$T$25,AE357,0)&gt;0,Data!$Q$2:$T$2,""))&amp;"."</f>
        <v>#VALUE!</v>
      </c>
      <c r="AH357" s="5" t="str" cm="1">
        <f t="array" ref="AH357">_xlfn.TEXTJOIN(", ", TRUE, IF(CO356:DN356=AE357,_xlfn.XLOOKUP($CO$3:$DN$3,Data!$W$3:$W$28,Data!$X$3:$X$28),""))</f>
        <v/>
      </c>
      <c r="AI357" s="5" t="str">
        <f>IF(AF357="","",IF(AF357,_xlfn.XLOOKUP(AE357,Data!$O$3:$O$25,Data!$P$3:$P$25)&amp;" "&amp;AG357&amp;IF(AH357&lt;&gt;""," You see: " &amp;AH357&amp;".",""),Data!$J$10))</f>
        <v/>
      </c>
      <c r="AJ357" s="5" t="str">
        <f t="shared" si="486"/>
        <v/>
      </c>
      <c r="AK357" s="5" t="str">
        <f>IF(AND(K357="Talk",U357=""),_xlfn.XLOOKUP(T357,Data!$W$3:$W$28,Data!$AC$3:$AC$28),"")</f>
        <v/>
      </c>
      <c r="AL357" s="5" t="str">
        <f t="shared" si="487"/>
        <v/>
      </c>
      <c r="AM357" s="5" t="b">
        <f t="shared" si="488"/>
        <v>0</v>
      </c>
      <c r="AN357" s="5" t="str">
        <f>IF(AM357,IF(_xlfn.XLOOKUP(T357,Data!$W$3:$W$28,Data!$AA$3:$AA$28)=FALSE,"You can't take that.",IF(Q357=1,"You already have that.",IF(OR(CK356=CT356,CK356=CY356),"The unholy fiend prevents you!",""))),"")</f>
        <v/>
      </c>
      <c r="AO357" s="5" t="str">
        <f t="shared" si="489"/>
        <v/>
      </c>
      <c r="AP357" s="5" t="str">
        <f t="shared" si="490"/>
        <v/>
      </c>
      <c r="AQ357" s="5" t="b">
        <f t="shared" si="491"/>
        <v>0</v>
      </c>
      <c r="AR357" s="5" t="str">
        <f t="shared" si="492"/>
        <v/>
      </c>
      <c r="AS357" s="5" t="str">
        <f t="shared" si="493"/>
        <v/>
      </c>
      <c r="AT357" s="5" t="str">
        <f t="shared" si="431"/>
        <v/>
      </c>
      <c r="AU357" s="5" t="str">
        <f>IF(AND(K357="Examine",U357=""),_xlfn.XLOOKUP(T357,Data!$W$3:$W$28,Data!$Z$3:$Z$28)&amp;IF(T357=15,IF(CL356,IF(CM356&gt;=14,"burning brightly.",IF(CM356&gt;=9,"burning steadily.",IF(CM356&gt;=4,"burning weakly.","guttering."))),"unlit."),""),"")</f>
        <v/>
      </c>
      <c r="AV357" s="5" t="str" cm="1">
        <f t="array" ref="AV357">_xlfn.TEXTJOIN(", ", TRUE, IF(CO356:DN356=1,CO$1:DN$1,""))</f>
        <v/>
      </c>
      <c r="AW357" s="5" t="str">
        <f t="shared" si="494"/>
        <v/>
      </c>
      <c r="AX357" s="5" t="b">
        <f t="shared" si="495"/>
        <v>0</v>
      </c>
      <c r="AY357" s="5" t="str">
        <f>IF(AX357,IF(NOT(ISBLANK(_xlfn.XLOOKUP(T357,Data!$W$3:$W$28,Data!$AD$3:$AD$28))),IF(CK356=12,"","There's nowhere to pour it away here."),"You can't empty that!"),"")</f>
        <v/>
      </c>
      <c r="AZ357" s="5" t="str">
        <f t="shared" si="496"/>
        <v/>
      </c>
      <c r="BA357" s="5" t="b">
        <f t="shared" si="497"/>
        <v>0</v>
      </c>
      <c r="BB357" s="5" t="e">
        <f>_xlfn.XLOOKUP(T357,Data!$W$3:$W$28,Data!$AD$3:$AD$28)</f>
        <v>#N/A</v>
      </c>
      <c r="BC357" s="5" t="str">
        <f t="shared" si="498"/>
        <v/>
      </c>
      <c r="BD357" s="5" t="str">
        <f t="shared" si="499"/>
        <v/>
      </c>
      <c r="BE357" s="5" t="b">
        <f t="shared" si="500"/>
        <v>0</v>
      </c>
      <c r="BF357" s="5" t="str">
        <f t="shared" si="436"/>
        <v/>
      </c>
      <c r="BG357" s="5" t="str">
        <f t="shared" si="501"/>
        <v/>
      </c>
      <c r="BH357" s="5" t="b">
        <f t="shared" si="502"/>
        <v>0</v>
      </c>
      <c r="BI357" s="5" t="str">
        <f t="shared" si="503"/>
        <v/>
      </c>
      <c r="BJ357" s="5" t="str">
        <f t="shared" si="437"/>
        <v/>
      </c>
      <c r="BK357" s="5" t="str">
        <f>IF(BH357,IF(BI357="","You ring the bell. "&amp;IF(BJ357=0,"Nothing else happens.","The "&amp;_xlfn.XLOOKUP(BJ357,Data!$W$3:$W$28,Data!$X$3:$X$28)&amp;" is transformed!"),BI357),"")</f>
        <v/>
      </c>
      <c r="BL357" s="5" t="b">
        <f t="shared" si="504"/>
        <v>0</v>
      </c>
      <c r="BM357" s="5" t="b">
        <f t="shared" si="505"/>
        <v>0</v>
      </c>
      <c r="BN357" s="5" t="str">
        <f t="shared" si="438"/>
        <v/>
      </c>
      <c r="BO357" s="5" t="str">
        <f t="shared" si="439"/>
        <v/>
      </c>
      <c r="BP357" s="5" t="b">
        <f t="shared" si="506"/>
        <v>0</v>
      </c>
      <c r="BQ357" s="5" t="str">
        <f>IF(BP357,IF(_xlfn.XLOOKUP(T357,Data!$W$3:$W$28,Data!$AB$3:$AB$28),"That's much too precious to give away!",IF(OR(AND(T357=17,CK356=CQ356),AND(T357=21,CK356=CV356)),"","No-one here seems to want that.")),"")</f>
        <v/>
      </c>
      <c r="BR357" s="5" t="str">
        <f>IF(BP357,IF(BQ357&lt;&gt;"",BQ357,IF(T357=21,Data!$B$5,"The priest takes the water and it is transformed by heavenly radiance!")),"")</f>
        <v/>
      </c>
      <c r="BS357" s="5" t="b">
        <f t="shared" si="507"/>
        <v>0</v>
      </c>
      <c r="BT357" s="5" t="str">
        <f t="shared" si="440"/>
        <v/>
      </c>
      <c r="BU357" s="5" t="str">
        <f t="shared" si="508"/>
        <v/>
      </c>
      <c r="BV357" s="5" t="b">
        <f t="shared" si="509"/>
        <v>0</v>
      </c>
      <c r="BW357" s="5" t="str">
        <f t="shared" si="441"/>
        <v/>
      </c>
      <c r="BX357" s="5" t="str">
        <f t="shared" si="510"/>
        <v/>
      </c>
      <c r="BY357" s="5" t="b">
        <f t="shared" si="511"/>
        <v>0</v>
      </c>
      <c r="BZ357" s="5">
        <f t="shared" si="512"/>
        <v>0</v>
      </c>
      <c r="CA357" s="5" t="str">
        <f t="shared" si="442"/>
        <v/>
      </c>
      <c r="CB357" s="5" t="b">
        <f t="shared" si="443"/>
        <v>0</v>
      </c>
      <c r="CC357" s="5" t="str">
        <f t="shared" si="444"/>
        <v/>
      </c>
      <c r="CD357" s="5" t="b">
        <f t="shared" si="445"/>
        <v>0</v>
      </c>
      <c r="CE357" s="5" t="b">
        <f t="shared" si="446"/>
        <v>0</v>
      </c>
      <c r="CF357" s="5" t="b">
        <f t="shared" si="447"/>
        <v>0</v>
      </c>
      <c r="CG357" s="5" t="b">
        <f t="shared" si="448"/>
        <v>0</v>
      </c>
      <c r="CH357" s="5" t="b">
        <f t="shared" si="449"/>
        <v>0</v>
      </c>
      <c r="CI357" s="5">
        <f t="shared" si="450"/>
        <v>0</v>
      </c>
      <c r="CJ357" s="5" t="str">
        <f t="shared" si="451"/>
        <v>I don't know that verb.</v>
      </c>
      <c r="CK357" s="4">
        <f t="shared" si="452"/>
        <v>3</v>
      </c>
      <c r="CL357" s="4" t="b">
        <f t="shared" si="453"/>
        <v>0</v>
      </c>
      <c r="CM357" s="4">
        <f t="shared" si="513"/>
        <v>20</v>
      </c>
      <c r="CN357" s="4" t="b">
        <f t="shared" si="454"/>
        <v>0</v>
      </c>
      <c r="CO357" s="4">
        <f t="shared" si="455"/>
        <v>12</v>
      </c>
      <c r="CP357" s="4">
        <f t="shared" si="456"/>
        <v>10</v>
      </c>
      <c r="CQ357" s="4">
        <f t="shared" si="457"/>
        <v>2</v>
      </c>
      <c r="CR357" s="4">
        <f t="shared" si="458"/>
        <v>20</v>
      </c>
      <c r="CS357" s="4">
        <f t="shared" si="459"/>
        <v>2</v>
      </c>
      <c r="CT357" s="4">
        <f t="shared" si="460"/>
        <v>15</v>
      </c>
      <c r="CU357" s="4">
        <f t="shared" si="461"/>
        <v>16</v>
      </c>
      <c r="CV357" s="4">
        <f t="shared" si="462"/>
        <v>8</v>
      </c>
      <c r="CW357" s="4">
        <f t="shared" si="463"/>
        <v>8</v>
      </c>
      <c r="CX357" s="4">
        <f t="shared" si="464"/>
        <v>14</v>
      </c>
      <c r="CY357" s="4">
        <f t="shared" si="465"/>
        <v>19</v>
      </c>
      <c r="CZ357" s="4">
        <f t="shared" si="466"/>
        <v>9</v>
      </c>
      <c r="DA357" s="4">
        <f t="shared" si="467"/>
        <v>2</v>
      </c>
      <c r="DB357" s="4">
        <f t="shared" si="468"/>
        <v>12</v>
      </c>
      <c r="DC357" s="4">
        <f t="shared" si="514"/>
        <v>2</v>
      </c>
      <c r="DD357" s="4">
        <f t="shared" si="469"/>
        <v>2</v>
      </c>
      <c r="DE357" s="4">
        <f t="shared" si="470"/>
        <v>2</v>
      </c>
      <c r="DF357" s="4">
        <f t="shared" si="471"/>
        <v>10</v>
      </c>
      <c r="DG357" s="4">
        <f t="shared" si="472"/>
        <v>2</v>
      </c>
      <c r="DH357" s="4">
        <f t="shared" si="473"/>
        <v>17</v>
      </c>
      <c r="DI357" s="4">
        <f t="shared" si="474"/>
        <v>6</v>
      </c>
      <c r="DJ357" s="4">
        <f t="shared" si="475"/>
        <v>15</v>
      </c>
      <c r="DK357" s="4">
        <f t="shared" si="476"/>
        <v>19</v>
      </c>
      <c r="DL357" s="4">
        <f t="shared" si="477"/>
        <v>2</v>
      </c>
      <c r="DM357" s="4">
        <f t="shared" si="478"/>
        <v>22</v>
      </c>
      <c r="DN357" s="4">
        <f t="shared" si="479"/>
        <v>23</v>
      </c>
      <c r="DO357" s="3"/>
    </row>
    <row r="358" spans="1:119" x14ac:dyDescent="0.35">
      <c r="A358" s="3" t="str">
        <f t="shared" si="480"/>
        <v/>
      </c>
      <c r="B358" s="6"/>
      <c r="C358" s="3" t="str">
        <f t="shared" si="430"/>
        <v/>
      </c>
      <c r="D358" s="3" t="e" cm="1">
        <f t="array" ref="D358:F358">INDEX(_xlfn.TEXTSPLIT(B358," ",,TRUE),_xlfn.SEQUENCE(1,3))</f>
        <v>#VALUE!</v>
      </c>
      <c r="E358" s="3" t="e">
        <v>#VALUE!</v>
      </c>
      <c r="F358" s="3" t="e">
        <v>#VALUE!</v>
      </c>
      <c r="G358" s="3" t="e" cm="1">
        <f t="array" ref="G358">_xlfn.XLOOKUP(D358,Data!$D$3:$D$36,Data!$E$3:$G$36)</f>
        <v>#VALUE!</v>
      </c>
      <c r="H358" s="3"/>
      <c r="I358" s="3"/>
      <c r="J358" s="3" t="e">
        <f>_xlfn.XMATCH(E358,Data!$L$3:$L$10)</f>
        <v>#VALUE!</v>
      </c>
      <c r="K358" s="3" t="str">
        <f>IF(M358="",IF(I358,Data!$B$4,_xlfn.XLOOKUP(D358,Data!$D$3:$D$36,Data!$E$3:$E$36)),"")</f>
        <v/>
      </c>
      <c r="L358" s="3" t="str">
        <f>IF(M358="",IF(I358,_xlfn.XLOOKUP(G358,Data!$L$3:$L$10,Data!$M$3:$M$10),IF(H358=0,"",IF(H358=1,E358,_xlfn.XLOOKUP(E358,Data!$L$3:$L$10,Data!$M$3:$M$10)))),"")</f>
        <v/>
      </c>
      <c r="M358" s="3" t="str">
        <f>IF(NOT(ISERROR(F358)),Data!$J$3,IF(ISERROR(G358),Data!$J$4,IF(AND(H358=0,NOT(ISERROR(E358))),Data!$J$5,IF(AND(H358=2,ISERROR(J358)),Data!$J$7,IF(AND(H358=1,ISERROR(E358)),Data!$J$6,"")))))</f>
        <v>I don't know that verb.</v>
      </c>
      <c r="N358" s="3" t="e">
        <f>_xlfn.XLOOKUP(K358,Data!$D$3:$D$36,Data!$H$3:$H$36)</f>
        <v>#N/A</v>
      </c>
      <c r="O358" s="3" t="e">
        <f>_xlfn.XLOOKUP(L358,Data!$X$3:$X$29,Data!$W$3:$W$29)</f>
        <v>#N/A</v>
      </c>
      <c r="P358" s="3" t="b">
        <f>OR(_xlfn.XLOOKUP(CK357,Data!$O$3:$O$25,Data!$U$3:$U$25),AND(CL357,OR(DC357=CK357,DC357=1)))</f>
        <v>1</v>
      </c>
      <c r="Q358" s="3" t="e" cm="1">
        <f t="array" ref="Q358">INDEX(CO357:DN357,1,O358)</f>
        <v>#N/A</v>
      </c>
      <c r="R358" s="3" t="e">
        <f t="shared" si="432"/>
        <v>#N/A</v>
      </c>
      <c r="S358" s="3" t="e">
        <f t="shared" si="481"/>
        <v>#N/A</v>
      </c>
      <c r="T358" s="3" t="str">
        <f t="shared" si="482"/>
        <v/>
      </c>
      <c r="U358" s="3" t="str">
        <f>IF(M358&lt;&gt;"",M358,IF(L358="","",IFERROR(IF(T358=0,IF(S358=FALSE,Data!$J$11,Data!$J$8),""),IF(K358=Data!$B$4,"",Data!$J$8))))</f>
        <v>I don't know that verb.</v>
      </c>
      <c r="V358" s="3" t="e" cm="1">
        <f t="array" ref="V358">INDEX(Data!$Q$3:$T$25,CK357,L358)</f>
        <v>#VALUE!</v>
      </c>
      <c r="W358" s="3" t="e">
        <f t="shared" si="433"/>
        <v>#VALUE!</v>
      </c>
      <c r="X358" s="3">
        <f t="shared" si="483"/>
        <v>0</v>
      </c>
      <c r="Y358" s="3" t="str">
        <f>IF(K358&lt;&gt;"Go","",IF(ISNUMBER(V358),IF(V358&gt;0,W358,Data!$J$9),Play!V358))</f>
        <v/>
      </c>
      <c r="Z358" s="3" t="b">
        <f t="shared" si="484"/>
        <v>0</v>
      </c>
      <c r="AA358" s="3" t="str">
        <f t="shared" si="485"/>
        <v/>
      </c>
      <c r="AB358" s="3">
        <f t="shared" si="434"/>
        <v>0</v>
      </c>
      <c r="AE358" s="5" t="str">
        <f t="shared" si="435"/>
        <v/>
      </c>
      <c r="AF358" s="5" t="str">
        <f>IF(AE358&lt;&gt;"",OR(_xlfn.XLOOKUP(AE358,Data!$O$3:$O$25,Data!$U$3:$U$25),AND(CL357,OR(DC357=1,DC357=CK357))),"")</f>
        <v/>
      </c>
      <c r="AG358" s="5" t="e" cm="1">
        <f t="array" ref="AG358">"Exits: " &amp; _xlfn.TEXTJOIN(", ", TRUE, IF(INDEX(Data!$Q$3:$T$25,AE358,0)&gt;0,Data!$Q$2:$T$2,""))&amp;"."</f>
        <v>#VALUE!</v>
      </c>
      <c r="AH358" s="5" t="str" cm="1">
        <f t="array" ref="AH358">_xlfn.TEXTJOIN(", ", TRUE, IF(CO357:DN357=AE358,_xlfn.XLOOKUP($CO$3:$DN$3,Data!$W$3:$W$28,Data!$X$3:$X$28),""))</f>
        <v/>
      </c>
      <c r="AI358" s="5" t="str">
        <f>IF(AF358="","",IF(AF358,_xlfn.XLOOKUP(AE358,Data!$O$3:$O$25,Data!$P$3:$P$25)&amp;" "&amp;AG358&amp;IF(AH358&lt;&gt;""," You see: " &amp;AH358&amp;".",""),Data!$J$10))</f>
        <v/>
      </c>
      <c r="AJ358" s="5" t="str">
        <f t="shared" si="486"/>
        <v/>
      </c>
      <c r="AK358" s="5" t="str">
        <f>IF(AND(K358="Talk",U358=""),_xlfn.XLOOKUP(T358,Data!$W$3:$W$28,Data!$AC$3:$AC$28),"")</f>
        <v/>
      </c>
      <c r="AL358" s="5" t="str">
        <f t="shared" si="487"/>
        <v/>
      </c>
      <c r="AM358" s="5" t="b">
        <f t="shared" si="488"/>
        <v>0</v>
      </c>
      <c r="AN358" s="5" t="str">
        <f>IF(AM358,IF(_xlfn.XLOOKUP(T358,Data!$W$3:$W$28,Data!$AA$3:$AA$28)=FALSE,"You can't take that.",IF(Q358=1,"You already have that.",IF(OR(CK357=CT357,CK357=CY357),"The unholy fiend prevents you!",""))),"")</f>
        <v/>
      </c>
      <c r="AO358" s="5" t="str">
        <f t="shared" si="489"/>
        <v/>
      </c>
      <c r="AP358" s="5" t="str">
        <f t="shared" si="490"/>
        <v/>
      </c>
      <c r="AQ358" s="5" t="b">
        <f t="shared" si="491"/>
        <v>0</v>
      </c>
      <c r="AR358" s="5" t="str">
        <f t="shared" si="492"/>
        <v/>
      </c>
      <c r="AS358" s="5" t="str">
        <f t="shared" si="493"/>
        <v/>
      </c>
      <c r="AT358" s="5" t="str">
        <f t="shared" si="431"/>
        <v/>
      </c>
      <c r="AU358" s="5" t="str">
        <f>IF(AND(K358="Examine",U358=""),_xlfn.XLOOKUP(T358,Data!$W$3:$W$28,Data!$Z$3:$Z$28)&amp;IF(T358=15,IF(CL357,IF(CM357&gt;=14,"burning brightly.",IF(CM357&gt;=9,"burning steadily.",IF(CM357&gt;=4,"burning weakly.","guttering."))),"unlit."),""),"")</f>
        <v/>
      </c>
      <c r="AV358" s="5" t="str" cm="1">
        <f t="array" ref="AV358">_xlfn.TEXTJOIN(", ", TRUE, IF(CO357:DN357=1,CO$1:DN$1,""))</f>
        <v/>
      </c>
      <c r="AW358" s="5" t="str">
        <f t="shared" si="494"/>
        <v/>
      </c>
      <c r="AX358" s="5" t="b">
        <f t="shared" si="495"/>
        <v>0</v>
      </c>
      <c r="AY358" s="5" t="str">
        <f>IF(AX358,IF(NOT(ISBLANK(_xlfn.XLOOKUP(T358,Data!$W$3:$W$28,Data!$AD$3:$AD$28))),IF(CK357=12,"","There's nowhere to pour it away here."),"You can't empty that!"),"")</f>
        <v/>
      </c>
      <c r="AZ358" s="5" t="str">
        <f t="shared" si="496"/>
        <v/>
      </c>
      <c r="BA358" s="5" t="b">
        <f t="shared" si="497"/>
        <v>0</v>
      </c>
      <c r="BB358" s="5" t="e">
        <f>_xlfn.XLOOKUP(T358,Data!$W$3:$W$28,Data!$AD$3:$AD$28)</f>
        <v>#N/A</v>
      </c>
      <c r="BC358" s="5" t="str">
        <f t="shared" si="498"/>
        <v/>
      </c>
      <c r="BD358" s="5" t="str">
        <f t="shared" si="499"/>
        <v/>
      </c>
      <c r="BE358" s="5" t="b">
        <f t="shared" si="500"/>
        <v>0</v>
      </c>
      <c r="BF358" s="5" t="str">
        <f t="shared" si="436"/>
        <v/>
      </c>
      <c r="BG358" s="5" t="str">
        <f t="shared" si="501"/>
        <v/>
      </c>
      <c r="BH358" s="5" t="b">
        <f t="shared" si="502"/>
        <v>0</v>
      </c>
      <c r="BI358" s="5" t="str">
        <f t="shared" si="503"/>
        <v/>
      </c>
      <c r="BJ358" s="5" t="str">
        <f t="shared" si="437"/>
        <v/>
      </c>
      <c r="BK358" s="5" t="str">
        <f>IF(BH358,IF(BI358="","You ring the bell. "&amp;IF(BJ358=0,"Nothing else happens.","The "&amp;_xlfn.XLOOKUP(BJ358,Data!$W$3:$W$28,Data!$X$3:$X$28)&amp;" is transformed!"),BI358),"")</f>
        <v/>
      </c>
      <c r="BL358" s="5" t="b">
        <f t="shared" si="504"/>
        <v>0</v>
      </c>
      <c r="BM358" s="5" t="b">
        <f t="shared" si="505"/>
        <v>0</v>
      </c>
      <c r="BN358" s="5" t="str">
        <f t="shared" si="438"/>
        <v/>
      </c>
      <c r="BO358" s="5" t="str">
        <f t="shared" si="439"/>
        <v/>
      </c>
      <c r="BP358" s="5" t="b">
        <f t="shared" si="506"/>
        <v>0</v>
      </c>
      <c r="BQ358" s="5" t="str">
        <f>IF(BP358,IF(_xlfn.XLOOKUP(T358,Data!$W$3:$W$28,Data!$AB$3:$AB$28),"That's much too precious to give away!",IF(OR(AND(T358=17,CK357=CQ357),AND(T358=21,CK357=CV357)),"","No-one here seems to want that.")),"")</f>
        <v/>
      </c>
      <c r="BR358" s="5" t="str">
        <f>IF(BP358,IF(BQ358&lt;&gt;"",BQ358,IF(T358=21,Data!$B$5,"The priest takes the water and it is transformed by heavenly radiance!")),"")</f>
        <v/>
      </c>
      <c r="BS358" s="5" t="b">
        <f t="shared" si="507"/>
        <v>0</v>
      </c>
      <c r="BT358" s="5" t="str">
        <f t="shared" si="440"/>
        <v/>
      </c>
      <c r="BU358" s="5" t="str">
        <f t="shared" si="508"/>
        <v/>
      </c>
      <c r="BV358" s="5" t="b">
        <f t="shared" si="509"/>
        <v>0</v>
      </c>
      <c r="BW358" s="5" t="str">
        <f t="shared" si="441"/>
        <v/>
      </c>
      <c r="BX358" s="5" t="str">
        <f t="shared" si="510"/>
        <v/>
      </c>
      <c r="BY358" s="5" t="b">
        <f t="shared" si="511"/>
        <v>0</v>
      </c>
      <c r="BZ358" s="5">
        <f t="shared" si="512"/>
        <v>0</v>
      </c>
      <c r="CA358" s="5" t="str">
        <f t="shared" si="442"/>
        <v/>
      </c>
      <c r="CB358" s="5" t="b">
        <f t="shared" si="443"/>
        <v>0</v>
      </c>
      <c r="CC358" s="5" t="str">
        <f t="shared" si="444"/>
        <v/>
      </c>
      <c r="CD358" s="5" t="b">
        <f t="shared" si="445"/>
        <v>0</v>
      </c>
      <c r="CE358" s="5" t="b">
        <f t="shared" si="446"/>
        <v>0</v>
      </c>
      <c r="CF358" s="5" t="b">
        <f t="shared" si="447"/>
        <v>0</v>
      </c>
      <c r="CG358" s="5" t="b">
        <f t="shared" si="448"/>
        <v>0</v>
      </c>
      <c r="CH358" s="5" t="b">
        <f t="shared" si="449"/>
        <v>0</v>
      </c>
      <c r="CI358" s="5">
        <f t="shared" si="450"/>
        <v>0</v>
      </c>
      <c r="CJ358" s="5" t="str">
        <f t="shared" si="451"/>
        <v>I don't know that verb.</v>
      </c>
      <c r="CK358" s="4">
        <f t="shared" si="452"/>
        <v>3</v>
      </c>
      <c r="CL358" s="4" t="b">
        <f t="shared" si="453"/>
        <v>0</v>
      </c>
      <c r="CM358" s="4">
        <f t="shared" si="513"/>
        <v>20</v>
      </c>
      <c r="CN358" s="4" t="b">
        <f t="shared" si="454"/>
        <v>0</v>
      </c>
      <c r="CO358" s="4">
        <f t="shared" si="455"/>
        <v>12</v>
      </c>
      <c r="CP358" s="4">
        <f t="shared" si="456"/>
        <v>10</v>
      </c>
      <c r="CQ358" s="4">
        <f t="shared" si="457"/>
        <v>2</v>
      </c>
      <c r="CR358" s="4">
        <f t="shared" si="458"/>
        <v>20</v>
      </c>
      <c r="CS358" s="4">
        <f t="shared" si="459"/>
        <v>2</v>
      </c>
      <c r="CT358" s="4">
        <f t="shared" si="460"/>
        <v>15</v>
      </c>
      <c r="CU358" s="4">
        <f t="shared" si="461"/>
        <v>16</v>
      </c>
      <c r="CV358" s="4">
        <f t="shared" si="462"/>
        <v>8</v>
      </c>
      <c r="CW358" s="4">
        <f t="shared" si="463"/>
        <v>8</v>
      </c>
      <c r="CX358" s="4">
        <f t="shared" si="464"/>
        <v>14</v>
      </c>
      <c r="CY358" s="4">
        <f t="shared" si="465"/>
        <v>19</v>
      </c>
      <c r="CZ358" s="4">
        <f t="shared" si="466"/>
        <v>9</v>
      </c>
      <c r="DA358" s="4">
        <f t="shared" si="467"/>
        <v>2</v>
      </c>
      <c r="DB358" s="4">
        <f t="shared" si="468"/>
        <v>12</v>
      </c>
      <c r="DC358" s="4">
        <f t="shared" si="514"/>
        <v>2</v>
      </c>
      <c r="DD358" s="4">
        <f t="shared" si="469"/>
        <v>2</v>
      </c>
      <c r="DE358" s="4">
        <f t="shared" si="470"/>
        <v>2</v>
      </c>
      <c r="DF358" s="4">
        <f t="shared" si="471"/>
        <v>10</v>
      </c>
      <c r="DG358" s="4">
        <f t="shared" si="472"/>
        <v>2</v>
      </c>
      <c r="DH358" s="4">
        <f t="shared" si="473"/>
        <v>17</v>
      </c>
      <c r="DI358" s="4">
        <f t="shared" si="474"/>
        <v>6</v>
      </c>
      <c r="DJ358" s="4">
        <f t="shared" si="475"/>
        <v>15</v>
      </c>
      <c r="DK358" s="4">
        <f t="shared" si="476"/>
        <v>19</v>
      </c>
      <c r="DL358" s="4">
        <f t="shared" si="477"/>
        <v>2</v>
      </c>
      <c r="DM358" s="4">
        <f t="shared" si="478"/>
        <v>22</v>
      </c>
      <c r="DN358" s="4">
        <f t="shared" si="479"/>
        <v>23</v>
      </c>
      <c r="DO358" s="3"/>
    </row>
    <row r="359" spans="1:119" x14ac:dyDescent="0.35">
      <c r="A359" s="3" t="str">
        <f t="shared" si="480"/>
        <v/>
      </c>
      <c r="B359" s="6"/>
      <c r="C359" s="3" t="str">
        <f t="shared" si="430"/>
        <v/>
      </c>
      <c r="D359" s="3" t="e" cm="1">
        <f t="array" ref="D359:F359">INDEX(_xlfn.TEXTSPLIT(B359," ",,TRUE),_xlfn.SEQUENCE(1,3))</f>
        <v>#VALUE!</v>
      </c>
      <c r="E359" s="3" t="e">
        <v>#VALUE!</v>
      </c>
      <c r="F359" s="3" t="e">
        <v>#VALUE!</v>
      </c>
      <c r="G359" s="3" t="e" cm="1">
        <f t="array" ref="G359">_xlfn.XLOOKUP(D359,Data!$D$3:$D$36,Data!$E$3:$G$36)</f>
        <v>#VALUE!</v>
      </c>
      <c r="H359" s="3"/>
      <c r="I359" s="3"/>
      <c r="J359" s="3" t="e">
        <f>_xlfn.XMATCH(E359,Data!$L$3:$L$10)</f>
        <v>#VALUE!</v>
      </c>
      <c r="K359" s="3" t="str">
        <f>IF(M359="",IF(I359,Data!$B$4,_xlfn.XLOOKUP(D359,Data!$D$3:$D$36,Data!$E$3:$E$36)),"")</f>
        <v/>
      </c>
      <c r="L359" s="3" t="str">
        <f>IF(M359="",IF(I359,_xlfn.XLOOKUP(G359,Data!$L$3:$L$10,Data!$M$3:$M$10),IF(H359=0,"",IF(H359=1,E359,_xlfn.XLOOKUP(E359,Data!$L$3:$L$10,Data!$M$3:$M$10)))),"")</f>
        <v/>
      </c>
      <c r="M359" s="3" t="str">
        <f>IF(NOT(ISERROR(F359)),Data!$J$3,IF(ISERROR(G359),Data!$J$4,IF(AND(H359=0,NOT(ISERROR(E359))),Data!$J$5,IF(AND(H359=2,ISERROR(J359)),Data!$J$7,IF(AND(H359=1,ISERROR(E359)),Data!$J$6,"")))))</f>
        <v>I don't know that verb.</v>
      </c>
      <c r="N359" s="3" t="e">
        <f>_xlfn.XLOOKUP(K359,Data!$D$3:$D$36,Data!$H$3:$H$36)</f>
        <v>#N/A</v>
      </c>
      <c r="O359" s="3" t="e">
        <f>_xlfn.XLOOKUP(L359,Data!$X$3:$X$29,Data!$W$3:$W$29)</f>
        <v>#N/A</v>
      </c>
      <c r="P359" s="3" t="b">
        <f>OR(_xlfn.XLOOKUP(CK358,Data!$O$3:$O$25,Data!$U$3:$U$25),AND(CL358,OR(DC358=CK358,DC358=1)))</f>
        <v>1</v>
      </c>
      <c r="Q359" s="3" t="e" cm="1">
        <f t="array" ref="Q359">INDEX(CO358:DN358,1,O359)</f>
        <v>#N/A</v>
      </c>
      <c r="R359" s="3" t="e">
        <f t="shared" si="432"/>
        <v>#N/A</v>
      </c>
      <c r="S359" s="3" t="e">
        <f t="shared" si="481"/>
        <v>#N/A</v>
      </c>
      <c r="T359" s="3" t="str">
        <f t="shared" si="482"/>
        <v/>
      </c>
      <c r="U359" s="3" t="str">
        <f>IF(M359&lt;&gt;"",M359,IF(L359="","",IFERROR(IF(T359=0,IF(S359=FALSE,Data!$J$11,Data!$J$8),""),IF(K359=Data!$B$4,"",Data!$J$8))))</f>
        <v>I don't know that verb.</v>
      </c>
      <c r="V359" s="3" t="e" cm="1">
        <f t="array" ref="V359">INDEX(Data!$Q$3:$T$25,CK358,L359)</f>
        <v>#VALUE!</v>
      </c>
      <c r="W359" s="3" t="e">
        <f t="shared" si="433"/>
        <v>#VALUE!</v>
      </c>
      <c r="X359" s="3">
        <f t="shared" si="483"/>
        <v>0</v>
      </c>
      <c r="Y359" s="3" t="str">
        <f>IF(K359&lt;&gt;"Go","",IF(ISNUMBER(V359),IF(V359&gt;0,W359,Data!$J$9),Play!V359))</f>
        <v/>
      </c>
      <c r="Z359" s="3" t="b">
        <f t="shared" si="484"/>
        <v>0</v>
      </c>
      <c r="AA359" s="3" t="str">
        <f t="shared" si="485"/>
        <v/>
      </c>
      <c r="AB359" s="3">
        <f t="shared" si="434"/>
        <v>0</v>
      </c>
      <c r="AE359" s="5" t="str">
        <f t="shared" si="435"/>
        <v/>
      </c>
      <c r="AF359" s="5" t="str">
        <f>IF(AE359&lt;&gt;"",OR(_xlfn.XLOOKUP(AE359,Data!$O$3:$O$25,Data!$U$3:$U$25),AND(CL358,OR(DC358=1,DC358=CK358))),"")</f>
        <v/>
      </c>
      <c r="AG359" s="5" t="e" cm="1">
        <f t="array" ref="AG359">"Exits: " &amp; _xlfn.TEXTJOIN(", ", TRUE, IF(INDEX(Data!$Q$3:$T$25,AE359,0)&gt;0,Data!$Q$2:$T$2,""))&amp;"."</f>
        <v>#VALUE!</v>
      </c>
      <c r="AH359" s="5" t="str" cm="1">
        <f t="array" ref="AH359">_xlfn.TEXTJOIN(", ", TRUE, IF(CO358:DN358=AE359,_xlfn.XLOOKUP($CO$3:$DN$3,Data!$W$3:$W$28,Data!$X$3:$X$28),""))</f>
        <v/>
      </c>
      <c r="AI359" s="5" t="str">
        <f>IF(AF359="","",IF(AF359,_xlfn.XLOOKUP(AE359,Data!$O$3:$O$25,Data!$P$3:$P$25)&amp;" "&amp;AG359&amp;IF(AH359&lt;&gt;""," You see: " &amp;AH359&amp;".",""),Data!$J$10))</f>
        <v/>
      </c>
      <c r="AJ359" s="5" t="str">
        <f t="shared" si="486"/>
        <v/>
      </c>
      <c r="AK359" s="5" t="str">
        <f>IF(AND(K359="Talk",U359=""),_xlfn.XLOOKUP(T359,Data!$W$3:$W$28,Data!$AC$3:$AC$28),"")</f>
        <v/>
      </c>
      <c r="AL359" s="5" t="str">
        <f t="shared" si="487"/>
        <v/>
      </c>
      <c r="AM359" s="5" t="b">
        <f t="shared" si="488"/>
        <v>0</v>
      </c>
      <c r="AN359" s="5" t="str">
        <f>IF(AM359,IF(_xlfn.XLOOKUP(T359,Data!$W$3:$W$28,Data!$AA$3:$AA$28)=FALSE,"You can't take that.",IF(Q359=1,"You already have that.",IF(OR(CK358=CT358,CK358=CY358),"The unholy fiend prevents you!",""))),"")</f>
        <v/>
      </c>
      <c r="AO359" s="5" t="str">
        <f t="shared" si="489"/>
        <v/>
      </c>
      <c r="AP359" s="5" t="str">
        <f t="shared" si="490"/>
        <v/>
      </c>
      <c r="AQ359" s="5" t="b">
        <f t="shared" si="491"/>
        <v>0</v>
      </c>
      <c r="AR359" s="5" t="str">
        <f t="shared" si="492"/>
        <v/>
      </c>
      <c r="AS359" s="5" t="str">
        <f t="shared" si="493"/>
        <v/>
      </c>
      <c r="AT359" s="5" t="str">
        <f t="shared" si="431"/>
        <v/>
      </c>
      <c r="AU359" s="5" t="str">
        <f>IF(AND(K359="Examine",U359=""),_xlfn.XLOOKUP(T359,Data!$W$3:$W$28,Data!$Z$3:$Z$28)&amp;IF(T359=15,IF(CL358,IF(CM358&gt;=14,"burning brightly.",IF(CM358&gt;=9,"burning steadily.",IF(CM358&gt;=4,"burning weakly.","guttering."))),"unlit."),""),"")</f>
        <v/>
      </c>
      <c r="AV359" s="5" t="str" cm="1">
        <f t="array" ref="AV359">_xlfn.TEXTJOIN(", ", TRUE, IF(CO358:DN358=1,CO$1:DN$1,""))</f>
        <v/>
      </c>
      <c r="AW359" s="5" t="str">
        <f t="shared" si="494"/>
        <v/>
      </c>
      <c r="AX359" s="5" t="b">
        <f t="shared" si="495"/>
        <v>0</v>
      </c>
      <c r="AY359" s="5" t="str">
        <f>IF(AX359,IF(NOT(ISBLANK(_xlfn.XLOOKUP(T359,Data!$W$3:$W$28,Data!$AD$3:$AD$28))),IF(CK358=12,"","There's nowhere to pour it away here."),"You can't empty that!"),"")</f>
        <v/>
      </c>
      <c r="AZ359" s="5" t="str">
        <f t="shared" si="496"/>
        <v/>
      </c>
      <c r="BA359" s="5" t="b">
        <f t="shared" si="497"/>
        <v>0</v>
      </c>
      <c r="BB359" s="5" t="e">
        <f>_xlfn.XLOOKUP(T359,Data!$W$3:$W$28,Data!$AD$3:$AD$28)</f>
        <v>#N/A</v>
      </c>
      <c r="BC359" s="5" t="str">
        <f t="shared" si="498"/>
        <v/>
      </c>
      <c r="BD359" s="5" t="str">
        <f t="shared" si="499"/>
        <v/>
      </c>
      <c r="BE359" s="5" t="b">
        <f t="shared" si="500"/>
        <v>0</v>
      </c>
      <c r="BF359" s="5" t="str">
        <f t="shared" si="436"/>
        <v/>
      </c>
      <c r="BG359" s="5" t="str">
        <f t="shared" si="501"/>
        <v/>
      </c>
      <c r="BH359" s="5" t="b">
        <f t="shared" si="502"/>
        <v>0</v>
      </c>
      <c r="BI359" s="5" t="str">
        <f t="shared" si="503"/>
        <v/>
      </c>
      <c r="BJ359" s="5" t="str">
        <f t="shared" si="437"/>
        <v/>
      </c>
      <c r="BK359" s="5" t="str">
        <f>IF(BH359,IF(BI359="","You ring the bell. "&amp;IF(BJ359=0,"Nothing else happens.","The "&amp;_xlfn.XLOOKUP(BJ359,Data!$W$3:$W$28,Data!$X$3:$X$28)&amp;" is transformed!"),BI359),"")</f>
        <v/>
      </c>
      <c r="BL359" s="5" t="b">
        <f t="shared" si="504"/>
        <v>0</v>
      </c>
      <c r="BM359" s="5" t="b">
        <f t="shared" si="505"/>
        <v>0</v>
      </c>
      <c r="BN359" s="5" t="str">
        <f t="shared" si="438"/>
        <v/>
      </c>
      <c r="BO359" s="5" t="str">
        <f t="shared" si="439"/>
        <v/>
      </c>
      <c r="BP359" s="5" t="b">
        <f t="shared" si="506"/>
        <v>0</v>
      </c>
      <c r="BQ359" s="5" t="str">
        <f>IF(BP359,IF(_xlfn.XLOOKUP(T359,Data!$W$3:$W$28,Data!$AB$3:$AB$28),"That's much too precious to give away!",IF(OR(AND(T359=17,CK358=CQ358),AND(T359=21,CK358=CV358)),"","No-one here seems to want that.")),"")</f>
        <v/>
      </c>
      <c r="BR359" s="5" t="str">
        <f>IF(BP359,IF(BQ359&lt;&gt;"",BQ359,IF(T359=21,Data!$B$5,"The priest takes the water and it is transformed by heavenly radiance!")),"")</f>
        <v/>
      </c>
      <c r="BS359" s="5" t="b">
        <f t="shared" si="507"/>
        <v>0</v>
      </c>
      <c r="BT359" s="5" t="str">
        <f t="shared" si="440"/>
        <v/>
      </c>
      <c r="BU359" s="5" t="str">
        <f t="shared" si="508"/>
        <v/>
      </c>
      <c r="BV359" s="5" t="b">
        <f t="shared" si="509"/>
        <v>0</v>
      </c>
      <c r="BW359" s="5" t="str">
        <f t="shared" si="441"/>
        <v/>
      </c>
      <c r="BX359" s="5" t="str">
        <f t="shared" si="510"/>
        <v/>
      </c>
      <c r="BY359" s="5" t="b">
        <f t="shared" si="511"/>
        <v>0</v>
      </c>
      <c r="BZ359" s="5">
        <f t="shared" si="512"/>
        <v>0</v>
      </c>
      <c r="CA359" s="5" t="str">
        <f t="shared" si="442"/>
        <v/>
      </c>
      <c r="CB359" s="5" t="b">
        <f t="shared" si="443"/>
        <v>0</v>
      </c>
      <c r="CC359" s="5" t="str">
        <f t="shared" si="444"/>
        <v/>
      </c>
      <c r="CD359" s="5" t="b">
        <f t="shared" si="445"/>
        <v>0</v>
      </c>
      <c r="CE359" s="5" t="b">
        <f t="shared" si="446"/>
        <v>0</v>
      </c>
      <c r="CF359" s="5" t="b">
        <f t="shared" si="447"/>
        <v>0</v>
      </c>
      <c r="CG359" s="5" t="b">
        <f t="shared" si="448"/>
        <v>0</v>
      </c>
      <c r="CH359" s="5" t="b">
        <f t="shared" si="449"/>
        <v>0</v>
      </c>
      <c r="CI359" s="5">
        <f t="shared" si="450"/>
        <v>0</v>
      </c>
      <c r="CJ359" s="5" t="str">
        <f t="shared" si="451"/>
        <v>I don't know that verb.</v>
      </c>
      <c r="CK359" s="4">
        <f t="shared" si="452"/>
        <v>3</v>
      </c>
      <c r="CL359" s="4" t="b">
        <f t="shared" si="453"/>
        <v>0</v>
      </c>
      <c r="CM359" s="4">
        <f t="shared" si="513"/>
        <v>20</v>
      </c>
      <c r="CN359" s="4" t="b">
        <f t="shared" si="454"/>
        <v>0</v>
      </c>
      <c r="CO359" s="4">
        <f t="shared" si="455"/>
        <v>12</v>
      </c>
      <c r="CP359" s="4">
        <f t="shared" si="456"/>
        <v>10</v>
      </c>
      <c r="CQ359" s="4">
        <f t="shared" si="457"/>
        <v>2</v>
      </c>
      <c r="CR359" s="4">
        <f t="shared" si="458"/>
        <v>20</v>
      </c>
      <c r="CS359" s="4">
        <f t="shared" si="459"/>
        <v>2</v>
      </c>
      <c r="CT359" s="4">
        <f t="shared" si="460"/>
        <v>15</v>
      </c>
      <c r="CU359" s="4">
        <f t="shared" si="461"/>
        <v>16</v>
      </c>
      <c r="CV359" s="4">
        <f t="shared" si="462"/>
        <v>8</v>
      </c>
      <c r="CW359" s="4">
        <f t="shared" si="463"/>
        <v>8</v>
      </c>
      <c r="CX359" s="4">
        <f t="shared" si="464"/>
        <v>14</v>
      </c>
      <c r="CY359" s="4">
        <f t="shared" si="465"/>
        <v>19</v>
      </c>
      <c r="CZ359" s="4">
        <f t="shared" si="466"/>
        <v>9</v>
      </c>
      <c r="DA359" s="4">
        <f t="shared" si="467"/>
        <v>2</v>
      </c>
      <c r="DB359" s="4">
        <f t="shared" si="468"/>
        <v>12</v>
      </c>
      <c r="DC359" s="4">
        <f t="shared" si="514"/>
        <v>2</v>
      </c>
      <c r="DD359" s="4">
        <f t="shared" si="469"/>
        <v>2</v>
      </c>
      <c r="DE359" s="4">
        <f t="shared" si="470"/>
        <v>2</v>
      </c>
      <c r="DF359" s="4">
        <f t="shared" si="471"/>
        <v>10</v>
      </c>
      <c r="DG359" s="4">
        <f t="shared" si="472"/>
        <v>2</v>
      </c>
      <c r="DH359" s="4">
        <f t="shared" si="473"/>
        <v>17</v>
      </c>
      <c r="DI359" s="4">
        <f t="shared" si="474"/>
        <v>6</v>
      </c>
      <c r="DJ359" s="4">
        <f t="shared" si="475"/>
        <v>15</v>
      </c>
      <c r="DK359" s="4">
        <f t="shared" si="476"/>
        <v>19</v>
      </c>
      <c r="DL359" s="4">
        <f t="shared" si="477"/>
        <v>2</v>
      </c>
      <c r="DM359" s="4">
        <f t="shared" si="478"/>
        <v>22</v>
      </c>
      <c r="DN359" s="4">
        <f t="shared" si="479"/>
        <v>23</v>
      </c>
      <c r="DO359" s="3"/>
    </row>
    <row r="360" spans="1:119" x14ac:dyDescent="0.35">
      <c r="A360" s="3" t="str">
        <f t="shared" si="480"/>
        <v/>
      </c>
      <c r="B360" s="6"/>
      <c r="C360" s="3" t="str">
        <f t="shared" si="430"/>
        <v/>
      </c>
      <c r="D360" s="3" t="e" cm="1">
        <f t="array" ref="D360:F360">INDEX(_xlfn.TEXTSPLIT(B360," ",,TRUE),_xlfn.SEQUENCE(1,3))</f>
        <v>#VALUE!</v>
      </c>
      <c r="E360" s="3" t="e">
        <v>#VALUE!</v>
      </c>
      <c r="F360" s="3" t="e">
        <v>#VALUE!</v>
      </c>
      <c r="G360" s="3" t="e" cm="1">
        <f t="array" ref="G360">_xlfn.XLOOKUP(D360,Data!$D$3:$D$36,Data!$E$3:$G$36)</f>
        <v>#VALUE!</v>
      </c>
      <c r="H360" s="3"/>
      <c r="I360" s="3"/>
      <c r="J360" s="3" t="e">
        <f>_xlfn.XMATCH(E360,Data!$L$3:$L$10)</f>
        <v>#VALUE!</v>
      </c>
      <c r="K360" s="3" t="str">
        <f>IF(M360="",IF(I360,Data!$B$4,_xlfn.XLOOKUP(D360,Data!$D$3:$D$36,Data!$E$3:$E$36)),"")</f>
        <v/>
      </c>
      <c r="L360" s="3" t="str">
        <f>IF(M360="",IF(I360,_xlfn.XLOOKUP(G360,Data!$L$3:$L$10,Data!$M$3:$M$10),IF(H360=0,"",IF(H360=1,E360,_xlfn.XLOOKUP(E360,Data!$L$3:$L$10,Data!$M$3:$M$10)))),"")</f>
        <v/>
      </c>
      <c r="M360" s="3" t="str">
        <f>IF(NOT(ISERROR(F360)),Data!$J$3,IF(ISERROR(G360),Data!$J$4,IF(AND(H360=0,NOT(ISERROR(E360))),Data!$J$5,IF(AND(H360=2,ISERROR(J360)),Data!$J$7,IF(AND(H360=1,ISERROR(E360)),Data!$J$6,"")))))</f>
        <v>I don't know that verb.</v>
      </c>
      <c r="N360" s="3" t="e">
        <f>_xlfn.XLOOKUP(K360,Data!$D$3:$D$36,Data!$H$3:$H$36)</f>
        <v>#N/A</v>
      </c>
      <c r="O360" s="3" t="e">
        <f>_xlfn.XLOOKUP(L360,Data!$X$3:$X$29,Data!$W$3:$W$29)</f>
        <v>#N/A</v>
      </c>
      <c r="P360" s="3" t="b">
        <f>OR(_xlfn.XLOOKUP(CK359,Data!$O$3:$O$25,Data!$U$3:$U$25),AND(CL359,OR(DC359=CK359,DC359=1)))</f>
        <v>1</v>
      </c>
      <c r="Q360" s="3" t="e" cm="1">
        <f t="array" ref="Q360">INDEX(CO359:DN359,1,O360)</f>
        <v>#N/A</v>
      </c>
      <c r="R360" s="3" t="e">
        <f t="shared" si="432"/>
        <v>#N/A</v>
      </c>
      <c r="S360" s="3" t="e">
        <f t="shared" si="481"/>
        <v>#N/A</v>
      </c>
      <c r="T360" s="3" t="str">
        <f t="shared" si="482"/>
        <v/>
      </c>
      <c r="U360" s="3" t="str">
        <f>IF(M360&lt;&gt;"",M360,IF(L360="","",IFERROR(IF(T360=0,IF(S360=FALSE,Data!$J$11,Data!$J$8),""),IF(K360=Data!$B$4,"",Data!$J$8))))</f>
        <v>I don't know that verb.</v>
      </c>
      <c r="V360" s="3" t="e" cm="1">
        <f t="array" ref="V360">INDEX(Data!$Q$3:$T$25,CK359,L360)</f>
        <v>#VALUE!</v>
      </c>
      <c r="W360" s="3" t="e">
        <f t="shared" si="433"/>
        <v>#VALUE!</v>
      </c>
      <c r="X360" s="3">
        <f t="shared" si="483"/>
        <v>0</v>
      </c>
      <c r="Y360" s="3" t="str">
        <f>IF(K360&lt;&gt;"Go","",IF(ISNUMBER(V360),IF(V360&gt;0,W360,Data!$J$9),Play!V360))</f>
        <v/>
      </c>
      <c r="Z360" s="3" t="b">
        <f t="shared" si="484"/>
        <v>0</v>
      </c>
      <c r="AA360" s="3" t="str">
        <f t="shared" si="485"/>
        <v/>
      </c>
      <c r="AB360" s="3">
        <f t="shared" si="434"/>
        <v>0</v>
      </c>
      <c r="AE360" s="5" t="str">
        <f t="shared" si="435"/>
        <v/>
      </c>
      <c r="AF360" s="5" t="str">
        <f>IF(AE360&lt;&gt;"",OR(_xlfn.XLOOKUP(AE360,Data!$O$3:$O$25,Data!$U$3:$U$25),AND(CL359,OR(DC359=1,DC359=CK359))),"")</f>
        <v/>
      </c>
      <c r="AG360" s="5" t="e" cm="1">
        <f t="array" ref="AG360">"Exits: " &amp; _xlfn.TEXTJOIN(", ", TRUE, IF(INDEX(Data!$Q$3:$T$25,AE360,0)&gt;0,Data!$Q$2:$T$2,""))&amp;"."</f>
        <v>#VALUE!</v>
      </c>
      <c r="AH360" s="5" t="str" cm="1">
        <f t="array" ref="AH360">_xlfn.TEXTJOIN(", ", TRUE, IF(CO359:DN359=AE360,_xlfn.XLOOKUP($CO$3:$DN$3,Data!$W$3:$W$28,Data!$X$3:$X$28),""))</f>
        <v/>
      </c>
      <c r="AI360" s="5" t="str">
        <f>IF(AF360="","",IF(AF360,_xlfn.XLOOKUP(AE360,Data!$O$3:$O$25,Data!$P$3:$P$25)&amp;" "&amp;AG360&amp;IF(AH360&lt;&gt;""," You see: " &amp;AH360&amp;".",""),Data!$J$10))</f>
        <v/>
      </c>
      <c r="AJ360" s="5" t="str">
        <f t="shared" si="486"/>
        <v/>
      </c>
      <c r="AK360" s="5" t="str">
        <f>IF(AND(K360="Talk",U360=""),_xlfn.XLOOKUP(T360,Data!$W$3:$W$28,Data!$AC$3:$AC$28),"")</f>
        <v/>
      </c>
      <c r="AL360" s="5" t="str">
        <f t="shared" si="487"/>
        <v/>
      </c>
      <c r="AM360" s="5" t="b">
        <f t="shared" si="488"/>
        <v>0</v>
      </c>
      <c r="AN360" s="5" t="str">
        <f>IF(AM360,IF(_xlfn.XLOOKUP(T360,Data!$W$3:$W$28,Data!$AA$3:$AA$28)=FALSE,"You can't take that.",IF(Q360=1,"You already have that.",IF(OR(CK359=CT359,CK359=CY359),"The unholy fiend prevents you!",""))),"")</f>
        <v/>
      </c>
      <c r="AO360" s="5" t="str">
        <f t="shared" si="489"/>
        <v/>
      </c>
      <c r="AP360" s="5" t="str">
        <f t="shared" si="490"/>
        <v/>
      </c>
      <c r="AQ360" s="5" t="b">
        <f t="shared" si="491"/>
        <v>0</v>
      </c>
      <c r="AR360" s="5" t="str">
        <f t="shared" si="492"/>
        <v/>
      </c>
      <c r="AS360" s="5" t="str">
        <f t="shared" si="493"/>
        <v/>
      </c>
      <c r="AT360" s="5" t="str">
        <f t="shared" si="431"/>
        <v/>
      </c>
      <c r="AU360" s="5" t="str">
        <f>IF(AND(K360="Examine",U360=""),_xlfn.XLOOKUP(T360,Data!$W$3:$W$28,Data!$Z$3:$Z$28)&amp;IF(T360=15,IF(CL359,IF(CM359&gt;=14,"burning brightly.",IF(CM359&gt;=9,"burning steadily.",IF(CM359&gt;=4,"burning weakly.","guttering."))),"unlit."),""),"")</f>
        <v/>
      </c>
      <c r="AV360" s="5" t="str" cm="1">
        <f t="array" ref="AV360">_xlfn.TEXTJOIN(", ", TRUE, IF(CO359:DN359=1,CO$1:DN$1,""))</f>
        <v/>
      </c>
      <c r="AW360" s="5" t="str">
        <f t="shared" si="494"/>
        <v/>
      </c>
      <c r="AX360" s="5" t="b">
        <f t="shared" si="495"/>
        <v>0</v>
      </c>
      <c r="AY360" s="5" t="str">
        <f>IF(AX360,IF(NOT(ISBLANK(_xlfn.XLOOKUP(T360,Data!$W$3:$W$28,Data!$AD$3:$AD$28))),IF(CK359=12,"","There's nowhere to pour it away here."),"You can't empty that!"),"")</f>
        <v/>
      </c>
      <c r="AZ360" s="5" t="str">
        <f t="shared" si="496"/>
        <v/>
      </c>
      <c r="BA360" s="5" t="b">
        <f t="shared" si="497"/>
        <v>0</v>
      </c>
      <c r="BB360" s="5" t="e">
        <f>_xlfn.XLOOKUP(T360,Data!$W$3:$W$28,Data!$AD$3:$AD$28)</f>
        <v>#N/A</v>
      </c>
      <c r="BC360" s="5" t="str">
        <f t="shared" si="498"/>
        <v/>
      </c>
      <c r="BD360" s="5" t="str">
        <f t="shared" si="499"/>
        <v/>
      </c>
      <c r="BE360" s="5" t="b">
        <f t="shared" si="500"/>
        <v>0</v>
      </c>
      <c r="BF360" s="5" t="str">
        <f t="shared" si="436"/>
        <v/>
      </c>
      <c r="BG360" s="5" t="str">
        <f t="shared" si="501"/>
        <v/>
      </c>
      <c r="BH360" s="5" t="b">
        <f t="shared" si="502"/>
        <v>0</v>
      </c>
      <c r="BI360" s="5" t="str">
        <f t="shared" si="503"/>
        <v/>
      </c>
      <c r="BJ360" s="5" t="str">
        <f t="shared" si="437"/>
        <v/>
      </c>
      <c r="BK360" s="5" t="str">
        <f>IF(BH360,IF(BI360="","You ring the bell. "&amp;IF(BJ360=0,"Nothing else happens.","The "&amp;_xlfn.XLOOKUP(BJ360,Data!$W$3:$W$28,Data!$X$3:$X$28)&amp;" is transformed!"),BI360),"")</f>
        <v/>
      </c>
      <c r="BL360" s="5" t="b">
        <f t="shared" si="504"/>
        <v>0</v>
      </c>
      <c r="BM360" s="5" t="b">
        <f t="shared" si="505"/>
        <v>0</v>
      </c>
      <c r="BN360" s="5" t="str">
        <f t="shared" si="438"/>
        <v/>
      </c>
      <c r="BO360" s="5" t="str">
        <f t="shared" si="439"/>
        <v/>
      </c>
      <c r="BP360" s="5" t="b">
        <f t="shared" si="506"/>
        <v>0</v>
      </c>
      <c r="BQ360" s="5" t="str">
        <f>IF(BP360,IF(_xlfn.XLOOKUP(T360,Data!$W$3:$W$28,Data!$AB$3:$AB$28),"That's much too precious to give away!",IF(OR(AND(T360=17,CK359=CQ359),AND(T360=21,CK359=CV359)),"","No-one here seems to want that.")),"")</f>
        <v/>
      </c>
      <c r="BR360" s="5" t="str">
        <f>IF(BP360,IF(BQ360&lt;&gt;"",BQ360,IF(T360=21,Data!$B$5,"The priest takes the water and it is transformed by heavenly radiance!")),"")</f>
        <v/>
      </c>
      <c r="BS360" s="5" t="b">
        <f t="shared" si="507"/>
        <v>0</v>
      </c>
      <c r="BT360" s="5" t="str">
        <f t="shared" si="440"/>
        <v/>
      </c>
      <c r="BU360" s="5" t="str">
        <f t="shared" si="508"/>
        <v/>
      </c>
      <c r="BV360" s="5" t="b">
        <f t="shared" si="509"/>
        <v>0</v>
      </c>
      <c r="BW360" s="5" t="str">
        <f t="shared" si="441"/>
        <v/>
      </c>
      <c r="BX360" s="5" t="str">
        <f t="shared" si="510"/>
        <v/>
      </c>
      <c r="BY360" s="5" t="b">
        <f t="shared" si="511"/>
        <v>0</v>
      </c>
      <c r="BZ360" s="5">
        <f t="shared" si="512"/>
        <v>0</v>
      </c>
      <c r="CA360" s="5" t="str">
        <f t="shared" si="442"/>
        <v/>
      </c>
      <c r="CB360" s="5" t="b">
        <f t="shared" si="443"/>
        <v>0</v>
      </c>
      <c r="CC360" s="5" t="str">
        <f t="shared" si="444"/>
        <v/>
      </c>
      <c r="CD360" s="5" t="b">
        <f t="shared" si="445"/>
        <v>0</v>
      </c>
      <c r="CE360" s="5" t="b">
        <f t="shared" si="446"/>
        <v>0</v>
      </c>
      <c r="CF360" s="5" t="b">
        <f t="shared" si="447"/>
        <v>0</v>
      </c>
      <c r="CG360" s="5" t="b">
        <f t="shared" si="448"/>
        <v>0</v>
      </c>
      <c r="CH360" s="5" t="b">
        <f t="shared" si="449"/>
        <v>0</v>
      </c>
      <c r="CI360" s="5">
        <f t="shared" si="450"/>
        <v>0</v>
      </c>
      <c r="CJ360" s="5" t="str">
        <f t="shared" si="451"/>
        <v>I don't know that verb.</v>
      </c>
      <c r="CK360" s="4">
        <f t="shared" si="452"/>
        <v>3</v>
      </c>
      <c r="CL360" s="4" t="b">
        <f t="shared" si="453"/>
        <v>0</v>
      </c>
      <c r="CM360" s="4">
        <f t="shared" si="513"/>
        <v>20</v>
      </c>
      <c r="CN360" s="4" t="b">
        <f t="shared" si="454"/>
        <v>0</v>
      </c>
      <c r="CO360" s="4">
        <f t="shared" si="455"/>
        <v>12</v>
      </c>
      <c r="CP360" s="4">
        <f t="shared" si="456"/>
        <v>10</v>
      </c>
      <c r="CQ360" s="4">
        <f t="shared" si="457"/>
        <v>2</v>
      </c>
      <c r="CR360" s="4">
        <f t="shared" si="458"/>
        <v>20</v>
      </c>
      <c r="CS360" s="4">
        <f t="shared" si="459"/>
        <v>2</v>
      </c>
      <c r="CT360" s="4">
        <f t="shared" si="460"/>
        <v>15</v>
      </c>
      <c r="CU360" s="4">
        <f t="shared" si="461"/>
        <v>16</v>
      </c>
      <c r="CV360" s="4">
        <f t="shared" si="462"/>
        <v>8</v>
      </c>
      <c r="CW360" s="4">
        <f t="shared" si="463"/>
        <v>8</v>
      </c>
      <c r="CX360" s="4">
        <f t="shared" si="464"/>
        <v>14</v>
      </c>
      <c r="CY360" s="4">
        <f t="shared" si="465"/>
        <v>19</v>
      </c>
      <c r="CZ360" s="4">
        <f t="shared" si="466"/>
        <v>9</v>
      </c>
      <c r="DA360" s="4">
        <f t="shared" si="467"/>
        <v>2</v>
      </c>
      <c r="DB360" s="4">
        <f t="shared" si="468"/>
        <v>12</v>
      </c>
      <c r="DC360" s="4">
        <f t="shared" si="514"/>
        <v>2</v>
      </c>
      <c r="DD360" s="4">
        <f t="shared" si="469"/>
        <v>2</v>
      </c>
      <c r="DE360" s="4">
        <f t="shared" si="470"/>
        <v>2</v>
      </c>
      <c r="DF360" s="4">
        <f t="shared" si="471"/>
        <v>10</v>
      </c>
      <c r="DG360" s="4">
        <f t="shared" si="472"/>
        <v>2</v>
      </c>
      <c r="DH360" s="4">
        <f t="shared" si="473"/>
        <v>17</v>
      </c>
      <c r="DI360" s="4">
        <f t="shared" si="474"/>
        <v>6</v>
      </c>
      <c r="DJ360" s="4">
        <f t="shared" si="475"/>
        <v>15</v>
      </c>
      <c r="DK360" s="4">
        <f t="shared" si="476"/>
        <v>19</v>
      </c>
      <c r="DL360" s="4">
        <f t="shared" si="477"/>
        <v>2</v>
      </c>
      <c r="DM360" s="4">
        <f t="shared" si="478"/>
        <v>22</v>
      </c>
      <c r="DN360" s="4">
        <f t="shared" si="479"/>
        <v>23</v>
      </c>
      <c r="DO360" s="3"/>
    </row>
    <row r="361" spans="1:119" x14ac:dyDescent="0.35">
      <c r="A361" s="3" t="str">
        <f t="shared" si="480"/>
        <v/>
      </c>
      <c r="B361" s="6"/>
      <c r="C361" s="3" t="str">
        <f t="shared" si="430"/>
        <v/>
      </c>
      <c r="D361" s="3" t="e" cm="1">
        <f t="array" ref="D361:F361">INDEX(_xlfn.TEXTSPLIT(B361," ",,TRUE),_xlfn.SEQUENCE(1,3))</f>
        <v>#VALUE!</v>
      </c>
      <c r="E361" s="3" t="e">
        <v>#VALUE!</v>
      </c>
      <c r="F361" s="3" t="e">
        <v>#VALUE!</v>
      </c>
      <c r="G361" s="3" t="e" cm="1">
        <f t="array" ref="G361">_xlfn.XLOOKUP(D361,Data!$D$3:$D$36,Data!$E$3:$G$36)</f>
        <v>#VALUE!</v>
      </c>
      <c r="H361" s="3"/>
      <c r="I361" s="3"/>
      <c r="J361" s="3" t="e">
        <f>_xlfn.XMATCH(E361,Data!$L$3:$L$10)</f>
        <v>#VALUE!</v>
      </c>
      <c r="K361" s="3" t="str">
        <f>IF(M361="",IF(I361,Data!$B$4,_xlfn.XLOOKUP(D361,Data!$D$3:$D$36,Data!$E$3:$E$36)),"")</f>
        <v/>
      </c>
      <c r="L361" s="3" t="str">
        <f>IF(M361="",IF(I361,_xlfn.XLOOKUP(G361,Data!$L$3:$L$10,Data!$M$3:$M$10),IF(H361=0,"",IF(H361=1,E361,_xlfn.XLOOKUP(E361,Data!$L$3:$L$10,Data!$M$3:$M$10)))),"")</f>
        <v/>
      </c>
      <c r="M361" s="3" t="str">
        <f>IF(NOT(ISERROR(F361)),Data!$J$3,IF(ISERROR(G361),Data!$J$4,IF(AND(H361=0,NOT(ISERROR(E361))),Data!$J$5,IF(AND(H361=2,ISERROR(J361)),Data!$J$7,IF(AND(H361=1,ISERROR(E361)),Data!$J$6,"")))))</f>
        <v>I don't know that verb.</v>
      </c>
      <c r="N361" s="3" t="e">
        <f>_xlfn.XLOOKUP(K361,Data!$D$3:$D$36,Data!$H$3:$H$36)</f>
        <v>#N/A</v>
      </c>
      <c r="O361" s="3" t="e">
        <f>_xlfn.XLOOKUP(L361,Data!$X$3:$X$29,Data!$W$3:$W$29)</f>
        <v>#N/A</v>
      </c>
      <c r="P361" s="3" t="b">
        <f>OR(_xlfn.XLOOKUP(CK360,Data!$O$3:$O$25,Data!$U$3:$U$25),AND(CL360,OR(DC360=CK360,DC360=1)))</f>
        <v>1</v>
      </c>
      <c r="Q361" s="3" t="e" cm="1">
        <f t="array" ref="Q361">INDEX(CO360:DN360,1,O361)</f>
        <v>#N/A</v>
      </c>
      <c r="R361" s="3" t="e">
        <f t="shared" si="432"/>
        <v>#N/A</v>
      </c>
      <c r="S361" s="3" t="e">
        <f t="shared" si="481"/>
        <v>#N/A</v>
      </c>
      <c r="T361" s="3" t="str">
        <f t="shared" si="482"/>
        <v/>
      </c>
      <c r="U361" s="3" t="str">
        <f>IF(M361&lt;&gt;"",M361,IF(L361="","",IFERROR(IF(T361=0,IF(S361=FALSE,Data!$J$11,Data!$J$8),""),IF(K361=Data!$B$4,"",Data!$J$8))))</f>
        <v>I don't know that verb.</v>
      </c>
      <c r="V361" s="3" t="e" cm="1">
        <f t="array" ref="V361">INDEX(Data!$Q$3:$T$25,CK360,L361)</f>
        <v>#VALUE!</v>
      </c>
      <c r="W361" s="3" t="e">
        <f t="shared" si="433"/>
        <v>#VALUE!</v>
      </c>
      <c r="X361" s="3">
        <f t="shared" si="483"/>
        <v>0</v>
      </c>
      <c r="Y361" s="3" t="str">
        <f>IF(K361&lt;&gt;"Go","",IF(ISNUMBER(V361),IF(V361&gt;0,W361,Data!$J$9),Play!V361))</f>
        <v/>
      </c>
      <c r="Z361" s="3" t="b">
        <f t="shared" si="484"/>
        <v>0</v>
      </c>
      <c r="AA361" s="3" t="str">
        <f t="shared" si="485"/>
        <v/>
      </c>
      <c r="AB361" s="3">
        <f t="shared" si="434"/>
        <v>0</v>
      </c>
      <c r="AE361" s="5" t="str">
        <f t="shared" si="435"/>
        <v/>
      </c>
      <c r="AF361" s="5" t="str">
        <f>IF(AE361&lt;&gt;"",OR(_xlfn.XLOOKUP(AE361,Data!$O$3:$O$25,Data!$U$3:$U$25),AND(CL360,OR(DC360=1,DC360=CK360))),"")</f>
        <v/>
      </c>
      <c r="AG361" s="5" t="e" cm="1">
        <f t="array" ref="AG361">"Exits: " &amp; _xlfn.TEXTJOIN(", ", TRUE, IF(INDEX(Data!$Q$3:$T$25,AE361,0)&gt;0,Data!$Q$2:$T$2,""))&amp;"."</f>
        <v>#VALUE!</v>
      </c>
      <c r="AH361" s="5" t="str" cm="1">
        <f t="array" ref="AH361">_xlfn.TEXTJOIN(", ", TRUE, IF(CO360:DN360=AE361,_xlfn.XLOOKUP($CO$3:$DN$3,Data!$W$3:$W$28,Data!$X$3:$X$28),""))</f>
        <v/>
      </c>
      <c r="AI361" s="5" t="str">
        <f>IF(AF361="","",IF(AF361,_xlfn.XLOOKUP(AE361,Data!$O$3:$O$25,Data!$P$3:$P$25)&amp;" "&amp;AG361&amp;IF(AH361&lt;&gt;""," You see: " &amp;AH361&amp;".",""),Data!$J$10))</f>
        <v/>
      </c>
      <c r="AJ361" s="5" t="str">
        <f t="shared" si="486"/>
        <v/>
      </c>
      <c r="AK361" s="5" t="str">
        <f>IF(AND(K361="Talk",U361=""),_xlfn.XLOOKUP(T361,Data!$W$3:$W$28,Data!$AC$3:$AC$28),"")</f>
        <v/>
      </c>
      <c r="AL361" s="5" t="str">
        <f t="shared" si="487"/>
        <v/>
      </c>
      <c r="AM361" s="5" t="b">
        <f t="shared" si="488"/>
        <v>0</v>
      </c>
      <c r="AN361" s="5" t="str">
        <f>IF(AM361,IF(_xlfn.XLOOKUP(T361,Data!$W$3:$W$28,Data!$AA$3:$AA$28)=FALSE,"You can't take that.",IF(Q361=1,"You already have that.",IF(OR(CK360=CT360,CK360=CY360),"The unholy fiend prevents you!",""))),"")</f>
        <v/>
      </c>
      <c r="AO361" s="5" t="str">
        <f t="shared" si="489"/>
        <v/>
      </c>
      <c r="AP361" s="5" t="str">
        <f t="shared" si="490"/>
        <v/>
      </c>
      <c r="AQ361" s="5" t="b">
        <f t="shared" si="491"/>
        <v>0</v>
      </c>
      <c r="AR361" s="5" t="str">
        <f t="shared" si="492"/>
        <v/>
      </c>
      <c r="AS361" s="5" t="str">
        <f t="shared" si="493"/>
        <v/>
      </c>
      <c r="AT361" s="5" t="str">
        <f t="shared" si="431"/>
        <v/>
      </c>
      <c r="AU361" s="5" t="str">
        <f>IF(AND(K361="Examine",U361=""),_xlfn.XLOOKUP(T361,Data!$W$3:$W$28,Data!$Z$3:$Z$28)&amp;IF(T361=15,IF(CL360,IF(CM360&gt;=14,"burning brightly.",IF(CM360&gt;=9,"burning steadily.",IF(CM360&gt;=4,"burning weakly.","guttering."))),"unlit."),""),"")</f>
        <v/>
      </c>
      <c r="AV361" s="5" t="str" cm="1">
        <f t="array" ref="AV361">_xlfn.TEXTJOIN(", ", TRUE, IF(CO360:DN360=1,CO$1:DN$1,""))</f>
        <v/>
      </c>
      <c r="AW361" s="5" t="str">
        <f t="shared" si="494"/>
        <v/>
      </c>
      <c r="AX361" s="5" t="b">
        <f t="shared" si="495"/>
        <v>0</v>
      </c>
      <c r="AY361" s="5" t="str">
        <f>IF(AX361,IF(NOT(ISBLANK(_xlfn.XLOOKUP(T361,Data!$W$3:$W$28,Data!$AD$3:$AD$28))),IF(CK360=12,"","There's nowhere to pour it away here."),"You can't empty that!"),"")</f>
        <v/>
      </c>
      <c r="AZ361" s="5" t="str">
        <f t="shared" si="496"/>
        <v/>
      </c>
      <c r="BA361" s="5" t="b">
        <f t="shared" si="497"/>
        <v>0</v>
      </c>
      <c r="BB361" s="5" t="e">
        <f>_xlfn.XLOOKUP(T361,Data!$W$3:$W$28,Data!$AD$3:$AD$28)</f>
        <v>#N/A</v>
      </c>
      <c r="BC361" s="5" t="str">
        <f t="shared" si="498"/>
        <v/>
      </c>
      <c r="BD361" s="5" t="str">
        <f t="shared" si="499"/>
        <v/>
      </c>
      <c r="BE361" s="5" t="b">
        <f t="shared" si="500"/>
        <v>0</v>
      </c>
      <c r="BF361" s="5" t="str">
        <f t="shared" si="436"/>
        <v/>
      </c>
      <c r="BG361" s="5" t="str">
        <f t="shared" si="501"/>
        <v/>
      </c>
      <c r="BH361" s="5" t="b">
        <f t="shared" si="502"/>
        <v>0</v>
      </c>
      <c r="BI361" s="5" t="str">
        <f t="shared" si="503"/>
        <v/>
      </c>
      <c r="BJ361" s="5" t="str">
        <f t="shared" si="437"/>
        <v/>
      </c>
      <c r="BK361" s="5" t="str">
        <f>IF(BH361,IF(BI361="","You ring the bell. "&amp;IF(BJ361=0,"Nothing else happens.","The "&amp;_xlfn.XLOOKUP(BJ361,Data!$W$3:$W$28,Data!$X$3:$X$28)&amp;" is transformed!"),BI361),"")</f>
        <v/>
      </c>
      <c r="BL361" s="5" t="b">
        <f t="shared" si="504"/>
        <v>0</v>
      </c>
      <c r="BM361" s="5" t="b">
        <f t="shared" si="505"/>
        <v>0</v>
      </c>
      <c r="BN361" s="5" t="str">
        <f t="shared" si="438"/>
        <v/>
      </c>
      <c r="BO361" s="5" t="str">
        <f t="shared" si="439"/>
        <v/>
      </c>
      <c r="BP361" s="5" t="b">
        <f t="shared" si="506"/>
        <v>0</v>
      </c>
      <c r="BQ361" s="5" t="str">
        <f>IF(BP361,IF(_xlfn.XLOOKUP(T361,Data!$W$3:$W$28,Data!$AB$3:$AB$28),"That's much too precious to give away!",IF(OR(AND(T361=17,CK360=CQ360),AND(T361=21,CK360=CV360)),"","No-one here seems to want that.")),"")</f>
        <v/>
      </c>
      <c r="BR361" s="5" t="str">
        <f>IF(BP361,IF(BQ361&lt;&gt;"",BQ361,IF(T361=21,Data!$B$5,"The priest takes the water and it is transformed by heavenly radiance!")),"")</f>
        <v/>
      </c>
      <c r="BS361" s="5" t="b">
        <f t="shared" si="507"/>
        <v>0</v>
      </c>
      <c r="BT361" s="5" t="str">
        <f t="shared" si="440"/>
        <v/>
      </c>
      <c r="BU361" s="5" t="str">
        <f t="shared" si="508"/>
        <v/>
      </c>
      <c r="BV361" s="5" t="b">
        <f t="shared" si="509"/>
        <v>0</v>
      </c>
      <c r="BW361" s="5" t="str">
        <f t="shared" si="441"/>
        <v/>
      </c>
      <c r="BX361" s="5" t="str">
        <f t="shared" si="510"/>
        <v/>
      </c>
      <c r="BY361" s="5" t="b">
        <f t="shared" si="511"/>
        <v>0</v>
      </c>
      <c r="BZ361" s="5">
        <f t="shared" si="512"/>
        <v>0</v>
      </c>
      <c r="CA361" s="5" t="str">
        <f t="shared" si="442"/>
        <v/>
      </c>
      <c r="CB361" s="5" t="b">
        <f t="shared" si="443"/>
        <v>0</v>
      </c>
      <c r="CC361" s="5" t="str">
        <f t="shared" si="444"/>
        <v/>
      </c>
      <c r="CD361" s="5" t="b">
        <f t="shared" si="445"/>
        <v>0</v>
      </c>
      <c r="CE361" s="5" t="b">
        <f t="shared" si="446"/>
        <v>0</v>
      </c>
      <c r="CF361" s="5" t="b">
        <f t="shared" si="447"/>
        <v>0</v>
      </c>
      <c r="CG361" s="5" t="b">
        <f t="shared" si="448"/>
        <v>0</v>
      </c>
      <c r="CH361" s="5" t="b">
        <f t="shared" si="449"/>
        <v>0</v>
      </c>
      <c r="CI361" s="5">
        <f t="shared" si="450"/>
        <v>0</v>
      </c>
      <c r="CJ361" s="5" t="str">
        <f t="shared" si="451"/>
        <v>I don't know that verb.</v>
      </c>
      <c r="CK361" s="4">
        <f t="shared" si="452"/>
        <v>3</v>
      </c>
      <c r="CL361" s="4" t="b">
        <f t="shared" si="453"/>
        <v>0</v>
      </c>
      <c r="CM361" s="4">
        <f t="shared" si="513"/>
        <v>20</v>
      </c>
      <c r="CN361" s="4" t="b">
        <f t="shared" si="454"/>
        <v>0</v>
      </c>
      <c r="CO361" s="4">
        <f t="shared" si="455"/>
        <v>12</v>
      </c>
      <c r="CP361" s="4">
        <f t="shared" si="456"/>
        <v>10</v>
      </c>
      <c r="CQ361" s="4">
        <f t="shared" si="457"/>
        <v>2</v>
      </c>
      <c r="CR361" s="4">
        <f t="shared" si="458"/>
        <v>20</v>
      </c>
      <c r="CS361" s="4">
        <f t="shared" si="459"/>
        <v>2</v>
      </c>
      <c r="CT361" s="4">
        <f t="shared" si="460"/>
        <v>15</v>
      </c>
      <c r="CU361" s="4">
        <f t="shared" si="461"/>
        <v>16</v>
      </c>
      <c r="CV361" s="4">
        <f t="shared" si="462"/>
        <v>8</v>
      </c>
      <c r="CW361" s="4">
        <f t="shared" si="463"/>
        <v>8</v>
      </c>
      <c r="CX361" s="4">
        <f t="shared" si="464"/>
        <v>14</v>
      </c>
      <c r="CY361" s="4">
        <f t="shared" si="465"/>
        <v>19</v>
      </c>
      <c r="CZ361" s="4">
        <f t="shared" si="466"/>
        <v>9</v>
      </c>
      <c r="DA361" s="4">
        <f t="shared" si="467"/>
        <v>2</v>
      </c>
      <c r="DB361" s="4">
        <f t="shared" si="468"/>
        <v>12</v>
      </c>
      <c r="DC361" s="4">
        <f t="shared" si="514"/>
        <v>2</v>
      </c>
      <c r="DD361" s="4">
        <f t="shared" si="469"/>
        <v>2</v>
      </c>
      <c r="DE361" s="4">
        <f t="shared" si="470"/>
        <v>2</v>
      </c>
      <c r="DF361" s="4">
        <f t="shared" si="471"/>
        <v>10</v>
      </c>
      <c r="DG361" s="4">
        <f t="shared" si="472"/>
        <v>2</v>
      </c>
      <c r="DH361" s="4">
        <f t="shared" si="473"/>
        <v>17</v>
      </c>
      <c r="DI361" s="4">
        <f t="shared" si="474"/>
        <v>6</v>
      </c>
      <c r="DJ361" s="4">
        <f t="shared" si="475"/>
        <v>15</v>
      </c>
      <c r="DK361" s="4">
        <f t="shared" si="476"/>
        <v>19</v>
      </c>
      <c r="DL361" s="4">
        <f t="shared" si="477"/>
        <v>2</v>
      </c>
      <c r="DM361" s="4">
        <f t="shared" si="478"/>
        <v>22</v>
      </c>
      <c r="DN361" s="4">
        <f t="shared" si="479"/>
        <v>23</v>
      </c>
      <c r="DO361" s="3"/>
    </row>
    <row r="362" spans="1:119" x14ac:dyDescent="0.35">
      <c r="A362" s="3" t="str">
        <f t="shared" si="480"/>
        <v/>
      </c>
      <c r="B362" s="6"/>
      <c r="C362" s="3" t="str">
        <f t="shared" si="430"/>
        <v/>
      </c>
      <c r="D362" s="3" t="e" cm="1">
        <f t="array" ref="D362:F362">INDEX(_xlfn.TEXTSPLIT(B362," ",,TRUE),_xlfn.SEQUENCE(1,3))</f>
        <v>#VALUE!</v>
      </c>
      <c r="E362" s="3" t="e">
        <v>#VALUE!</v>
      </c>
      <c r="F362" s="3" t="e">
        <v>#VALUE!</v>
      </c>
      <c r="G362" s="3" t="e" cm="1">
        <f t="array" ref="G362">_xlfn.XLOOKUP(D362,Data!$D$3:$D$36,Data!$E$3:$G$36)</f>
        <v>#VALUE!</v>
      </c>
      <c r="H362" s="3"/>
      <c r="I362" s="3"/>
      <c r="J362" s="3" t="e">
        <f>_xlfn.XMATCH(E362,Data!$L$3:$L$10)</f>
        <v>#VALUE!</v>
      </c>
      <c r="K362" s="3" t="str">
        <f>IF(M362="",IF(I362,Data!$B$4,_xlfn.XLOOKUP(D362,Data!$D$3:$D$36,Data!$E$3:$E$36)),"")</f>
        <v/>
      </c>
      <c r="L362" s="3" t="str">
        <f>IF(M362="",IF(I362,_xlfn.XLOOKUP(G362,Data!$L$3:$L$10,Data!$M$3:$M$10),IF(H362=0,"",IF(H362=1,E362,_xlfn.XLOOKUP(E362,Data!$L$3:$L$10,Data!$M$3:$M$10)))),"")</f>
        <v/>
      </c>
      <c r="M362" s="3" t="str">
        <f>IF(NOT(ISERROR(F362)),Data!$J$3,IF(ISERROR(G362),Data!$J$4,IF(AND(H362=0,NOT(ISERROR(E362))),Data!$J$5,IF(AND(H362=2,ISERROR(J362)),Data!$J$7,IF(AND(H362=1,ISERROR(E362)),Data!$J$6,"")))))</f>
        <v>I don't know that verb.</v>
      </c>
      <c r="N362" s="3" t="e">
        <f>_xlfn.XLOOKUP(K362,Data!$D$3:$D$36,Data!$H$3:$H$36)</f>
        <v>#N/A</v>
      </c>
      <c r="O362" s="3" t="e">
        <f>_xlfn.XLOOKUP(L362,Data!$X$3:$X$29,Data!$W$3:$W$29)</f>
        <v>#N/A</v>
      </c>
      <c r="P362" s="3" t="b">
        <f>OR(_xlfn.XLOOKUP(CK361,Data!$O$3:$O$25,Data!$U$3:$U$25),AND(CL361,OR(DC361=CK361,DC361=1)))</f>
        <v>1</v>
      </c>
      <c r="Q362" s="3" t="e" cm="1">
        <f t="array" ref="Q362">INDEX(CO361:DN361,1,O362)</f>
        <v>#N/A</v>
      </c>
      <c r="R362" s="3" t="e">
        <f t="shared" si="432"/>
        <v>#N/A</v>
      </c>
      <c r="S362" s="3" t="e">
        <f t="shared" si="481"/>
        <v>#N/A</v>
      </c>
      <c r="T362" s="3" t="str">
        <f t="shared" si="482"/>
        <v/>
      </c>
      <c r="U362" s="3" t="str">
        <f>IF(M362&lt;&gt;"",M362,IF(L362="","",IFERROR(IF(T362=0,IF(S362=FALSE,Data!$J$11,Data!$J$8),""),IF(K362=Data!$B$4,"",Data!$J$8))))</f>
        <v>I don't know that verb.</v>
      </c>
      <c r="V362" s="3" t="e" cm="1">
        <f t="array" ref="V362">INDEX(Data!$Q$3:$T$25,CK361,L362)</f>
        <v>#VALUE!</v>
      </c>
      <c r="W362" s="3" t="e">
        <f t="shared" si="433"/>
        <v>#VALUE!</v>
      </c>
      <c r="X362" s="3">
        <f t="shared" si="483"/>
        <v>0</v>
      </c>
      <c r="Y362" s="3" t="str">
        <f>IF(K362&lt;&gt;"Go","",IF(ISNUMBER(V362),IF(V362&gt;0,W362,Data!$J$9),Play!V362))</f>
        <v/>
      </c>
      <c r="Z362" s="3" t="b">
        <f t="shared" si="484"/>
        <v>0</v>
      </c>
      <c r="AA362" s="3" t="str">
        <f t="shared" si="485"/>
        <v/>
      </c>
      <c r="AB362" s="3">
        <f t="shared" si="434"/>
        <v>0</v>
      </c>
      <c r="AE362" s="5" t="str">
        <f t="shared" si="435"/>
        <v/>
      </c>
      <c r="AF362" s="5" t="str">
        <f>IF(AE362&lt;&gt;"",OR(_xlfn.XLOOKUP(AE362,Data!$O$3:$O$25,Data!$U$3:$U$25),AND(CL361,OR(DC361=1,DC361=CK361))),"")</f>
        <v/>
      </c>
      <c r="AG362" s="5" t="e" cm="1">
        <f t="array" ref="AG362">"Exits: " &amp; _xlfn.TEXTJOIN(", ", TRUE, IF(INDEX(Data!$Q$3:$T$25,AE362,0)&gt;0,Data!$Q$2:$T$2,""))&amp;"."</f>
        <v>#VALUE!</v>
      </c>
      <c r="AH362" s="5" t="str" cm="1">
        <f t="array" ref="AH362">_xlfn.TEXTJOIN(", ", TRUE, IF(CO361:DN361=AE362,_xlfn.XLOOKUP($CO$3:$DN$3,Data!$W$3:$W$28,Data!$X$3:$X$28),""))</f>
        <v/>
      </c>
      <c r="AI362" s="5" t="str">
        <f>IF(AF362="","",IF(AF362,_xlfn.XLOOKUP(AE362,Data!$O$3:$O$25,Data!$P$3:$P$25)&amp;" "&amp;AG362&amp;IF(AH362&lt;&gt;""," You see: " &amp;AH362&amp;".",""),Data!$J$10))</f>
        <v/>
      </c>
      <c r="AJ362" s="5" t="str">
        <f t="shared" si="486"/>
        <v/>
      </c>
      <c r="AK362" s="5" t="str">
        <f>IF(AND(K362="Talk",U362=""),_xlfn.XLOOKUP(T362,Data!$W$3:$W$28,Data!$AC$3:$AC$28),"")</f>
        <v/>
      </c>
      <c r="AL362" s="5" t="str">
        <f t="shared" si="487"/>
        <v/>
      </c>
      <c r="AM362" s="5" t="b">
        <f t="shared" si="488"/>
        <v>0</v>
      </c>
      <c r="AN362" s="5" t="str">
        <f>IF(AM362,IF(_xlfn.XLOOKUP(T362,Data!$W$3:$W$28,Data!$AA$3:$AA$28)=FALSE,"You can't take that.",IF(Q362=1,"You already have that.",IF(OR(CK361=CT361,CK361=CY361),"The unholy fiend prevents you!",""))),"")</f>
        <v/>
      </c>
      <c r="AO362" s="5" t="str">
        <f t="shared" si="489"/>
        <v/>
      </c>
      <c r="AP362" s="5" t="str">
        <f t="shared" si="490"/>
        <v/>
      </c>
      <c r="AQ362" s="5" t="b">
        <f t="shared" si="491"/>
        <v>0</v>
      </c>
      <c r="AR362" s="5" t="str">
        <f t="shared" si="492"/>
        <v/>
      </c>
      <c r="AS362" s="5" t="str">
        <f t="shared" si="493"/>
        <v/>
      </c>
      <c r="AT362" s="5" t="str">
        <f t="shared" si="431"/>
        <v/>
      </c>
      <c r="AU362" s="5" t="str">
        <f>IF(AND(K362="Examine",U362=""),_xlfn.XLOOKUP(T362,Data!$W$3:$W$28,Data!$Z$3:$Z$28)&amp;IF(T362=15,IF(CL361,IF(CM361&gt;=14,"burning brightly.",IF(CM361&gt;=9,"burning steadily.",IF(CM361&gt;=4,"burning weakly.","guttering."))),"unlit."),""),"")</f>
        <v/>
      </c>
      <c r="AV362" s="5" t="str" cm="1">
        <f t="array" ref="AV362">_xlfn.TEXTJOIN(", ", TRUE, IF(CO361:DN361=1,CO$1:DN$1,""))</f>
        <v/>
      </c>
      <c r="AW362" s="5" t="str">
        <f t="shared" si="494"/>
        <v/>
      </c>
      <c r="AX362" s="5" t="b">
        <f t="shared" si="495"/>
        <v>0</v>
      </c>
      <c r="AY362" s="5" t="str">
        <f>IF(AX362,IF(NOT(ISBLANK(_xlfn.XLOOKUP(T362,Data!$W$3:$W$28,Data!$AD$3:$AD$28))),IF(CK361=12,"","There's nowhere to pour it away here."),"You can't empty that!"),"")</f>
        <v/>
      </c>
      <c r="AZ362" s="5" t="str">
        <f t="shared" si="496"/>
        <v/>
      </c>
      <c r="BA362" s="5" t="b">
        <f t="shared" si="497"/>
        <v>0</v>
      </c>
      <c r="BB362" s="5" t="e">
        <f>_xlfn.XLOOKUP(T362,Data!$W$3:$W$28,Data!$AD$3:$AD$28)</f>
        <v>#N/A</v>
      </c>
      <c r="BC362" s="5" t="str">
        <f t="shared" si="498"/>
        <v/>
      </c>
      <c r="BD362" s="5" t="str">
        <f t="shared" si="499"/>
        <v/>
      </c>
      <c r="BE362" s="5" t="b">
        <f t="shared" si="500"/>
        <v>0</v>
      </c>
      <c r="BF362" s="5" t="str">
        <f t="shared" si="436"/>
        <v/>
      </c>
      <c r="BG362" s="5" t="str">
        <f t="shared" si="501"/>
        <v/>
      </c>
      <c r="BH362" s="5" t="b">
        <f t="shared" si="502"/>
        <v>0</v>
      </c>
      <c r="BI362" s="5" t="str">
        <f t="shared" si="503"/>
        <v/>
      </c>
      <c r="BJ362" s="5" t="str">
        <f t="shared" si="437"/>
        <v/>
      </c>
      <c r="BK362" s="5" t="str">
        <f>IF(BH362,IF(BI362="","You ring the bell. "&amp;IF(BJ362=0,"Nothing else happens.","The "&amp;_xlfn.XLOOKUP(BJ362,Data!$W$3:$W$28,Data!$X$3:$X$28)&amp;" is transformed!"),BI362),"")</f>
        <v/>
      </c>
      <c r="BL362" s="5" t="b">
        <f t="shared" si="504"/>
        <v>0</v>
      </c>
      <c r="BM362" s="5" t="b">
        <f t="shared" si="505"/>
        <v>0</v>
      </c>
      <c r="BN362" s="5" t="str">
        <f t="shared" si="438"/>
        <v/>
      </c>
      <c r="BO362" s="5" t="str">
        <f t="shared" si="439"/>
        <v/>
      </c>
      <c r="BP362" s="5" t="b">
        <f t="shared" si="506"/>
        <v>0</v>
      </c>
      <c r="BQ362" s="5" t="str">
        <f>IF(BP362,IF(_xlfn.XLOOKUP(T362,Data!$W$3:$W$28,Data!$AB$3:$AB$28),"That's much too precious to give away!",IF(OR(AND(T362=17,CK361=CQ361),AND(T362=21,CK361=CV361)),"","No-one here seems to want that.")),"")</f>
        <v/>
      </c>
      <c r="BR362" s="5" t="str">
        <f>IF(BP362,IF(BQ362&lt;&gt;"",BQ362,IF(T362=21,Data!$B$5,"The priest takes the water and it is transformed by heavenly radiance!")),"")</f>
        <v/>
      </c>
      <c r="BS362" s="5" t="b">
        <f t="shared" si="507"/>
        <v>0</v>
      </c>
      <c r="BT362" s="5" t="str">
        <f t="shared" si="440"/>
        <v/>
      </c>
      <c r="BU362" s="5" t="str">
        <f t="shared" si="508"/>
        <v/>
      </c>
      <c r="BV362" s="5" t="b">
        <f t="shared" si="509"/>
        <v>0</v>
      </c>
      <c r="BW362" s="5" t="str">
        <f t="shared" si="441"/>
        <v/>
      </c>
      <c r="BX362" s="5" t="str">
        <f t="shared" si="510"/>
        <v/>
      </c>
      <c r="BY362" s="5" t="b">
        <f t="shared" si="511"/>
        <v>0</v>
      </c>
      <c r="BZ362" s="5">
        <f t="shared" si="512"/>
        <v>0</v>
      </c>
      <c r="CA362" s="5" t="str">
        <f t="shared" si="442"/>
        <v/>
      </c>
      <c r="CB362" s="5" t="b">
        <f t="shared" si="443"/>
        <v>0</v>
      </c>
      <c r="CC362" s="5" t="str">
        <f t="shared" si="444"/>
        <v/>
      </c>
      <c r="CD362" s="5" t="b">
        <f t="shared" si="445"/>
        <v>0</v>
      </c>
      <c r="CE362" s="5" t="b">
        <f t="shared" si="446"/>
        <v>0</v>
      </c>
      <c r="CF362" s="5" t="b">
        <f t="shared" si="447"/>
        <v>0</v>
      </c>
      <c r="CG362" s="5" t="b">
        <f t="shared" si="448"/>
        <v>0</v>
      </c>
      <c r="CH362" s="5" t="b">
        <f t="shared" si="449"/>
        <v>0</v>
      </c>
      <c r="CI362" s="5">
        <f t="shared" si="450"/>
        <v>0</v>
      </c>
      <c r="CJ362" s="5" t="str">
        <f t="shared" si="451"/>
        <v>I don't know that verb.</v>
      </c>
      <c r="CK362" s="4">
        <f t="shared" si="452"/>
        <v>3</v>
      </c>
      <c r="CL362" s="4" t="b">
        <f t="shared" si="453"/>
        <v>0</v>
      </c>
      <c r="CM362" s="4">
        <f t="shared" si="513"/>
        <v>20</v>
      </c>
      <c r="CN362" s="4" t="b">
        <f t="shared" si="454"/>
        <v>0</v>
      </c>
      <c r="CO362" s="4">
        <f t="shared" si="455"/>
        <v>12</v>
      </c>
      <c r="CP362" s="4">
        <f t="shared" si="456"/>
        <v>10</v>
      </c>
      <c r="CQ362" s="4">
        <f t="shared" si="457"/>
        <v>2</v>
      </c>
      <c r="CR362" s="4">
        <f t="shared" si="458"/>
        <v>20</v>
      </c>
      <c r="CS362" s="4">
        <f t="shared" si="459"/>
        <v>2</v>
      </c>
      <c r="CT362" s="4">
        <f t="shared" si="460"/>
        <v>15</v>
      </c>
      <c r="CU362" s="4">
        <f t="shared" si="461"/>
        <v>16</v>
      </c>
      <c r="CV362" s="4">
        <f t="shared" si="462"/>
        <v>8</v>
      </c>
      <c r="CW362" s="4">
        <f t="shared" si="463"/>
        <v>8</v>
      </c>
      <c r="CX362" s="4">
        <f t="shared" si="464"/>
        <v>14</v>
      </c>
      <c r="CY362" s="4">
        <f t="shared" si="465"/>
        <v>19</v>
      </c>
      <c r="CZ362" s="4">
        <f t="shared" si="466"/>
        <v>9</v>
      </c>
      <c r="DA362" s="4">
        <f t="shared" si="467"/>
        <v>2</v>
      </c>
      <c r="DB362" s="4">
        <f t="shared" si="468"/>
        <v>12</v>
      </c>
      <c r="DC362" s="4">
        <f t="shared" si="514"/>
        <v>2</v>
      </c>
      <c r="DD362" s="4">
        <f t="shared" si="469"/>
        <v>2</v>
      </c>
      <c r="DE362" s="4">
        <f t="shared" si="470"/>
        <v>2</v>
      </c>
      <c r="DF362" s="4">
        <f t="shared" si="471"/>
        <v>10</v>
      </c>
      <c r="DG362" s="4">
        <f t="shared" si="472"/>
        <v>2</v>
      </c>
      <c r="DH362" s="4">
        <f t="shared" si="473"/>
        <v>17</v>
      </c>
      <c r="DI362" s="4">
        <f t="shared" si="474"/>
        <v>6</v>
      </c>
      <c r="DJ362" s="4">
        <f t="shared" si="475"/>
        <v>15</v>
      </c>
      <c r="DK362" s="4">
        <f t="shared" si="476"/>
        <v>19</v>
      </c>
      <c r="DL362" s="4">
        <f t="shared" si="477"/>
        <v>2</v>
      </c>
      <c r="DM362" s="4">
        <f t="shared" si="478"/>
        <v>22</v>
      </c>
      <c r="DN362" s="4">
        <f t="shared" si="479"/>
        <v>23</v>
      </c>
      <c r="DO362" s="3"/>
    </row>
    <row r="363" spans="1:119" x14ac:dyDescent="0.35">
      <c r="A363" s="3" t="str">
        <f t="shared" si="480"/>
        <v/>
      </c>
      <c r="B363" s="6"/>
      <c r="C363" s="3" t="str">
        <f t="shared" si="430"/>
        <v/>
      </c>
      <c r="D363" s="3" t="e" cm="1">
        <f t="array" ref="D363:F363">INDEX(_xlfn.TEXTSPLIT(B363," ",,TRUE),_xlfn.SEQUENCE(1,3))</f>
        <v>#VALUE!</v>
      </c>
      <c r="E363" s="3" t="e">
        <v>#VALUE!</v>
      </c>
      <c r="F363" s="3" t="e">
        <v>#VALUE!</v>
      </c>
      <c r="G363" s="3" t="e" cm="1">
        <f t="array" ref="G363">_xlfn.XLOOKUP(D363,Data!$D$3:$D$36,Data!$E$3:$G$36)</f>
        <v>#VALUE!</v>
      </c>
      <c r="H363" s="3"/>
      <c r="I363" s="3"/>
      <c r="J363" s="3" t="e">
        <f>_xlfn.XMATCH(E363,Data!$L$3:$L$10)</f>
        <v>#VALUE!</v>
      </c>
      <c r="K363" s="3" t="str">
        <f>IF(M363="",IF(I363,Data!$B$4,_xlfn.XLOOKUP(D363,Data!$D$3:$D$36,Data!$E$3:$E$36)),"")</f>
        <v/>
      </c>
      <c r="L363" s="3" t="str">
        <f>IF(M363="",IF(I363,_xlfn.XLOOKUP(G363,Data!$L$3:$L$10,Data!$M$3:$M$10),IF(H363=0,"",IF(H363=1,E363,_xlfn.XLOOKUP(E363,Data!$L$3:$L$10,Data!$M$3:$M$10)))),"")</f>
        <v/>
      </c>
      <c r="M363" s="3" t="str">
        <f>IF(NOT(ISERROR(F363)),Data!$J$3,IF(ISERROR(G363),Data!$J$4,IF(AND(H363=0,NOT(ISERROR(E363))),Data!$J$5,IF(AND(H363=2,ISERROR(J363)),Data!$J$7,IF(AND(H363=1,ISERROR(E363)),Data!$J$6,"")))))</f>
        <v>I don't know that verb.</v>
      </c>
      <c r="N363" s="3" t="e">
        <f>_xlfn.XLOOKUP(K363,Data!$D$3:$D$36,Data!$H$3:$H$36)</f>
        <v>#N/A</v>
      </c>
      <c r="O363" s="3" t="e">
        <f>_xlfn.XLOOKUP(L363,Data!$X$3:$X$29,Data!$W$3:$W$29)</f>
        <v>#N/A</v>
      </c>
      <c r="P363" s="3" t="b">
        <f>OR(_xlfn.XLOOKUP(CK362,Data!$O$3:$O$25,Data!$U$3:$U$25),AND(CL362,OR(DC362=CK362,DC362=1)))</f>
        <v>1</v>
      </c>
      <c r="Q363" s="3" t="e" cm="1">
        <f t="array" ref="Q363">INDEX(CO362:DN362,1,O363)</f>
        <v>#N/A</v>
      </c>
      <c r="R363" s="3" t="e">
        <f t="shared" si="432"/>
        <v>#N/A</v>
      </c>
      <c r="S363" s="3" t="e">
        <f t="shared" si="481"/>
        <v>#N/A</v>
      </c>
      <c r="T363" s="3" t="str">
        <f t="shared" si="482"/>
        <v/>
      </c>
      <c r="U363" s="3" t="str">
        <f>IF(M363&lt;&gt;"",M363,IF(L363="","",IFERROR(IF(T363=0,IF(S363=FALSE,Data!$J$11,Data!$J$8),""),IF(K363=Data!$B$4,"",Data!$J$8))))</f>
        <v>I don't know that verb.</v>
      </c>
      <c r="V363" s="3" t="e" cm="1">
        <f t="array" ref="V363">INDEX(Data!$Q$3:$T$25,CK362,L363)</f>
        <v>#VALUE!</v>
      </c>
      <c r="W363" s="3" t="e">
        <f t="shared" si="433"/>
        <v>#VALUE!</v>
      </c>
      <c r="X363" s="3">
        <f t="shared" si="483"/>
        <v>0</v>
      </c>
      <c r="Y363" s="3" t="str">
        <f>IF(K363&lt;&gt;"Go","",IF(ISNUMBER(V363),IF(V363&gt;0,W363,Data!$J$9),Play!V363))</f>
        <v/>
      </c>
      <c r="Z363" s="3" t="b">
        <f t="shared" si="484"/>
        <v>0</v>
      </c>
      <c r="AA363" s="3" t="str">
        <f t="shared" si="485"/>
        <v/>
      </c>
      <c r="AB363" s="3">
        <f t="shared" si="434"/>
        <v>0</v>
      </c>
      <c r="AE363" s="5" t="str">
        <f t="shared" si="435"/>
        <v/>
      </c>
      <c r="AF363" s="5" t="str">
        <f>IF(AE363&lt;&gt;"",OR(_xlfn.XLOOKUP(AE363,Data!$O$3:$O$25,Data!$U$3:$U$25),AND(CL362,OR(DC362=1,DC362=CK362))),"")</f>
        <v/>
      </c>
      <c r="AG363" s="5" t="e" cm="1">
        <f t="array" ref="AG363">"Exits: " &amp; _xlfn.TEXTJOIN(", ", TRUE, IF(INDEX(Data!$Q$3:$T$25,AE363,0)&gt;0,Data!$Q$2:$T$2,""))&amp;"."</f>
        <v>#VALUE!</v>
      </c>
      <c r="AH363" s="5" t="str" cm="1">
        <f t="array" ref="AH363">_xlfn.TEXTJOIN(", ", TRUE, IF(CO362:DN362=AE363,_xlfn.XLOOKUP($CO$3:$DN$3,Data!$W$3:$W$28,Data!$X$3:$X$28),""))</f>
        <v/>
      </c>
      <c r="AI363" s="5" t="str">
        <f>IF(AF363="","",IF(AF363,_xlfn.XLOOKUP(AE363,Data!$O$3:$O$25,Data!$P$3:$P$25)&amp;" "&amp;AG363&amp;IF(AH363&lt;&gt;""," You see: " &amp;AH363&amp;".",""),Data!$J$10))</f>
        <v/>
      </c>
      <c r="AJ363" s="5" t="str">
        <f t="shared" si="486"/>
        <v/>
      </c>
      <c r="AK363" s="5" t="str">
        <f>IF(AND(K363="Talk",U363=""),_xlfn.XLOOKUP(T363,Data!$W$3:$W$28,Data!$AC$3:$AC$28),"")</f>
        <v/>
      </c>
      <c r="AL363" s="5" t="str">
        <f t="shared" si="487"/>
        <v/>
      </c>
      <c r="AM363" s="5" t="b">
        <f t="shared" si="488"/>
        <v>0</v>
      </c>
      <c r="AN363" s="5" t="str">
        <f>IF(AM363,IF(_xlfn.XLOOKUP(T363,Data!$W$3:$W$28,Data!$AA$3:$AA$28)=FALSE,"You can't take that.",IF(Q363=1,"You already have that.",IF(OR(CK362=CT362,CK362=CY362),"The unholy fiend prevents you!",""))),"")</f>
        <v/>
      </c>
      <c r="AO363" s="5" t="str">
        <f t="shared" si="489"/>
        <v/>
      </c>
      <c r="AP363" s="5" t="str">
        <f t="shared" si="490"/>
        <v/>
      </c>
      <c r="AQ363" s="5" t="b">
        <f t="shared" si="491"/>
        <v>0</v>
      </c>
      <c r="AR363" s="5" t="str">
        <f t="shared" si="492"/>
        <v/>
      </c>
      <c r="AS363" s="5" t="str">
        <f t="shared" si="493"/>
        <v/>
      </c>
      <c r="AT363" s="5" t="str">
        <f t="shared" si="431"/>
        <v/>
      </c>
      <c r="AU363" s="5" t="str">
        <f>IF(AND(K363="Examine",U363=""),_xlfn.XLOOKUP(T363,Data!$W$3:$W$28,Data!$Z$3:$Z$28)&amp;IF(T363=15,IF(CL362,IF(CM362&gt;=14,"burning brightly.",IF(CM362&gt;=9,"burning steadily.",IF(CM362&gt;=4,"burning weakly.","guttering."))),"unlit."),""),"")</f>
        <v/>
      </c>
      <c r="AV363" s="5" t="str" cm="1">
        <f t="array" ref="AV363">_xlfn.TEXTJOIN(", ", TRUE, IF(CO362:DN362=1,CO$1:DN$1,""))</f>
        <v/>
      </c>
      <c r="AW363" s="5" t="str">
        <f t="shared" si="494"/>
        <v/>
      </c>
      <c r="AX363" s="5" t="b">
        <f t="shared" si="495"/>
        <v>0</v>
      </c>
      <c r="AY363" s="5" t="str">
        <f>IF(AX363,IF(NOT(ISBLANK(_xlfn.XLOOKUP(T363,Data!$W$3:$W$28,Data!$AD$3:$AD$28))),IF(CK362=12,"","There's nowhere to pour it away here."),"You can't empty that!"),"")</f>
        <v/>
      </c>
      <c r="AZ363" s="5" t="str">
        <f t="shared" si="496"/>
        <v/>
      </c>
      <c r="BA363" s="5" t="b">
        <f t="shared" si="497"/>
        <v>0</v>
      </c>
      <c r="BB363" s="5" t="e">
        <f>_xlfn.XLOOKUP(T363,Data!$W$3:$W$28,Data!$AD$3:$AD$28)</f>
        <v>#N/A</v>
      </c>
      <c r="BC363" s="5" t="str">
        <f t="shared" si="498"/>
        <v/>
      </c>
      <c r="BD363" s="5" t="str">
        <f t="shared" si="499"/>
        <v/>
      </c>
      <c r="BE363" s="5" t="b">
        <f t="shared" si="500"/>
        <v>0</v>
      </c>
      <c r="BF363" s="5" t="str">
        <f t="shared" si="436"/>
        <v/>
      </c>
      <c r="BG363" s="5" t="str">
        <f t="shared" si="501"/>
        <v/>
      </c>
      <c r="BH363" s="5" t="b">
        <f t="shared" si="502"/>
        <v>0</v>
      </c>
      <c r="BI363" s="5" t="str">
        <f t="shared" si="503"/>
        <v/>
      </c>
      <c r="BJ363" s="5" t="str">
        <f t="shared" si="437"/>
        <v/>
      </c>
      <c r="BK363" s="5" t="str">
        <f>IF(BH363,IF(BI363="","You ring the bell. "&amp;IF(BJ363=0,"Nothing else happens.","The "&amp;_xlfn.XLOOKUP(BJ363,Data!$W$3:$W$28,Data!$X$3:$X$28)&amp;" is transformed!"),BI363),"")</f>
        <v/>
      </c>
      <c r="BL363" s="5" t="b">
        <f t="shared" si="504"/>
        <v>0</v>
      </c>
      <c r="BM363" s="5" t="b">
        <f t="shared" si="505"/>
        <v>0</v>
      </c>
      <c r="BN363" s="5" t="str">
        <f t="shared" si="438"/>
        <v/>
      </c>
      <c r="BO363" s="5" t="str">
        <f t="shared" si="439"/>
        <v/>
      </c>
      <c r="BP363" s="5" t="b">
        <f t="shared" si="506"/>
        <v>0</v>
      </c>
      <c r="BQ363" s="5" t="str">
        <f>IF(BP363,IF(_xlfn.XLOOKUP(T363,Data!$W$3:$W$28,Data!$AB$3:$AB$28),"That's much too precious to give away!",IF(OR(AND(T363=17,CK362=CQ362),AND(T363=21,CK362=CV362)),"","No-one here seems to want that.")),"")</f>
        <v/>
      </c>
      <c r="BR363" s="5" t="str">
        <f>IF(BP363,IF(BQ363&lt;&gt;"",BQ363,IF(T363=21,Data!$B$5,"The priest takes the water and it is transformed by heavenly radiance!")),"")</f>
        <v/>
      </c>
      <c r="BS363" s="5" t="b">
        <f t="shared" si="507"/>
        <v>0</v>
      </c>
      <c r="BT363" s="5" t="str">
        <f t="shared" si="440"/>
        <v/>
      </c>
      <c r="BU363" s="5" t="str">
        <f t="shared" si="508"/>
        <v/>
      </c>
      <c r="BV363" s="5" t="b">
        <f t="shared" si="509"/>
        <v>0</v>
      </c>
      <c r="BW363" s="5" t="str">
        <f t="shared" si="441"/>
        <v/>
      </c>
      <c r="BX363" s="5" t="str">
        <f t="shared" si="510"/>
        <v/>
      </c>
      <c r="BY363" s="5" t="b">
        <f t="shared" si="511"/>
        <v>0</v>
      </c>
      <c r="BZ363" s="5">
        <f t="shared" si="512"/>
        <v>0</v>
      </c>
      <c r="CA363" s="5" t="str">
        <f t="shared" si="442"/>
        <v/>
      </c>
      <c r="CB363" s="5" t="b">
        <f t="shared" si="443"/>
        <v>0</v>
      </c>
      <c r="CC363" s="5" t="str">
        <f t="shared" si="444"/>
        <v/>
      </c>
      <c r="CD363" s="5" t="b">
        <f t="shared" si="445"/>
        <v>0</v>
      </c>
      <c r="CE363" s="5" t="b">
        <f t="shared" si="446"/>
        <v>0</v>
      </c>
      <c r="CF363" s="5" t="b">
        <f t="shared" si="447"/>
        <v>0</v>
      </c>
      <c r="CG363" s="5" t="b">
        <f t="shared" si="448"/>
        <v>0</v>
      </c>
      <c r="CH363" s="5" t="b">
        <f t="shared" si="449"/>
        <v>0</v>
      </c>
      <c r="CI363" s="5">
        <f t="shared" si="450"/>
        <v>0</v>
      </c>
      <c r="CJ363" s="5" t="str">
        <f t="shared" si="451"/>
        <v>I don't know that verb.</v>
      </c>
      <c r="CK363" s="4">
        <f t="shared" si="452"/>
        <v>3</v>
      </c>
      <c r="CL363" s="4" t="b">
        <f t="shared" si="453"/>
        <v>0</v>
      </c>
      <c r="CM363" s="4">
        <f t="shared" si="513"/>
        <v>20</v>
      </c>
      <c r="CN363" s="4" t="b">
        <f t="shared" si="454"/>
        <v>0</v>
      </c>
      <c r="CO363" s="4">
        <f t="shared" si="455"/>
        <v>12</v>
      </c>
      <c r="CP363" s="4">
        <f t="shared" si="456"/>
        <v>10</v>
      </c>
      <c r="CQ363" s="4">
        <f t="shared" si="457"/>
        <v>2</v>
      </c>
      <c r="CR363" s="4">
        <f t="shared" si="458"/>
        <v>20</v>
      </c>
      <c r="CS363" s="4">
        <f t="shared" si="459"/>
        <v>2</v>
      </c>
      <c r="CT363" s="4">
        <f t="shared" si="460"/>
        <v>15</v>
      </c>
      <c r="CU363" s="4">
        <f t="shared" si="461"/>
        <v>16</v>
      </c>
      <c r="CV363" s="4">
        <f t="shared" si="462"/>
        <v>8</v>
      </c>
      <c r="CW363" s="4">
        <f t="shared" si="463"/>
        <v>8</v>
      </c>
      <c r="CX363" s="4">
        <f t="shared" si="464"/>
        <v>14</v>
      </c>
      <c r="CY363" s="4">
        <f t="shared" si="465"/>
        <v>19</v>
      </c>
      <c r="CZ363" s="4">
        <f t="shared" si="466"/>
        <v>9</v>
      </c>
      <c r="DA363" s="4">
        <f t="shared" si="467"/>
        <v>2</v>
      </c>
      <c r="DB363" s="4">
        <f t="shared" si="468"/>
        <v>12</v>
      </c>
      <c r="DC363" s="4">
        <f t="shared" si="514"/>
        <v>2</v>
      </c>
      <c r="DD363" s="4">
        <f t="shared" si="469"/>
        <v>2</v>
      </c>
      <c r="DE363" s="4">
        <f t="shared" si="470"/>
        <v>2</v>
      </c>
      <c r="DF363" s="4">
        <f t="shared" si="471"/>
        <v>10</v>
      </c>
      <c r="DG363" s="4">
        <f t="shared" si="472"/>
        <v>2</v>
      </c>
      <c r="DH363" s="4">
        <f t="shared" si="473"/>
        <v>17</v>
      </c>
      <c r="DI363" s="4">
        <f t="shared" si="474"/>
        <v>6</v>
      </c>
      <c r="DJ363" s="4">
        <f t="shared" si="475"/>
        <v>15</v>
      </c>
      <c r="DK363" s="4">
        <f t="shared" si="476"/>
        <v>19</v>
      </c>
      <c r="DL363" s="4">
        <f t="shared" si="477"/>
        <v>2</v>
      </c>
      <c r="DM363" s="4">
        <f t="shared" si="478"/>
        <v>22</v>
      </c>
      <c r="DN363" s="4">
        <f t="shared" si="479"/>
        <v>23</v>
      </c>
      <c r="DO363" s="3"/>
    </row>
    <row r="364" spans="1:119" x14ac:dyDescent="0.35">
      <c r="A364" s="3" t="str">
        <f t="shared" si="480"/>
        <v/>
      </c>
      <c r="B364" s="6"/>
      <c r="C364" s="3" t="str">
        <f t="shared" si="430"/>
        <v/>
      </c>
      <c r="D364" s="3" t="e" cm="1">
        <f t="array" ref="D364:F364">INDEX(_xlfn.TEXTSPLIT(B364," ",,TRUE),_xlfn.SEQUENCE(1,3))</f>
        <v>#VALUE!</v>
      </c>
      <c r="E364" s="3" t="e">
        <v>#VALUE!</v>
      </c>
      <c r="F364" s="3" t="e">
        <v>#VALUE!</v>
      </c>
      <c r="G364" s="3" t="e" cm="1">
        <f t="array" ref="G364">_xlfn.XLOOKUP(D364,Data!$D$3:$D$36,Data!$E$3:$G$36)</f>
        <v>#VALUE!</v>
      </c>
      <c r="H364" s="3"/>
      <c r="I364" s="3"/>
      <c r="J364" s="3" t="e">
        <f>_xlfn.XMATCH(E364,Data!$L$3:$L$10)</f>
        <v>#VALUE!</v>
      </c>
      <c r="K364" s="3" t="str">
        <f>IF(M364="",IF(I364,Data!$B$4,_xlfn.XLOOKUP(D364,Data!$D$3:$D$36,Data!$E$3:$E$36)),"")</f>
        <v/>
      </c>
      <c r="L364" s="3" t="str">
        <f>IF(M364="",IF(I364,_xlfn.XLOOKUP(G364,Data!$L$3:$L$10,Data!$M$3:$M$10),IF(H364=0,"",IF(H364=1,E364,_xlfn.XLOOKUP(E364,Data!$L$3:$L$10,Data!$M$3:$M$10)))),"")</f>
        <v/>
      </c>
      <c r="M364" s="3" t="str">
        <f>IF(NOT(ISERROR(F364)),Data!$J$3,IF(ISERROR(G364),Data!$J$4,IF(AND(H364=0,NOT(ISERROR(E364))),Data!$J$5,IF(AND(H364=2,ISERROR(J364)),Data!$J$7,IF(AND(H364=1,ISERROR(E364)),Data!$J$6,"")))))</f>
        <v>I don't know that verb.</v>
      </c>
      <c r="N364" s="3" t="e">
        <f>_xlfn.XLOOKUP(K364,Data!$D$3:$D$36,Data!$H$3:$H$36)</f>
        <v>#N/A</v>
      </c>
      <c r="O364" s="3" t="e">
        <f>_xlfn.XLOOKUP(L364,Data!$X$3:$X$29,Data!$W$3:$W$29)</f>
        <v>#N/A</v>
      </c>
      <c r="P364" s="3" t="b">
        <f>OR(_xlfn.XLOOKUP(CK363,Data!$O$3:$O$25,Data!$U$3:$U$25),AND(CL363,OR(DC363=CK363,DC363=1)))</f>
        <v>1</v>
      </c>
      <c r="Q364" s="3" t="e" cm="1">
        <f t="array" ref="Q364">INDEX(CO363:DN363,1,O364)</f>
        <v>#N/A</v>
      </c>
      <c r="R364" s="3" t="e">
        <f t="shared" si="432"/>
        <v>#N/A</v>
      </c>
      <c r="S364" s="3" t="e">
        <f t="shared" si="481"/>
        <v>#N/A</v>
      </c>
      <c r="T364" s="3" t="str">
        <f t="shared" si="482"/>
        <v/>
      </c>
      <c r="U364" s="3" t="str">
        <f>IF(M364&lt;&gt;"",M364,IF(L364="","",IFERROR(IF(T364=0,IF(S364=FALSE,Data!$J$11,Data!$J$8),""),IF(K364=Data!$B$4,"",Data!$J$8))))</f>
        <v>I don't know that verb.</v>
      </c>
      <c r="V364" s="3" t="e" cm="1">
        <f t="array" ref="V364">INDEX(Data!$Q$3:$T$25,CK363,L364)</f>
        <v>#VALUE!</v>
      </c>
      <c r="W364" s="3" t="e">
        <f t="shared" si="433"/>
        <v>#VALUE!</v>
      </c>
      <c r="X364" s="3">
        <f t="shared" si="483"/>
        <v>0</v>
      </c>
      <c r="Y364" s="3" t="str">
        <f>IF(K364&lt;&gt;"Go","",IF(ISNUMBER(V364),IF(V364&gt;0,W364,Data!$J$9),Play!V364))</f>
        <v/>
      </c>
      <c r="Z364" s="3" t="b">
        <f t="shared" si="484"/>
        <v>0</v>
      </c>
      <c r="AA364" s="3" t="str">
        <f t="shared" si="485"/>
        <v/>
      </c>
      <c r="AB364" s="3">
        <f t="shared" si="434"/>
        <v>0</v>
      </c>
      <c r="AE364" s="5" t="str">
        <f t="shared" si="435"/>
        <v/>
      </c>
      <c r="AF364" s="5" t="str">
        <f>IF(AE364&lt;&gt;"",OR(_xlfn.XLOOKUP(AE364,Data!$O$3:$O$25,Data!$U$3:$U$25),AND(CL363,OR(DC363=1,DC363=CK363))),"")</f>
        <v/>
      </c>
      <c r="AG364" s="5" t="e" cm="1">
        <f t="array" ref="AG364">"Exits: " &amp; _xlfn.TEXTJOIN(", ", TRUE, IF(INDEX(Data!$Q$3:$T$25,AE364,0)&gt;0,Data!$Q$2:$T$2,""))&amp;"."</f>
        <v>#VALUE!</v>
      </c>
      <c r="AH364" s="5" t="str" cm="1">
        <f t="array" ref="AH364">_xlfn.TEXTJOIN(", ", TRUE, IF(CO363:DN363=AE364,_xlfn.XLOOKUP($CO$3:$DN$3,Data!$W$3:$W$28,Data!$X$3:$X$28),""))</f>
        <v/>
      </c>
      <c r="AI364" s="5" t="str">
        <f>IF(AF364="","",IF(AF364,_xlfn.XLOOKUP(AE364,Data!$O$3:$O$25,Data!$P$3:$P$25)&amp;" "&amp;AG364&amp;IF(AH364&lt;&gt;""," You see: " &amp;AH364&amp;".",""),Data!$J$10))</f>
        <v/>
      </c>
      <c r="AJ364" s="5" t="str">
        <f t="shared" si="486"/>
        <v/>
      </c>
      <c r="AK364" s="5" t="str">
        <f>IF(AND(K364="Talk",U364=""),_xlfn.XLOOKUP(T364,Data!$W$3:$W$28,Data!$AC$3:$AC$28),"")</f>
        <v/>
      </c>
      <c r="AL364" s="5" t="str">
        <f t="shared" si="487"/>
        <v/>
      </c>
      <c r="AM364" s="5" t="b">
        <f t="shared" si="488"/>
        <v>0</v>
      </c>
      <c r="AN364" s="5" t="str">
        <f>IF(AM364,IF(_xlfn.XLOOKUP(T364,Data!$W$3:$W$28,Data!$AA$3:$AA$28)=FALSE,"You can't take that.",IF(Q364=1,"You already have that.",IF(OR(CK363=CT363,CK363=CY363),"The unholy fiend prevents you!",""))),"")</f>
        <v/>
      </c>
      <c r="AO364" s="5" t="str">
        <f t="shared" si="489"/>
        <v/>
      </c>
      <c r="AP364" s="5" t="str">
        <f t="shared" si="490"/>
        <v/>
      </c>
      <c r="AQ364" s="5" t="b">
        <f t="shared" si="491"/>
        <v>0</v>
      </c>
      <c r="AR364" s="5" t="str">
        <f t="shared" si="492"/>
        <v/>
      </c>
      <c r="AS364" s="5" t="str">
        <f t="shared" si="493"/>
        <v/>
      </c>
      <c r="AT364" s="5" t="str">
        <f t="shared" si="431"/>
        <v/>
      </c>
      <c r="AU364" s="5" t="str">
        <f>IF(AND(K364="Examine",U364=""),_xlfn.XLOOKUP(T364,Data!$W$3:$W$28,Data!$Z$3:$Z$28)&amp;IF(T364=15,IF(CL363,IF(CM363&gt;=14,"burning brightly.",IF(CM363&gt;=9,"burning steadily.",IF(CM363&gt;=4,"burning weakly.","guttering."))),"unlit."),""),"")</f>
        <v/>
      </c>
      <c r="AV364" s="5" t="str" cm="1">
        <f t="array" ref="AV364">_xlfn.TEXTJOIN(", ", TRUE, IF(CO363:DN363=1,CO$1:DN$1,""))</f>
        <v/>
      </c>
      <c r="AW364" s="5" t="str">
        <f t="shared" si="494"/>
        <v/>
      </c>
      <c r="AX364" s="5" t="b">
        <f t="shared" si="495"/>
        <v>0</v>
      </c>
      <c r="AY364" s="5" t="str">
        <f>IF(AX364,IF(NOT(ISBLANK(_xlfn.XLOOKUP(T364,Data!$W$3:$W$28,Data!$AD$3:$AD$28))),IF(CK363=12,"","There's nowhere to pour it away here."),"You can't empty that!"),"")</f>
        <v/>
      </c>
      <c r="AZ364" s="5" t="str">
        <f t="shared" si="496"/>
        <v/>
      </c>
      <c r="BA364" s="5" t="b">
        <f t="shared" si="497"/>
        <v>0</v>
      </c>
      <c r="BB364" s="5" t="e">
        <f>_xlfn.XLOOKUP(T364,Data!$W$3:$W$28,Data!$AD$3:$AD$28)</f>
        <v>#N/A</v>
      </c>
      <c r="BC364" s="5" t="str">
        <f t="shared" si="498"/>
        <v/>
      </c>
      <c r="BD364" s="5" t="str">
        <f t="shared" si="499"/>
        <v/>
      </c>
      <c r="BE364" s="5" t="b">
        <f t="shared" si="500"/>
        <v>0</v>
      </c>
      <c r="BF364" s="5" t="str">
        <f t="shared" si="436"/>
        <v/>
      </c>
      <c r="BG364" s="5" t="str">
        <f t="shared" si="501"/>
        <v/>
      </c>
      <c r="BH364" s="5" t="b">
        <f t="shared" si="502"/>
        <v>0</v>
      </c>
      <c r="BI364" s="5" t="str">
        <f t="shared" si="503"/>
        <v/>
      </c>
      <c r="BJ364" s="5" t="str">
        <f t="shared" si="437"/>
        <v/>
      </c>
      <c r="BK364" s="5" t="str">
        <f>IF(BH364,IF(BI364="","You ring the bell. "&amp;IF(BJ364=0,"Nothing else happens.","The "&amp;_xlfn.XLOOKUP(BJ364,Data!$W$3:$W$28,Data!$X$3:$X$28)&amp;" is transformed!"),BI364),"")</f>
        <v/>
      </c>
      <c r="BL364" s="5" t="b">
        <f t="shared" si="504"/>
        <v>0</v>
      </c>
      <c r="BM364" s="5" t="b">
        <f t="shared" si="505"/>
        <v>0</v>
      </c>
      <c r="BN364" s="5" t="str">
        <f t="shared" si="438"/>
        <v/>
      </c>
      <c r="BO364" s="5" t="str">
        <f t="shared" si="439"/>
        <v/>
      </c>
      <c r="BP364" s="5" t="b">
        <f t="shared" si="506"/>
        <v>0</v>
      </c>
      <c r="BQ364" s="5" t="str">
        <f>IF(BP364,IF(_xlfn.XLOOKUP(T364,Data!$W$3:$W$28,Data!$AB$3:$AB$28),"That's much too precious to give away!",IF(OR(AND(T364=17,CK363=CQ363),AND(T364=21,CK363=CV363)),"","No-one here seems to want that.")),"")</f>
        <v/>
      </c>
      <c r="BR364" s="5" t="str">
        <f>IF(BP364,IF(BQ364&lt;&gt;"",BQ364,IF(T364=21,Data!$B$5,"The priest takes the water and it is transformed by heavenly radiance!")),"")</f>
        <v/>
      </c>
      <c r="BS364" s="5" t="b">
        <f t="shared" si="507"/>
        <v>0</v>
      </c>
      <c r="BT364" s="5" t="str">
        <f t="shared" si="440"/>
        <v/>
      </c>
      <c r="BU364" s="5" t="str">
        <f t="shared" si="508"/>
        <v/>
      </c>
      <c r="BV364" s="5" t="b">
        <f t="shared" si="509"/>
        <v>0</v>
      </c>
      <c r="BW364" s="5" t="str">
        <f t="shared" si="441"/>
        <v/>
      </c>
      <c r="BX364" s="5" t="str">
        <f t="shared" si="510"/>
        <v/>
      </c>
      <c r="BY364" s="5" t="b">
        <f t="shared" si="511"/>
        <v>0</v>
      </c>
      <c r="BZ364" s="5">
        <f t="shared" si="512"/>
        <v>0</v>
      </c>
      <c r="CA364" s="5" t="str">
        <f t="shared" si="442"/>
        <v/>
      </c>
      <c r="CB364" s="5" t="b">
        <f t="shared" si="443"/>
        <v>0</v>
      </c>
      <c r="CC364" s="5" t="str">
        <f t="shared" si="444"/>
        <v/>
      </c>
      <c r="CD364" s="5" t="b">
        <f t="shared" si="445"/>
        <v>0</v>
      </c>
      <c r="CE364" s="5" t="b">
        <f t="shared" si="446"/>
        <v>0</v>
      </c>
      <c r="CF364" s="5" t="b">
        <f t="shared" si="447"/>
        <v>0</v>
      </c>
      <c r="CG364" s="5" t="b">
        <f t="shared" si="448"/>
        <v>0</v>
      </c>
      <c r="CH364" s="5" t="b">
        <f t="shared" si="449"/>
        <v>0</v>
      </c>
      <c r="CI364" s="5">
        <f t="shared" si="450"/>
        <v>0</v>
      </c>
      <c r="CJ364" s="5" t="str">
        <f t="shared" si="451"/>
        <v>I don't know that verb.</v>
      </c>
      <c r="CK364" s="4">
        <f t="shared" si="452"/>
        <v>3</v>
      </c>
      <c r="CL364" s="4" t="b">
        <f t="shared" si="453"/>
        <v>0</v>
      </c>
      <c r="CM364" s="4">
        <f t="shared" si="513"/>
        <v>20</v>
      </c>
      <c r="CN364" s="4" t="b">
        <f t="shared" si="454"/>
        <v>0</v>
      </c>
      <c r="CO364" s="4">
        <f t="shared" si="455"/>
        <v>12</v>
      </c>
      <c r="CP364" s="4">
        <f t="shared" si="456"/>
        <v>10</v>
      </c>
      <c r="CQ364" s="4">
        <f t="shared" si="457"/>
        <v>2</v>
      </c>
      <c r="CR364" s="4">
        <f t="shared" si="458"/>
        <v>20</v>
      </c>
      <c r="CS364" s="4">
        <f t="shared" si="459"/>
        <v>2</v>
      </c>
      <c r="CT364" s="4">
        <f t="shared" si="460"/>
        <v>15</v>
      </c>
      <c r="CU364" s="4">
        <f t="shared" si="461"/>
        <v>16</v>
      </c>
      <c r="CV364" s="4">
        <f t="shared" si="462"/>
        <v>8</v>
      </c>
      <c r="CW364" s="4">
        <f t="shared" si="463"/>
        <v>8</v>
      </c>
      <c r="CX364" s="4">
        <f t="shared" si="464"/>
        <v>14</v>
      </c>
      <c r="CY364" s="4">
        <f t="shared" si="465"/>
        <v>19</v>
      </c>
      <c r="CZ364" s="4">
        <f t="shared" si="466"/>
        <v>9</v>
      </c>
      <c r="DA364" s="4">
        <f t="shared" si="467"/>
        <v>2</v>
      </c>
      <c r="DB364" s="4">
        <f t="shared" si="468"/>
        <v>12</v>
      </c>
      <c r="DC364" s="4">
        <f t="shared" si="514"/>
        <v>2</v>
      </c>
      <c r="DD364" s="4">
        <f t="shared" si="469"/>
        <v>2</v>
      </c>
      <c r="DE364" s="4">
        <f t="shared" si="470"/>
        <v>2</v>
      </c>
      <c r="DF364" s="4">
        <f t="shared" si="471"/>
        <v>10</v>
      </c>
      <c r="DG364" s="4">
        <f t="shared" si="472"/>
        <v>2</v>
      </c>
      <c r="DH364" s="4">
        <f t="shared" si="473"/>
        <v>17</v>
      </c>
      <c r="DI364" s="4">
        <f t="shared" si="474"/>
        <v>6</v>
      </c>
      <c r="DJ364" s="4">
        <f t="shared" si="475"/>
        <v>15</v>
      </c>
      <c r="DK364" s="4">
        <f t="shared" si="476"/>
        <v>19</v>
      </c>
      <c r="DL364" s="4">
        <f t="shared" si="477"/>
        <v>2</v>
      </c>
      <c r="DM364" s="4">
        <f t="shared" si="478"/>
        <v>22</v>
      </c>
      <c r="DN364" s="4">
        <f t="shared" si="479"/>
        <v>23</v>
      </c>
      <c r="DO364" s="3"/>
    </row>
    <row r="365" spans="1:119" x14ac:dyDescent="0.35">
      <c r="A365" s="3" t="str">
        <f t="shared" si="480"/>
        <v/>
      </c>
      <c r="B365" s="6"/>
      <c r="C365" s="3" t="str">
        <f t="shared" si="430"/>
        <v/>
      </c>
      <c r="D365" s="3" t="e" cm="1">
        <f t="array" ref="D365:F365">INDEX(_xlfn.TEXTSPLIT(B365," ",,TRUE),_xlfn.SEQUENCE(1,3))</f>
        <v>#VALUE!</v>
      </c>
      <c r="E365" s="3" t="e">
        <v>#VALUE!</v>
      </c>
      <c r="F365" s="3" t="e">
        <v>#VALUE!</v>
      </c>
      <c r="G365" s="3" t="e" cm="1">
        <f t="array" ref="G365">_xlfn.XLOOKUP(D365,Data!$D$3:$D$36,Data!$E$3:$G$36)</f>
        <v>#VALUE!</v>
      </c>
      <c r="H365" s="3"/>
      <c r="I365" s="3"/>
      <c r="J365" s="3" t="e">
        <f>_xlfn.XMATCH(E365,Data!$L$3:$L$10)</f>
        <v>#VALUE!</v>
      </c>
      <c r="K365" s="3" t="str">
        <f>IF(M365="",IF(I365,Data!$B$4,_xlfn.XLOOKUP(D365,Data!$D$3:$D$36,Data!$E$3:$E$36)),"")</f>
        <v/>
      </c>
      <c r="L365" s="3" t="str">
        <f>IF(M365="",IF(I365,_xlfn.XLOOKUP(G365,Data!$L$3:$L$10,Data!$M$3:$M$10),IF(H365=0,"",IF(H365=1,E365,_xlfn.XLOOKUP(E365,Data!$L$3:$L$10,Data!$M$3:$M$10)))),"")</f>
        <v/>
      </c>
      <c r="M365" s="3" t="str">
        <f>IF(NOT(ISERROR(F365)),Data!$J$3,IF(ISERROR(G365),Data!$J$4,IF(AND(H365=0,NOT(ISERROR(E365))),Data!$J$5,IF(AND(H365=2,ISERROR(J365)),Data!$J$7,IF(AND(H365=1,ISERROR(E365)),Data!$J$6,"")))))</f>
        <v>I don't know that verb.</v>
      </c>
      <c r="N365" s="3" t="e">
        <f>_xlfn.XLOOKUP(K365,Data!$D$3:$D$36,Data!$H$3:$H$36)</f>
        <v>#N/A</v>
      </c>
      <c r="O365" s="3" t="e">
        <f>_xlfn.XLOOKUP(L365,Data!$X$3:$X$29,Data!$W$3:$W$29)</f>
        <v>#N/A</v>
      </c>
      <c r="P365" s="3" t="b">
        <f>OR(_xlfn.XLOOKUP(CK364,Data!$O$3:$O$25,Data!$U$3:$U$25),AND(CL364,OR(DC364=CK364,DC364=1)))</f>
        <v>1</v>
      </c>
      <c r="Q365" s="3" t="e" cm="1">
        <f t="array" ref="Q365">INDEX(CO364:DN364,1,O365)</f>
        <v>#N/A</v>
      </c>
      <c r="R365" s="3" t="e">
        <f t="shared" si="432"/>
        <v>#N/A</v>
      </c>
      <c r="S365" s="3" t="e">
        <f t="shared" si="481"/>
        <v>#N/A</v>
      </c>
      <c r="T365" s="3" t="str">
        <f t="shared" si="482"/>
        <v/>
      </c>
      <c r="U365" s="3" t="str">
        <f>IF(M365&lt;&gt;"",M365,IF(L365="","",IFERROR(IF(T365=0,IF(S365=FALSE,Data!$J$11,Data!$J$8),""),IF(K365=Data!$B$4,"",Data!$J$8))))</f>
        <v>I don't know that verb.</v>
      </c>
      <c r="V365" s="3" t="e" cm="1">
        <f t="array" ref="V365">INDEX(Data!$Q$3:$T$25,CK364,L365)</f>
        <v>#VALUE!</v>
      </c>
      <c r="W365" s="3" t="e">
        <f t="shared" si="433"/>
        <v>#VALUE!</v>
      </c>
      <c r="X365" s="3">
        <f t="shared" si="483"/>
        <v>0</v>
      </c>
      <c r="Y365" s="3" t="str">
        <f>IF(K365&lt;&gt;"Go","",IF(ISNUMBER(V365),IF(V365&gt;0,W365,Data!$J$9),Play!V365))</f>
        <v/>
      </c>
      <c r="Z365" s="3" t="b">
        <f t="shared" si="484"/>
        <v>0</v>
      </c>
      <c r="AA365" s="3" t="str">
        <f t="shared" si="485"/>
        <v/>
      </c>
      <c r="AB365" s="3">
        <f t="shared" si="434"/>
        <v>0</v>
      </c>
      <c r="AE365" s="5" t="str">
        <f t="shared" si="435"/>
        <v/>
      </c>
      <c r="AF365" s="5" t="str">
        <f>IF(AE365&lt;&gt;"",OR(_xlfn.XLOOKUP(AE365,Data!$O$3:$O$25,Data!$U$3:$U$25),AND(CL364,OR(DC364=1,DC364=CK364))),"")</f>
        <v/>
      </c>
      <c r="AG365" s="5" t="e" cm="1">
        <f t="array" ref="AG365">"Exits: " &amp; _xlfn.TEXTJOIN(", ", TRUE, IF(INDEX(Data!$Q$3:$T$25,AE365,0)&gt;0,Data!$Q$2:$T$2,""))&amp;"."</f>
        <v>#VALUE!</v>
      </c>
      <c r="AH365" s="5" t="str" cm="1">
        <f t="array" ref="AH365">_xlfn.TEXTJOIN(", ", TRUE, IF(CO364:DN364=AE365,_xlfn.XLOOKUP($CO$3:$DN$3,Data!$W$3:$W$28,Data!$X$3:$X$28),""))</f>
        <v/>
      </c>
      <c r="AI365" s="5" t="str">
        <f>IF(AF365="","",IF(AF365,_xlfn.XLOOKUP(AE365,Data!$O$3:$O$25,Data!$P$3:$P$25)&amp;" "&amp;AG365&amp;IF(AH365&lt;&gt;""," You see: " &amp;AH365&amp;".",""),Data!$J$10))</f>
        <v/>
      </c>
      <c r="AJ365" s="5" t="str">
        <f t="shared" si="486"/>
        <v/>
      </c>
      <c r="AK365" s="5" t="str">
        <f>IF(AND(K365="Talk",U365=""),_xlfn.XLOOKUP(T365,Data!$W$3:$W$28,Data!$AC$3:$AC$28),"")</f>
        <v/>
      </c>
      <c r="AL365" s="5" t="str">
        <f t="shared" si="487"/>
        <v/>
      </c>
      <c r="AM365" s="5" t="b">
        <f t="shared" si="488"/>
        <v>0</v>
      </c>
      <c r="AN365" s="5" t="str">
        <f>IF(AM365,IF(_xlfn.XLOOKUP(T365,Data!$W$3:$W$28,Data!$AA$3:$AA$28)=FALSE,"You can't take that.",IF(Q365=1,"You already have that.",IF(OR(CK364=CT364,CK364=CY364),"The unholy fiend prevents you!",""))),"")</f>
        <v/>
      </c>
      <c r="AO365" s="5" t="str">
        <f t="shared" si="489"/>
        <v/>
      </c>
      <c r="AP365" s="5" t="str">
        <f t="shared" si="490"/>
        <v/>
      </c>
      <c r="AQ365" s="5" t="b">
        <f t="shared" si="491"/>
        <v>0</v>
      </c>
      <c r="AR365" s="5" t="str">
        <f t="shared" si="492"/>
        <v/>
      </c>
      <c r="AS365" s="5" t="str">
        <f t="shared" si="493"/>
        <v/>
      </c>
      <c r="AT365" s="5" t="str">
        <f t="shared" si="431"/>
        <v/>
      </c>
      <c r="AU365" s="5" t="str">
        <f>IF(AND(K365="Examine",U365=""),_xlfn.XLOOKUP(T365,Data!$W$3:$W$28,Data!$Z$3:$Z$28)&amp;IF(T365=15,IF(CL364,IF(CM364&gt;=14,"burning brightly.",IF(CM364&gt;=9,"burning steadily.",IF(CM364&gt;=4,"burning weakly.","guttering."))),"unlit."),""),"")</f>
        <v/>
      </c>
      <c r="AV365" s="5" t="str" cm="1">
        <f t="array" ref="AV365">_xlfn.TEXTJOIN(", ", TRUE, IF(CO364:DN364=1,CO$1:DN$1,""))</f>
        <v/>
      </c>
      <c r="AW365" s="5" t="str">
        <f t="shared" si="494"/>
        <v/>
      </c>
      <c r="AX365" s="5" t="b">
        <f t="shared" si="495"/>
        <v>0</v>
      </c>
      <c r="AY365" s="5" t="str">
        <f>IF(AX365,IF(NOT(ISBLANK(_xlfn.XLOOKUP(T365,Data!$W$3:$W$28,Data!$AD$3:$AD$28))),IF(CK364=12,"","There's nowhere to pour it away here."),"You can't empty that!"),"")</f>
        <v/>
      </c>
      <c r="AZ365" s="5" t="str">
        <f t="shared" si="496"/>
        <v/>
      </c>
      <c r="BA365" s="5" t="b">
        <f t="shared" si="497"/>
        <v>0</v>
      </c>
      <c r="BB365" s="5" t="e">
        <f>_xlfn.XLOOKUP(T365,Data!$W$3:$W$28,Data!$AD$3:$AD$28)</f>
        <v>#N/A</v>
      </c>
      <c r="BC365" s="5" t="str">
        <f t="shared" si="498"/>
        <v/>
      </c>
      <c r="BD365" s="5" t="str">
        <f t="shared" si="499"/>
        <v/>
      </c>
      <c r="BE365" s="5" t="b">
        <f t="shared" si="500"/>
        <v>0</v>
      </c>
      <c r="BF365" s="5" t="str">
        <f t="shared" si="436"/>
        <v/>
      </c>
      <c r="BG365" s="5" t="str">
        <f t="shared" si="501"/>
        <v/>
      </c>
      <c r="BH365" s="5" t="b">
        <f t="shared" si="502"/>
        <v>0</v>
      </c>
      <c r="BI365" s="5" t="str">
        <f t="shared" si="503"/>
        <v/>
      </c>
      <c r="BJ365" s="5" t="str">
        <f t="shared" si="437"/>
        <v/>
      </c>
      <c r="BK365" s="5" t="str">
        <f>IF(BH365,IF(BI365="","You ring the bell. "&amp;IF(BJ365=0,"Nothing else happens.","The "&amp;_xlfn.XLOOKUP(BJ365,Data!$W$3:$W$28,Data!$X$3:$X$28)&amp;" is transformed!"),BI365),"")</f>
        <v/>
      </c>
      <c r="BL365" s="5" t="b">
        <f t="shared" si="504"/>
        <v>0</v>
      </c>
      <c r="BM365" s="5" t="b">
        <f t="shared" si="505"/>
        <v>0</v>
      </c>
      <c r="BN365" s="5" t="str">
        <f t="shared" si="438"/>
        <v/>
      </c>
      <c r="BO365" s="5" t="str">
        <f t="shared" si="439"/>
        <v/>
      </c>
      <c r="BP365" s="5" t="b">
        <f t="shared" si="506"/>
        <v>0</v>
      </c>
      <c r="BQ365" s="5" t="str">
        <f>IF(BP365,IF(_xlfn.XLOOKUP(T365,Data!$W$3:$W$28,Data!$AB$3:$AB$28),"That's much too precious to give away!",IF(OR(AND(T365=17,CK364=CQ364),AND(T365=21,CK364=CV364)),"","No-one here seems to want that.")),"")</f>
        <v/>
      </c>
      <c r="BR365" s="5" t="str">
        <f>IF(BP365,IF(BQ365&lt;&gt;"",BQ365,IF(T365=21,Data!$B$5,"The priest takes the water and it is transformed by heavenly radiance!")),"")</f>
        <v/>
      </c>
      <c r="BS365" s="5" t="b">
        <f t="shared" si="507"/>
        <v>0</v>
      </c>
      <c r="BT365" s="5" t="str">
        <f t="shared" si="440"/>
        <v/>
      </c>
      <c r="BU365" s="5" t="str">
        <f t="shared" si="508"/>
        <v/>
      </c>
      <c r="BV365" s="5" t="b">
        <f t="shared" si="509"/>
        <v>0</v>
      </c>
      <c r="BW365" s="5" t="str">
        <f t="shared" si="441"/>
        <v/>
      </c>
      <c r="BX365" s="5" t="str">
        <f t="shared" si="510"/>
        <v/>
      </c>
      <c r="BY365" s="5" t="b">
        <f t="shared" si="511"/>
        <v>0</v>
      </c>
      <c r="BZ365" s="5">
        <f t="shared" si="512"/>
        <v>0</v>
      </c>
      <c r="CA365" s="5" t="str">
        <f t="shared" si="442"/>
        <v/>
      </c>
      <c r="CB365" s="5" t="b">
        <f t="shared" si="443"/>
        <v>0</v>
      </c>
      <c r="CC365" s="5" t="str">
        <f t="shared" si="444"/>
        <v/>
      </c>
      <c r="CD365" s="5" t="b">
        <f t="shared" si="445"/>
        <v>0</v>
      </c>
      <c r="CE365" s="5" t="b">
        <f t="shared" si="446"/>
        <v>0</v>
      </c>
      <c r="CF365" s="5" t="b">
        <f t="shared" si="447"/>
        <v>0</v>
      </c>
      <c r="CG365" s="5" t="b">
        <f t="shared" si="448"/>
        <v>0</v>
      </c>
      <c r="CH365" s="5" t="b">
        <f t="shared" si="449"/>
        <v>0</v>
      </c>
      <c r="CI365" s="5">
        <f t="shared" si="450"/>
        <v>0</v>
      </c>
      <c r="CJ365" s="5" t="str">
        <f t="shared" si="451"/>
        <v>I don't know that verb.</v>
      </c>
      <c r="CK365" s="4">
        <f t="shared" si="452"/>
        <v>3</v>
      </c>
      <c r="CL365" s="4" t="b">
        <f t="shared" si="453"/>
        <v>0</v>
      </c>
      <c r="CM365" s="4">
        <f t="shared" si="513"/>
        <v>20</v>
      </c>
      <c r="CN365" s="4" t="b">
        <f t="shared" si="454"/>
        <v>0</v>
      </c>
      <c r="CO365" s="4">
        <f t="shared" si="455"/>
        <v>12</v>
      </c>
      <c r="CP365" s="4">
        <f t="shared" si="456"/>
        <v>10</v>
      </c>
      <c r="CQ365" s="4">
        <f t="shared" si="457"/>
        <v>2</v>
      </c>
      <c r="CR365" s="4">
        <f t="shared" si="458"/>
        <v>20</v>
      </c>
      <c r="CS365" s="4">
        <f t="shared" si="459"/>
        <v>2</v>
      </c>
      <c r="CT365" s="4">
        <f t="shared" si="460"/>
        <v>15</v>
      </c>
      <c r="CU365" s="4">
        <f t="shared" si="461"/>
        <v>16</v>
      </c>
      <c r="CV365" s="4">
        <f t="shared" si="462"/>
        <v>8</v>
      </c>
      <c r="CW365" s="4">
        <f t="shared" si="463"/>
        <v>8</v>
      </c>
      <c r="CX365" s="4">
        <f t="shared" si="464"/>
        <v>14</v>
      </c>
      <c r="CY365" s="4">
        <f t="shared" si="465"/>
        <v>19</v>
      </c>
      <c r="CZ365" s="4">
        <f t="shared" si="466"/>
        <v>9</v>
      </c>
      <c r="DA365" s="4">
        <f t="shared" si="467"/>
        <v>2</v>
      </c>
      <c r="DB365" s="4">
        <f t="shared" si="468"/>
        <v>12</v>
      </c>
      <c r="DC365" s="4">
        <f t="shared" si="514"/>
        <v>2</v>
      </c>
      <c r="DD365" s="4">
        <f t="shared" si="469"/>
        <v>2</v>
      </c>
      <c r="DE365" s="4">
        <f t="shared" si="470"/>
        <v>2</v>
      </c>
      <c r="DF365" s="4">
        <f t="shared" si="471"/>
        <v>10</v>
      </c>
      <c r="DG365" s="4">
        <f t="shared" si="472"/>
        <v>2</v>
      </c>
      <c r="DH365" s="4">
        <f t="shared" si="473"/>
        <v>17</v>
      </c>
      <c r="DI365" s="4">
        <f t="shared" si="474"/>
        <v>6</v>
      </c>
      <c r="DJ365" s="4">
        <f t="shared" si="475"/>
        <v>15</v>
      </c>
      <c r="DK365" s="4">
        <f t="shared" si="476"/>
        <v>19</v>
      </c>
      <c r="DL365" s="4">
        <f t="shared" si="477"/>
        <v>2</v>
      </c>
      <c r="DM365" s="4">
        <f t="shared" si="478"/>
        <v>22</v>
      </c>
      <c r="DN365" s="4">
        <f t="shared" si="479"/>
        <v>23</v>
      </c>
      <c r="DO365" s="3"/>
    </row>
    <row r="366" spans="1:119" x14ac:dyDescent="0.35">
      <c r="A366" s="3" t="str">
        <f t="shared" si="480"/>
        <v/>
      </c>
      <c r="B366" s="6"/>
      <c r="C366" s="3" t="str">
        <f t="shared" si="430"/>
        <v/>
      </c>
      <c r="D366" s="3" t="e" cm="1">
        <f t="array" ref="D366:F366">INDEX(_xlfn.TEXTSPLIT(B366," ",,TRUE),_xlfn.SEQUENCE(1,3))</f>
        <v>#VALUE!</v>
      </c>
      <c r="E366" s="3" t="e">
        <v>#VALUE!</v>
      </c>
      <c r="F366" s="3" t="e">
        <v>#VALUE!</v>
      </c>
      <c r="G366" s="3" t="e" cm="1">
        <f t="array" ref="G366">_xlfn.XLOOKUP(D366,Data!$D$3:$D$36,Data!$E$3:$G$36)</f>
        <v>#VALUE!</v>
      </c>
      <c r="H366" s="3"/>
      <c r="I366" s="3"/>
      <c r="J366" s="3" t="e">
        <f>_xlfn.XMATCH(E366,Data!$L$3:$L$10)</f>
        <v>#VALUE!</v>
      </c>
      <c r="K366" s="3" t="str">
        <f>IF(M366="",IF(I366,Data!$B$4,_xlfn.XLOOKUP(D366,Data!$D$3:$D$36,Data!$E$3:$E$36)),"")</f>
        <v/>
      </c>
      <c r="L366" s="3" t="str">
        <f>IF(M366="",IF(I366,_xlfn.XLOOKUP(G366,Data!$L$3:$L$10,Data!$M$3:$M$10),IF(H366=0,"",IF(H366=1,E366,_xlfn.XLOOKUP(E366,Data!$L$3:$L$10,Data!$M$3:$M$10)))),"")</f>
        <v/>
      </c>
      <c r="M366" s="3" t="str">
        <f>IF(NOT(ISERROR(F366)),Data!$J$3,IF(ISERROR(G366),Data!$J$4,IF(AND(H366=0,NOT(ISERROR(E366))),Data!$J$5,IF(AND(H366=2,ISERROR(J366)),Data!$J$7,IF(AND(H366=1,ISERROR(E366)),Data!$J$6,"")))))</f>
        <v>I don't know that verb.</v>
      </c>
      <c r="N366" s="3" t="e">
        <f>_xlfn.XLOOKUP(K366,Data!$D$3:$D$36,Data!$H$3:$H$36)</f>
        <v>#N/A</v>
      </c>
      <c r="O366" s="3" t="e">
        <f>_xlfn.XLOOKUP(L366,Data!$X$3:$X$29,Data!$W$3:$W$29)</f>
        <v>#N/A</v>
      </c>
      <c r="P366" s="3" t="b">
        <f>OR(_xlfn.XLOOKUP(CK365,Data!$O$3:$O$25,Data!$U$3:$U$25),AND(CL365,OR(DC365=CK365,DC365=1)))</f>
        <v>1</v>
      </c>
      <c r="Q366" s="3" t="e" cm="1">
        <f t="array" ref="Q366">INDEX(CO365:DN365,1,O366)</f>
        <v>#N/A</v>
      </c>
      <c r="R366" s="3" t="e">
        <f t="shared" si="432"/>
        <v>#N/A</v>
      </c>
      <c r="S366" s="3" t="e">
        <f t="shared" si="481"/>
        <v>#N/A</v>
      </c>
      <c r="T366" s="3" t="str">
        <f t="shared" si="482"/>
        <v/>
      </c>
      <c r="U366" s="3" t="str">
        <f>IF(M366&lt;&gt;"",M366,IF(L366="","",IFERROR(IF(T366=0,IF(S366=FALSE,Data!$J$11,Data!$J$8),""),IF(K366=Data!$B$4,"",Data!$J$8))))</f>
        <v>I don't know that verb.</v>
      </c>
      <c r="V366" s="3" t="e" cm="1">
        <f t="array" ref="V366">INDEX(Data!$Q$3:$T$25,CK365,L366)</f>
        <v>#VALUE!</v>
      </c>
      <c r="W366" s="3" t="e">
        <f t="shared" si="433"/>
        <v>#VALUE!</v>
      </c>
      <c r="X366" s="3">
        <f t="shared" si="483"/>
        <v>0</v>
      </c>
      <c r="Y366" s="3" t="str">
        <f>IF(K366&lt;&gt;"Go","",IF(ISNUMBER(V366),IF(V366&gt;0,W366,Data!$J$9),Play!V366))</f>
        <v/>
      </c>
      <c r="Z366" s="3" t="b">
        <f t="shared" si="484"/>
        <v>0</v>
      </c>
      <c r="AA366" s="3" t="str">
        <f t="shared" si="485"/>
        <v/>
      </c>
      <c r="AB366" s="3">
        <f t="shared" si="434"/>
        <v>0</v>
      </c>
      <c r="AE366" s="5" t="str">
        <f t="shared" si="435"/>
        <v/>
      </c>
      <c r="AF366" s="5" t="str">
        <f>IF(AE366&lt;&gt;"",OR(_xlfn.XLOOKUP(AE366,Data!$O$3:$O$25,Data!$U$3:$U$25),AND(CL365,OR(DC365=1,DC365=CK365))),"")</f>
        <v/>
      </c>
      <c r="AG366" s="5" t="e" cm="1">
        <f t="array" ref="AG366">"Exits: " &amp; _xlfn.TEXTJOIN(", ", TRUE, IF(INDEX(Data!$Q$3:$T$25,AE366,0)&gt;0,Data!$Q$2:$T$2,""))&amp;"."</f>
        <v>#VALUE!</v>
      </c>
      <c r="AH366" s="5" t="str" cm="1">
        <f t="array" ref="AH366">_xlfn.TEXTJOIN(", ", TRUE, IF(CO365:DN365=AE366,_xlfn.XLOOKUP($CO$3:$DN$3,Data!$W$3:$W$28,Data!$X$3:$X$28),""))</f>
        <v/>
      </c>
      <c r="AI366" s="5" t="str">
        <f>IF(AF366="","",IF(AF366,_xlfn.XLOOKUP(AE366,Data!$O$3:$O$25,Data!$P$3:$P$25)&amp;" "&amp;AG366&amp;IF(AH366&lt;&gt;""," You see: " &amp;AH366&amp;".",""),Data!$J$10))</f>
        <v/>
      </c>
      <c r="AJ366" s="5" t="str">
        <f t="shared" si="486"/>
        <v/>
      </c>
      <c r="AK366" s="5" t="str">
        <f>IF(AND(K366="Talk",U366=""),_xlfn.XLOOKUP(T366,Data!$W$3:$W$28,Data!$AC$3:$AC$28),"")</f>
        <v/>
      </c>
      <c r="AL366" s="5" t="str">
        <f t="shared" si="487"/>
        <v/>
      </c>
      <c r="AM366" s="5" t="b">
        <f t="shared" si="488"/>
        <v>0</v>
      </c>
      <c r="AN366" s="5" t="str">
        <f>IF(AM366,IF(_xlfn.XLOOKUP(T366,Data!$W$3:$W$28,Data!$AA$3:$AA$28)=FALSE,"You can't take that.",IF(Q366=1,"You already have that.",IF(OR(CK365=CT365,CK365=CY365),"The unholy fiend prevents you!",""))),"")</f>
        <v/>
      </c>
      <c r="AO366" s="5" t="str">
        <f t="shared" si="489"/>
        <v/>
      </c>
      <c r="AP366" s="5" t="str">
        <f t="shared" si="490"/>
        <v/>
      </c>
      <c r="AQ366" s="5" t="b">
        <f t="shared" si="491"/>
        <v>0</v>
      </c>
      <c r="AR366" s="5" t="str">
        <f t="shared" si="492"/>
        <v/>
      </c>
      <c r="AS366" s="5" t="str">
        <f t="shared" si="493"/>
        <v/>
      </c>
      <c r="AT366" s="5" t="str">
        <f t="shared" si="431"/>
        <v/>
      </c>
      <c r="AU366" s="5" t="str">
        <f>IF(AND(K366="Examine",U366=""),_xlfn.XLOOKUP(T366,Data!$W$3:$W$28,Data!$Z$3:$Z$28)&amp;IF(T366=15,IF(CL365,IF(CM365&gt;=14,"burning brightly.",IF(CM365&gt;=9,"burning steadily.",IF(CM365&gt;=4,"burning weakly.","guttering."))),"unlit."),""),"")</f>
        <v/>
      </c>
      <c r="AV366" s="5" t="str" cm="1">
        <f t="array" ref="AV366">_xlfn.TEXTJOIN(", ", TRUE, IF(CO365:DN365=1,CO$1:DN$1,""))</f>
        <v/>
      </c>
      <c r="AW366" s="5" t="str">
        <f t="shared" si="494"/>
        <v/>
      </c>
      <c r="AX366" s="5" t="b">
        <f t="shared" si="495"/>
        <v>0</v>
      </c>
      <c r="AY366" s="5" t="str">
        <f>IF(AX366,IF(NOT(ISBLANK(_xlfn.XLOOKUP(T366,Data!$W$3:$W$28,Data!$AD$3:$AD$28))),IF(CK365=12,"","There's nowhere to pour it away here."),"You can't empty that!"),"")</f>
        <v/>
      </c>
      <c r="AZ366" s="5" t="str">
        <f t="shared" si="496"/>
        <v/>
      </c>
      <c r="BA366" s="5" t="b">
        <f t="shared" si="497"/>
        <v>0</v>
      </c>
      <c r="BB366" s="5" t="e">
        <f>_xlfn.XLOOKUP(T366,Data!$W$3:$W$28,Data!$AD$3:$AD$28)</f>
        <v>#N/A</v>
      </c>
      <c r="BC366" s="5" t="str">
        <f t="shared" si="498"/>
        <v/>
      </c>
      <c r="BD366" s="5" t="str">
        <f t="shared" si="499"/>
        <v/>
      </c>
      <c r="BE366" s="5" t="b">
        <f t="shared" si="500"/>
        <v>0</v>
      </c>
      <c r="BF366" s="5" t="str">
        <f t="shared" si="436"/>
        <v/>
      </c>
      <c r="BG366" s="5" t="str">
        <f t="shared" si="501"/>
        <v/>
      </c>
      <c r="BH366" s="5" t="b">
        <f t="shared" si="502"/>
        <v>0</v>
      </c>
      <c r="BI366" s="5" t="str">
        <f t="shared" si="503"/>
        <v/>
      </c>
      <c r="BJ366" s="5" t="str">
        <f t="shared" si="437"/>
        <v/>
      </c>
      <c r="BK366" s="5" t="str">
        <f>IF(BH366,IF(BI366="","You ring the bell. "&amp;IF(BJ366=0,"Nothing else happens.","The "&amp;_xlfn.XLOOKUP(BJ366,Data!$W$3:$W$28,Data!$X$3:$X$28)&amp;" is transformed!"),BI366),"")</f>
        <v/>
      </c>
      <c r="BL366" s="5" t="b">
        <f t="shared" si="504"/>
        <v>0</v>
      </c>
      <c r="BM366" s="5" t="b">
        <f t="shared" si="505"/>
        <v>0</v>
      </c>
      <c r="BN366" s="5" t="str">
        <f t="shared" si="438"/>
        <v/>
      </c>
      <c r="BO366" s="5" t="str">
        <f t="shared" si="439"/>
        <v/>
      </c>
      <c r="BP366" s="5" t="b">
        <f t="shared" si="506"/>
        <v>0</v>
      </c>
      <c r="BQ366" s="5" t="str">
        <f>IF(BP366,IF(_xlfn.XLOOKUP(T366,Data!$W$3:$W$28,Data!$AB$3:$AB$28),"That's much too precious to give away!",IF(OR(AND(T366=17,CK365=CQ365),AND(T366=21,CK365=CV365)),"","No-one here seems to want that.")),"")</f>
        <v/>
      </c>
      <c r="BR366" s="5" t="str">
        <f>IF(BP366,IF(BQ366&lt;&gt;"",BQ366,IF(T366=21,Data!$B$5,"The priest takes the water and it is transformed by heavenly radiance!")),"")</f>
        <v/>
      </c>
      <c r="BS366" s="5" t="b">
        <f t="shared" si="507"/>
        <v>0</v>
      </c>
      <c r="BT366" s="5" t="str">
        <f t="shared" si="440"/>
        <v/>
      </c>
      <c r="BU366" s="5" t="str">
        <f t="shared" si="508"/>
        <v/>
      </c>
      <c r="BV366" s="5" t="b">
        <f t="shared" si="509"/>
        <v>0</v>
      </c>
      <c r="BW366" s="5" t="str">
        <f t="shared" si="441"/>
        <v/>
      </c>
      <c r="BX366" s="5" t="str">
        <f t="shared" si="510"/>
        <v/>
      </c>
      <c r="BY366" s="5" t="b">
        <f t="shared" si="511"/>
        <v>0</v>
      </c>
      <c r="BZ366" s="5">
        <f t="shared" si="512"/>
        <v>0</v>
      </c>
      <c r="CA366" s="5" t="str">
        <f t="shared" si="442"/>
        <v/>
      </c>
      <c r="CB366" s="5" t="b">
        <f t="shared" si="443"/>
        <v>0</v>
      </c>
      <c r="CC366" s="5" t="str">
        <f t="shared" si="444"/>
        <v/>
      </c>
      <c r="CD366" s="5" t="b">
        <f t="shared" si="445"/>
        <v>0</v>
      </c>
      <c r="CE366" s="5" t="b">
        <f t="shared" si="446"/>
        <v>0</v>
      </c>
      <c r="CF366" s="5" t="b">
        <f t="shared" si="447"/>
        <v>0</v>
      </c>
      <c r="CG366" s="5" t="b">
        <f t="shared" si="448"/>
        <v>0</v>
      </c>
      <c r="CH366" s="5" t="b">
        <f t="shared" si="449"/>
        <v>0</v>
      </c>
      <c r="CI366" s="5">
        <f t="shared" si="450"/>
        <v>0</v>
      </c>
      <c r="CJ366" s="5" t="str">
        <f t="shared" si="451"/>
        <v>I don't know that verb.</v>
      </c>
      <c r="CK366" s="4">
        <f t="shared" si="452"/>
        <v>3</v>
      </c>
      <c r="CL366" s="4" t="b">
        <f t="shared" si="453"/>
        <v>0</v>
      </c>
      <c r="CM366" s="4">
        <f t="shared" si="513"/>
        <v>20</v>
      </c>
      <c r="CN366" s="4" t="b">
        <f t="shared" si="454"/>
        <v>0</v>
      </c>
      <c r="CO366" s="4">
        <f t="shared" si="455"/>
        <v>12</v>
      </c>
      <c r="CP366" s="4">
        <f t="shared" si="456"/>
        <v>10</v>
      </c>
      <c r="CQ366" s="4">
        <f t="shared" si="457"/>
        <v>2</v>
      </c>
      <c r="CR366" s="4">
        <f t="shared" si="458"/>
        <v>20</v>
      </c>
      <c r="CS366" s="4">
        <f t="shared" si="459"/>
        <v>2</v>
      </c>
      <c r="CT366" s="4">
        <f t="shared" si="460"/>
        <v>15</v>
      </c>
      <c r="CU366" s="4">
        <f t="shared" si="461"/>
        <v>16</v>
      </c>
      <c r="CV366" s="4">
        <f t="shared" si="462"/>
        <v>8</v>
      </c>
      <c r="CW366" s="4">
        <f t="shared" si="463"/>
        <v>8</v>
      </c>
      <c r="CX366" s="4">
        <f t="shared" si="464"/>
        <v>14</v>
      </c>
      <c r="CY366" s="4">
        <f t="shared" si="465"/>
        <v>19</v>
      </c>
      <c r="CZ366" s="4">
        <f t="shared" si="466"/>
        <v>9</v>
      </c>
      <c r="DA366" s="4">
        <f t="shared" si="467"/>
        <v>2</v>
      </c>
      <c r="DB366" s="4">
        <f t="shared" si="468"/>
        <v>12</v>
      </c>
      <c r="DC366" s="4">
        <f t="shared" si="514"/>
        <v>2</v>
      </c>
      <c r="DD366" s="4">
        <f t="shared" si="469"/>
        <v>2</v>
      </c>
      <c r="DE366" s="4">
        <f t="shared" si="470"/>
        <v>2</v>
      </c>
      <c r="DF366" s="4">
        <f t="shared" si="471"/>
        <v>10</v>
      </c>
      <c r="DG366" s="4">
        <f t="shared" si="472"/>
        <v>2</v>
      </c>
      <c r="DH366" s="4">
        <f t="shared" si="473"/>
        <v>17</v>
      </c>
      <c r="DI366" s="4">
        <f t="shared" si="474"/>
        <v>6</v>
      </c>
      <c r="DJ366" s="4">
        <f t="shared" si="475"/>
        <v>15</v>
      </c>
      <c r="DK366" s="4">
        <f t="shared" si="476"/>
        <v>19</v>
      </c>
      <c r="DL366" s="4">
        <f t="shared" si="477"/>
        <v>2</v>
      </c>
      <c r="DM366" s="4">
        <f t="shared" si="478"/>
        <v>22</v>
      </c>
      <c r="DN366" s="4">
        <f t="shared" si="479"/>
        <v>23</v>
      </c>
      <c r="DO366" s="3"/>
    </row>
    <row r="367" spans="1:119" x14ac:dyDescent="0.35">
      <c r="A367" s="3" t="str">
        <f t="shared" si="480"/>
        <v/>
      </c>
      <c r="B367" s="6"/>
      <c r="C367" s="3" t="str">
        <f t="shared" si="430"/>
        <v/>
      </c>
      <c r="D367" s="3" t="e" cm="1">
        <f t="array" ref="D367:F367">INDEX(_xlfn.TEXTSPLIT(B367," ",,TRUE),_xlfn.SEQUENCE(1,3))</f>
        <v>#VALUE!</v>
      </c>
      <c r="E367" s="3" t="e">
        <v>#VALUE!</v>
      </c>
      <c r="F367" s="3" t="e">
        <v>#VALUE!</v>
      </c>
      <c r="G367" s="3" t="e" cm="1">
        <f t="array" ref="G367">_xlfn.XLOOKUP(D367,Data!$D$3:$D$36,Data!$E$3:$G$36)</f>
        <v>#VALUE!</v>
      </c>
      <c r="H367" s="3"/>
      <c r="I367" s="3"/>
      <c r="J367" s="3" t="e">
        <f>_xlfn.XMATCH(E367,Data!$L$3:$L$10)</f>
        <v>#VALUE!</v>
      </c>
      <c r="K367" s="3" t="str">
        <f>IF(M367="",IF(I367,Data!$B$4,_xlfn.XLOOKUP(D367,Data!$D$3:$D$36,Data!$E$3:$E$36)),"")</f>
        <v/>
      </c>
      <c r="L367" s="3" t="str">
        <f>IF(M367="",IF(I367,_xlfn.XLOOKUP(G367,Data!$L$3:$L$10,Data!$M$3:$M$10),IF(H367=0,"",IF(H367=1,E367,_xlfn.XLOOKUP(E367,Data!$L$3:$L$10,Data!$M$3:$M$10)))),"")</f>
        <v/>
      </c>
      <c r="M367" s="3" t="str">
        <f>IF(NOT(ISERROR(F367)),Data!$J$3,IF(ISERROR(G367),Data!$J$4,IF(AND(H367=0,NOT(ISERROR(E367))),Data!$J$5,IF(AND(H367=2,ISERROR(J367)),Data!$J$7,IF(AND(H367=1,ISERROR(E367)),Data!$J$6,"")))))</f>
        <v>I don't know that verb.</v>
      </c>
      <c r="N367" s="3" t="e">
        <f>_xlfn.XLOOKUP(K367,Data!$D$3:$D$36,Data!$H$3:$H$36)</f>
        <v>#N/A</v>
      </c>
      <c r="O367" s="3" t="e">
        <f>_xlfn.XLOOKUP(L367,Data!$X$3:$X$29,Data!$W$3:$W$29)</f>
        <v>#N/A</v>
      </c>
      <c r="P367" s="3" t="b">
        <f>OR(_xlfn.XLOOKUP(CK366,Data!$O$3:$O$25,Data!$U$3:$U$25),AND(CL366,OR(DC366=CK366,DC366=1)))</f>
        <v>1</v>
      </c>
      <c r="Q367" s="3" t="e" cm="1">
        <f t="array" ref="Q367">INDEX(CO366:DN366,1,O367)</f>
        <v>#N/A</v>
      </c>
      <c r="R367" s="3" t="e">
        <f t="shared" si="432"/>
        <v>#N/A</v>
      </c>
      <c r="S367" s="3" t="e">
        <f t="shared" si="481"/>
        <v>#N/A</v>
      </c>
      <c r="T367" s="3" t="str">
        <f t="shared" si="482"/>
        <v/>
      </c>
      <c r="U367" s="3" t="str">
        <f>IF(M367&lt;&gt;"",M367,IF(L367="","",IFERROR(IF(T367=0,IF(S367=FALSE,Data!$J$11,Data!$J$8),""),IF(K367=Data!$B$4,"",Data!$J$8))))</f>
        <v>I don't know that verb.</v>
      </c>
      <c r="V367" s="3" t="e" cm="1">
        <f t="array" ref="V367">INDEX(Data!$Q$3:$T$25,CK366,L367)</f>
        <v>#VALUE!</v>
      </c>
      <c r="W367" s="3" t="e">
        <f t="shared" si="433"/>
        <v>#VALUE!</v>
      </c>
      <c r="X367" s="3">
        <f t="shared" si="483"/>
        <v>0</v>
      </c>
      <c r="Y367" s="3" t="str">
        <f>IF(K367&lt;&gt;"Go","",IF(ISNUMBER(V367),IF(V367&gt;0,W367,Data!$J$9),Play!V367))</f>
        <v/>
      </c>
      <c r="Z367" s="3" t="b">
        <f t="shared" si="484"/>
        <v>0</v>
      </c>
      <c r="AA367" s="3" t="str">
        <f t="shared" si="485"/>
        <v/>
      </c>
      <c r="AB367" s="3">
        <f t="shared" si="434"/>
        <v>0</v>
      </c>
      <c r="AE367" s="5" t="str">
        <f t="shared" si="435"/>
        <v/>
      </c>
      <c r="AF367" s="5" t="str">
        <f>IF(AE367&lt;&gt;"",OR(_xlfn.XLOOKUP(AE367,Data!$O$3:$O$25,Data!$U$3:$U$25),AND(CL366,OR(DC366=1,DC366=CK366))),"")</f>
        <v/>
      </c>
      <c r="AG367" s="5" t="e" cm="1">
        <f t="array" ref="AG367">"Exits: " &amp; _xlfn.TEXTJOIN(", ", TRUE, IF(INDEX(Data!$Q$3:$T$25,AE367,0)&gt;0,Data!$Q$2:$T$2,""))&amp;"."</f>
        <v>#VALUE!</v>
      </c>
      <c r="AH367" s="5" t="str" cm="1">
        <f t="array" ref="AH367">_xlfn.TEXTJOIN(", ", TRUE, IF(CO366:DN366=AE367,_xlfn.XLOOKUP($CO$3:$DN$3,Data!$W$3:$W$28,Data!$X$3:$X$28),""))</f>
        <v/>
      </c>
      <c r="AI367" s="5" t="str">
        <f>IF(AF367="","",IF(AF367,_xlfn.XLOOKUP(AE367,Data!$O$3:$O$25,Data!$P$3:$P$25)&amp;" "&amp;AG367&amp;IF(AH367&lt;&gt;""," You see: " &amp;AH367&amp;".",""),Data!$J$10))</f>
        <v/>
      </c>
      <c r="AJ367" s="5" t="str">
        <f t="shared" si="486"/>
        <v/>
      </c>
      <c r="AK367" s="5" t="str">
        <f>IF(AND(K367="Talk",U367=""),_xlfn.XLOOKUP(T367,Data!$W$3:$W$28,Data!$AC$3:$AC$28),"")</f>
        <v/>
      </c>
      <c r="AL367" s="5" t="str">
        <f t="shared" si="487"/>
        <v/>
      </c>
      <c r="AM367" s="5" t="b">
        <f t="shared" si="488"/>
        <v>0</v>
      </c>
      <c r="AN367" s="5" t="str">
        <f>IF(AM367,IF(_xlfn.XLOOKUP(T367,Data!$W$3:$W$28,Data!$AA$3:$AA$28)=FALSE,"You can't take that.",IF(Q367=1,"You already have that.",IF(OR(CK366=CT366,CK366=CY366),"The unholy fiend prevents you!",""))),"")</f>
        <v/>
      </c>
      <c r="AO367" s="5" t="str">
        <f t="shared" si="489"/>
        <v/>
      </c>
      <c r="AP367" s="5" t="str">
        <f t="shared" si="490"/>
        <v/>
      </c>
      <c r="AQ367" s="5" t="b">
        <f t="shared" si="491"/>
        <v>0</v>
      </c>
      <c r="AR367" s="5" t="str">
        <f t="shared" si="492"/>
        <v/>
      </c>
      <c r="AS367" s="5" t="str">
        <f t="shared" si="493"/>
        <v/>
      </c>
      <c r="AT367" s="5" t="str">
        <f t="shared" si="431"/>
        <v/>
      </c>
      <c r="AU367" s="5" t="str">
        <f>IF(AND(K367="Examine",U367=""),_xlfn.XLOOKUP(T367,Data!$W$3:$W$28,Data!$Z$3:$Z$28)&amp;IF(T367=15,IF(CL366,IF(CM366&gt;=14,"burning brightly.",IF(CM366&gt;=9,"burning steadily.",IF(CM366&gt;=4,"burning weakly.","guttering."))),"unlit."),""),"")</f>
        <v/>
      </c>
      <c r="AV367" s="5" t="str" cm="1">
        <f t="array" ref="AV367">_xlfn.TEXTJOIN(", ", TRUE, IF(CO366:DN366=1,CO$1:DN$1,""))</f>
        <v/>
      </c>
      <c r="AW367" s="5" t="str">
        <f t="shared" si="494"/>
        <v/>
      </c>
      <c r="AX367" s="5" t="b">
        <f t="shared" si="495"/>
        <v>0</v>
      </c>
      <c r="AY367" s="5" t="str">
        <f>IF(AX367,IF(NOT(ISBLANK(_xlfn.XLOOKUP(T367,Data!$W$3:$W$28,Data!$AD$3:$AD$28))),IF(CK366=12,"","There's nowhere to pour it away here."),"You can't empty that!"),"")</f>
        <v/>
      </c>
      <c r="AZ367" s="5" t="str">
        <f t="shared" si="496"/>
        <v/>
      </c>
      <c r="BA367" s="5" t="b">
        <f t="shared" si="497"/>
        <v>0</v>
      </c>
      <c r="BB367" s="5" t="e">
        <f>_xlfn.XLOOKUP(T367,Data!$W$3:$W$28,Data!$AD$3:$AD$28)</f>
        <v>#N/A</v>
      </c>
      <c r="BC367" s="5" t="str">
        <f t="shared" si="498"/>
        <v/>
      </c>
      <c r="BD367" s="5" t="str">
        <f t="shared" si="499"/>
        <v/>
      </c>
      <c r="BE367" s="5" t="b">
        <f t="shared" si="500"/>
        <v>0</v>
      </c>
      <c r="BF367" s="5" t="str">
        <f t="shared" si="436"/>
        <v/>
      </c>
      <c r="BG367" s="5" t="str">
        <f t="shared" si="501"/>
        <v/>
      </c>
      <c r="BH367" s="5" t="b">
        <f t="shared" si="502"/>
        <v>0</v>
      </c>
      <c r="BI367" s="5" t="str">
        <f t="shared" si="503"/>
        <v/>
      </c>
      <c r="BJ367" s="5" t="str">
        <f t="shared" si="437"/>
        <v/>
      </c>
      <c r="BK367" s="5" t="str">
        <f>IF(BH367,IF(BI367="","You ring the bell. "&amp;IF(BJ367=0,"Nothing else happens.","The "&amp;_xlfn.XLOOKUP(BJ367,Data!$W$3:$W$28,Data!$X$3:$X$28)&amp;" is transformed!"),BI367),"")</f>
        <v/>
      </c>
      <c r="BL367" s="5" t="b">
        <f t="shared" si="504"/>
        <v>0</v>
      </c>
      <c r="BM367" s="5" t="b">
        <f t="shared" si="505"/>
        <v>0</v>
      </c>
      <c r="BN367" s="5" t="str">
        <f t="shared" si="438"/>
        <v/>
      </c>
      <c r="BO367" s="5" t="str">
        <f t="shared" si="439"/>
        <v/>
      </c>
      <c r="BP367" s="5" t="b">
        <f t="shared" si="506"/>
        <v>0</v>
      </c>
      <c r="BQ367" s="5" t="str">
        <f>IF(BP367,IF(_xlfn.XLOOKUP(T367,Data!$W$3:$W$28,Data!$AB$3:$AB$28),"That's much too precious to give away!",IF(OR(AND(T367=17,CK366=CQ366),AND(T367=21,CK366=CV366)),"","No-one here seems to want that.")),"")</f>
        <v/>
      </c>
      <c r="BR367" s="5" t="str">
        <f>IF(BP367,IF(BQ367&lt;&gt;"",BQ367,IF(T367=21,Data!$B$5,"The priest takes the water and it is transformed by heavenly radiance!")),"")</f>
        <v/>
      </c>
      <c r="BS367" s="5" t="b">
        <f t="shared" si="507"/>
        <v>0</v>
      </c>
      <c r="BT367" s="5" t="str">
        <f t="shared" si="440"/>
        <v/>
      </c>
      <c r="BU367" s="5" t="str">
        <f t="shared" si="508"/>
        <v/>
      </c>
      <c r="BV367" s="5" t="b">
        <f t="shared" si="509"/>
        <v>0</v>
      </c>
      <c r="BW367" s="5" t="str">
        <f t="shared" si="441"/>
        <v/>
      </c>
      <c r="BX367" s="5" t="str">
        <f t="shared" si="510"/>
        <v/>
      </c>
      <c r="BY367" s="5" t="b">
        <f t="shared" si="511"/>
        <v>0</v>
      </c>
      <c r="BZ367" s="5">
        <f t="shared" si="512"/>
        <v>0</v>
      </c>
      <c r="CA367" s="5" t="str">
        <f t="shared" si="442"/>
        <v/>
      </c>
      <c r="CB367" s="5" t="b">
        <f t="shared" si="443"/>
        <v>0</v>
      </c>
      <c r="CC367" s="5" t="str">
        <f t="shared" si="444"/>
        <v/>
      </c>
      <c r="CD367" s="5" t="b">
        <f t="shared" si="445"/>
        <v>0</v>
      </c>
      <c r="CE367" s="5" t="b">
        <f t="shared" si="446"/>
        <v>0</v>
      </c>
      <c r="CF367" s="5" t="b">
        <f t="shared" si="447"/>
        <v>0</v>
      </c>
      <c r="CG367" s="5" t="b">
        <f t="shared" si="448"/>
        <v>0</v>
      </c>
      <c r="CH367" s="5" t="b">
        <f t="shared" si="449"/>
        <v>0</v>
      </c>
      <c r="CI367" s="5">
        <f t="shared" si="450"/>
        <v>0</v>
      </c>
      <c r="CJ367" s="5" t="str">
        <f t="shared" si="451"/>
        <v>I don't know that verb.</v>
      </c>
      <c r="CK367" s="4">
        <f t="shared" si="452"/>
        <v>3</v>
      </c>
      <c r="CL367" s="4" t="b">
        <f t="shared" si="453"/>
        <v>0</v>
      </c>
      <c r="CM367" s="4">
        <f t="shared" si="513"/>
        <v>20</v>
      </c>
      <c r="CN367" s="4" t="b">
        <f t="shared" si="454"/>
        <v>0</v>
      </c>
      <c r="CO367" s="4">
        <f t="shared" si="455"/>
        <v>12</v>
      </c>
      <c r="CP367" s="4">
        <f t="shared" si="456"/>
        <v>10</v>
      </c>
      <c r="CQ367" s="4">
        <f t="shared" si="457"/>
        <v>2</v>
      </c>
      <c r="CR367" s="4">
        <f t="shared" si="458"/>
        <v>20</v>
      </c>
      <c r="CS367" s="4">
        <f t="shared" si="459"/>
        <v>2</v>
      </c>
      <c r="CT367" s="4">
        <f t="shared" si="460"/>
        <v>15</v>
      </c>
      <c r="CU367" s="4">
        <f t="shared" si="461"/>
        <v>16</v>
      </c>
      <c r="CV367" s="4">
        <f t="shared" si="462"/>
        <v>8</v>
      </c>
      <c r="CW367" s="4">
        <f t="shared" si="463"/>
        <v>8</v>
      </c>
      <c r="CX367" s="4">
        <f t="shared" si="464"/>
        <v>14</v>
      </c>
      <c r="CY367" s="4">
        <f t="shared" si="465"/>
        <v>19</v>
      </c>
      <c r="CZ367" s="4">
        <f t="shared" si="466"/>
        <v>9</v>
      </c>
      <c r="DA367" s="4">
        <f t="shared" si="467"/>
        <v>2</v>
      </c>
      <c r="DB367" s="4">
        <f t="shared" si="468"/>
        <v>12</v>
      </c>
      <c r="DC367" s="4">
        <f t="shared" si="514"/>
        <v>2</v>
      </c>
      <c r="DD367" s="4">
        <f t="shared" si="469"/>
        <v>2</v>
      </c>
      <c r="DE367" s="4">
        <f t="shared" si="470"/>
        <v>2</v>
      </c>
      <c r="DF367" s="4">
        <f t="shared" si="471"/>
        <v>10</v>
      </c>
      <c r="DG367" s="4">
        <f t="shared" si="472"/>
        <v>2</v>
      </c>
      <c r="DH367" s="4">
        <f t="shared" si="473"/>
        <v>17</v>
      </c>
      <c r="DI367" s="4">
        <f t="shared" si="474"/>
        <v>6</v>
      </c>
      <c r="DJ367" s="4">
        <f t="shared" si="475"/>
        <v>15</v>
      </c>
      <c r="DK367" s="4">
        <f t="shared" si="476"/>
        <v>19</v>
      </c>
      <c r="DL367" s="4">
        <f t="shared" si="477"/>
        <v>2</v>
      </c>
      <c r="DM367" s="4">
        <f t="shared" si="478"/>
        <v>22</v>
      </c>
      <c r="DN367" s="4">
        <f t="shared" si="479"/>
        <v>23</v>
      </c>
      <c r="DO367" s="3"/>
    </row>
    <row r="368" spans="1:119" x14ac:dyDescent="0.35">
      <c r="A368" s="3" t="str">
        <f t="shared" si="480"/>
        <v/>
      </c>
      <c r="B368" s="6"/>
      <c r="C368" s="3" t="str">
        <f t="shared" si="430"/>
        <v/>
      </c>
      <c r="D368" s="3" t="e" cm="1">
        <f t="array" ref="D368:F368">INDEX(_xlfn.TEXTSPLIT(B368," ",,TRUE),_xlfn.SEQUENCE(1,3))</f>
        <v>#VALUE!</v>
      </c>
      <c r="E368" s="3" t="e">
        <v>#VALUE!</v>
      </c>
      <c r="F368" s="3" t="e">
        <v>#VALUE!</v>
      </c>
      <c r="G368" s="3" t="e" cm="1">
        <f t="array" ref="G368">_xlfn.XLOOKUP(D368,Data!$D$3:$D$36,Data!$E$3:$G$36)</f>
        <v>#VALUE!</v>
      </c>
      <c r="H368" s="3"/>
      <c r="I368" s="3"/>
      <c r="J368" s="3" t="e">
        <f>_xlfn.XMATCH(E368,Data!$L$3:$L$10)</f>
        <v>#VALUE!</v>
      </c>
      <c r="K368" s="3" t="str">
        <f>IF(M368="",IF(I368,Data!$B$4,_xlfn.XLOOKUP(D368,Data!$D$3:$D$36,Data!$E$3:$E$36)),"")</f>
        <v/>
      </c>
      <c r="L368" s="3" t="str">
        <f>IF(M368="",IF(I368,_xlfn.XLOOKUP(G368,Data!$L$3:$L$10,Data!$M$3:$M$10),IF(H368=0,"",IF(H368=1,E368,_xlfn.XLOOKUP(E368,Data!$L$3:$L$10,Data!$M$3:$M$10)))),"")</f>
        <v/>
      </c>
      <c r="M368" s="3" t="str">
        <f>IF(NOT(ISERROR(F368)),Data!$J$3,IF(ISERROR(G368),Data!$J$4,IF(AND(H368=0,NOT(ISERROR(E368))),Data!$J$5,IF(AND(H368=2,ISERROR(J368)),Data!$J$7,IF(AND(H368=1,ISERROR(E368)),Data!$J$6,"")))))</f>
        <v>I don't know that verb.</v>
      </c>
      <c r="N368" s="3" t="e">
        <f>_xlfn.XLOOKUP(K368,Data!$D$3:$D$36,Data!$H$3:$H$36)</f>
        <v>#N/A</v>
      </c>
      <c r="O368" s="3" t="e">
        <f>_xlfn.XLOOKUP(L368,Data!$X$3:$X$29,Data!$W$3:$W$29)</f>
        <v>#N/A</v>
      </c>
      <c r="P368" s="3" t="b">
        <f>OR(_xlfn.XLOOKUP(CK367,Data!$O$3:$O$25,Data!$U$3:$U$25),AND(CL367,OR(DC367=CK367,DC367=1)))</f>
        <v>1</v>
      </c>
      <c r="Q368" s="3" t="e" cm="1">
        <f t="array" ref="Q368">INDEX(CO367:DN367,1,O368)</f>
        <v>#N/A</v>
      </c>
      <c r="R368" s="3" t="e">
        <f t="shared" si="432"/>
        <v>#N/A</v>
      </c>
      <c r="S368" s="3" t="e">
        <f t="shared" si="481"/>
        <v>#N/A</v>
      </c>
      <c r="T368" s="3" t="str">
        <f t="shared" si="482"/>
        <v/>
      </c>
      <c r="U368" s="3" t="str">
        <f>IF(M368&lt;&gt;"",M368,IF(L368="","",IFERROR(IF(T368=0,IF(S368=FALSE,Data!$J$11,Data!$J$8),""),IF(K368=Data!$B$4,"",Data!$J$8))))</f>
        <v>I don't know that verb.</v>
      </c>
      <c r="V368" s="3" t="e" cm="1">
        <f t="array" ref="V368">INDEX(Data!$Q$3:$T$25,CK367,L368)</f>
        <v>#VALUE!</v>
      </c>
      <c r="W368" s="3" t="e">
        <f t="shared" si="433"/>
        <v>#VALUE!</v>
      </c>
      <c r="X368" s="3">
        <f t="shared" si="483"/>
        <v>0</v>
      </c>
      <c r="Y368" s="3" t="str">
        <f>IF(K368&lt;&gt;"Go","",IF(ISNUMBER(V368),IF(V368&gt;0,W368,Data!$J$9),Play!V368))</f>
        <v/>
      </c>
      <c r="Z368" s="3" t="b">
        <f t="shared" si="484"/>
        <v>0</v>
      </c>
      <c r="AA368" s="3" t="str">
        <f t="shared" si="485"/>
        <v/>
      </c>
      <c r="AB368" s="3">
        <f t="shared" si="434"/>
        <v>0</v>
      </c>
      <c r="AE368" s="5" t="str">
        <f t="shared" si="435"/>
        <v/>
      </c>
      <c r="AF368" s="5" t="str">
        <f>IF(AE368&lt;&gt;"",OR(_xlfn.XLOOKUP(AE368,Data!$O$3:$O$25,Data!$U$3:$U$25),AND(CL367,OR(DC367=1,DC367=CK367))),"")</f>
        <v/>
      </c>
      <c r="AG368" s="5" t="e" cm="1">
        <f t="array" ref="AG368">"Exits: " &amp; _xlfn.TEXTJOIN(", ", TRUE, IF(INDEX(Data!$Q$3:$T$25,AE368,0)&gt;0,Data!$Q$2:$T$2,""))&amp;"."</f>
        <v>#VALUE!</v>
      </c>
      <c r="AH368" s="5" t="str" cm="1">
        <f t="array" ref="AH368">_xlfn.TEXTJOIN(", ", TRUE, IF(CO367:DN367=AE368,_xlfn.XLOOKUP($CO$3:$DN$3,Data!$W$3:$W$28,Data!$X$3:$X$28),""))</f>
        <v/>
      </c>
      <c r="AI368" s="5" t="str">
        <f>IF(AF368="","",IF(AF368,_xlfn.XLOOKUP(AE368,Data!$O$3:$O$25,Data!$P$3:$P$25)&amp;" "&amp;AG368&amp;IF(AH368&lt;&gt;""," You see: " &amp;AH368&amp;".",""),Data!$J$10))</f>
        <v/>
      </c>
      <c r="AJ368" s="5" t="str">
        <f t="shared" si="486"/>
        <v/>
      </c>
      <c r="AK368" s="5" t="str">
        <f>IF(AND(K368="Talk",U368=""),_xlfn.XLOOKUP(T368,Data!$W$3:$W$28,Data!$AC$3:$AC$28),"")</f>
        <v/>
      </c>
      <c r="AL368" s="5" t="str">
        <f t="shared" si="487"/>
        <v/>
      </c>
      <c r="AM368" s="5" t="b">
        <f t="shared" si="488"/>
        <v>0</v>
      </c>
      <c r="AN368" s="5" t="str">
        <f>IF(AM368,IF(_xlfn.XLOOKUP(T368,Data!$W$3:$W$28,Data!$AA$3:$AA$28)=FALSE,"You can't take that.",IF(Q368=1,"You already have that.",IF(OR(CK367=CT367,CK367=CY367),"The unholy fiend prevents you!",""))),"")</f>
        <v/>
      </c>
      <c r="AO368" s="5" t="str">
        <f t="shared" si="489"/>
        <v/>
      </c>
      <c r="AP368" s="5" t="str">
        <f t="shared" si="490"/>
        <v/>
      </c>
      <c r="AQ368" s="5" t="b">
        <f t="shared" si="491"/>
        <v>0</v>
      </c>
      <c r="AR368" s="5" t="str">
        <f t="shared" si="492"/>
        <v/>
      </c>
      <c r="AS368" s="5" t="str">
        <f t="shared" si="493"/>
        <v/>
      </c>
      <c r="AT368" s="5" t="str">
        <f t="shared" si="431"/>
        <v/>
      </c>
      <c r="AU368" s="5" t="str">
        <f>IF(AND(K368="Examine",U368=""),_xlfn.XLOOKUP(T368,Data!$W$3:$W$28,Data!$Z$3:$Z$28)&amp;IF(T368=15,IF(CL367,IF(CM367&gt;=14,"burning brightly.",IF(CM367&gt;=9,"burning steadily.",IF(CM367&gt;=4,"burning weakly.","guttering."))),"unlit."),""),"")</f>
        <v/>
      </c>
      <c r="AV368" s="5" t="str" cm="1">
        <f t="array" ref="AV368">_xlfn.TEXTJOIN(", ", TRUE, IF(CO367:DN367=1,CO$1:DN$1,""))</f>
        <v/>
      </c>
      <c r="AW368" s="5" t="str">
        <f t="shared" si="494"/>
        <v/>
      </c>
      <c r="AX368" s="5" t="b">
        <f t="shared" si="495"/>
        <v>0</v>
      </c>
      <c r="AY368" s="5" t="str">
        <f>IF(AX368,IF(NOT(ISBLANK(_xlfn.XLOOKUP(T368,Data!$W$3:$W$28,Data!$AD$3:$AD$28))),IF(CK367=12,"","There's nowhere to pour it away here."),"You can't empty that!"),"")</f>
        <v/>
      </c>
      <c r="AZ368" s="5" t="str">
        <f t="shared" si="496"/>
        <v/>
      </c>
      <c r="BA368" s="5" t="b">
        <f t="shared" si="497"/>
        <v>0</v>
      </c>
      <c r="BB368" s="5" t="e">
        <f>_xlfn.XLOOKUP(T368,Data!$W$3:$W$28,Data!$AD$3:$AD$28)</f>
        <v>#N/A</v>
      </c>
      <c r="BC368" s="5" t="str">
        <f t="shared" si="498"/>
        <v/>
      </c>
      <c r="BD368" s="5" t="str">
        <f t="shared" si="499"/>
        <v/>
      </c>
      <c r="BE368" s="5" t="b">
        <f t="shared" si="500"/>
        <v>0</v>
      </c>
      <c r="BF368" s="5" t="str">
        <f t="shared" si="436"/>
        <v/>
      </c>
      <c r="BG368" s="5" t="str">
        <f t="shared" si="501"/>
        <v/>
      </c>
      <c r="BH368" s="5" t="b">
        <f t="shared" si="502"/>
        <v>0</v>
      </c>
      <c r="BI368" s="5" t="str">
        <f t="shared" si="503"/>
        <v/>
      </c>
      <c r="BJ368" s="5" t="str">
        <f t="shared" si="437"/>
        <v/>
      </c>
      <c r="BK368" s="5" t="str">
        <f>IF(BH368,IF(BI368="","You ring the bell. "&amp;IF(BJ368=0,"Nothing else happens.","The "&amp;_xlfn.XLOOKUP(BJ368,Data!$W$3:$W$28,Data!$X$3:$X$28)&amp;" is transformed!"),BI368),"")</f>
        <v/>
      </c>
      <c r="BL368" s="5" t="b">
        <f t="shared" si="504"/>
        <v>0</v>
      </c>
      <c r="BM368" s="5" t="b">
        <f t="shared" si="505"/>
        <v>0</v>
      </c>
      <c r="BN368" s="5" t="str">
        <f t="shared" si="438"/>
        <v/>
      </c>
      <c r="BO368" s="5" t="str">
        <f t="shared" si="439"/>
        <v/>
      </c>
      <c r="BP368" s="5" t="b">
        <f t="shared" si="506"/>
        <v>0</v>
      </c>
      <c r="BQ368" s="5" t="str">
        <f>IF(BP368,IF(_xlfn.XLOOKUP(T368,Data!$W$3:$W$28,Data!$AB$3:$AB$28),"That's much too precious to give away!",IF(OR(AND(T368=17,CK367=CQ367),AND(T368=21,CK367=CV367)),"","No-one here seems to want that.")),"")</f>
        <v/>
      </c>
      <c r="BR368" s="5" t="str">
        <f>IF(BP368,IF(BQ368&lt;&gt;"",BQ368,IF(T368=21,Data!$B$5,"The priest takes the water and it is transformed by heavenly radiance!")),"")</f>
        <v/>
      </c>
      <c r="BS368" s="5" t="b">
        <f t="shared" si="507"/>
        <v>0</v>
      </c>
      <c r="BT368" s="5" t="str">
        <f t="shared" si="440"/>
        <v/>
      </c>
      <c r="BU368" s="5" t="str">
        <f t="shared" si="508"/>
        <v/>
      </c>
      <c r="BV368" s="5" t="b">
        <f t="shared" si="509"/>
        <v>0</v>
      </c>
      <c r="BW368" s="5" t="str">
        <f t="shared" si="441"/>
        <v/>
      </c>
      <c r="BX368" s="5" t="str">
        <f t="shared" si="510"/>
        <v/>
      </c>
      <c r="BY368" s="5" t="b">
        <f t="shared" si="511"/>
        <v>0</v>
      </c>
      <c r="BZ368" s="5">
        <f t="shared" si="512"/>
        <v>0</v>
      </c>
      <c r="CA368" s="5" t="str">
        <f t="shared" si="442"/>
        <v/>
      </c>
      <c r="CB368" s="5" t="b">
        <f t="shared" si="443"/>
        <v>0</v>
      </c>
      <c r="CC368" s="5" t="str">
        <f t="shared" si="444"/>
        <v/>
      </c>
      <c r="CD368" s="5" t="b">
        <f t="shared" si="445"/>
        <v>0</v>
      </c>
      <c r="CE368" s="5" t="b">
        <f t="shared" si="446"/>
        <v>0</v>
      </c>
      <c r="CF368" s="5" t="b">
        <f t="shared" si="447"/>
        <v>0</v>
      </c>
      <c r="CG368" s="5" t="b">
        <f t="shared" si="448"/>
        <v>0</v>
      </c>
      <c r="CH368" s="5" t="b">
        <f t="shared" si="449"/>
        <v>0</v>
      </c>
      <c r="CI368" s="5">
        <f t="shared" si="450"/>
        <v>0</v>
      </c>
      <c r="CJ368" s="5" t="str">
        <f t="shared" si="451"/>
        <v>I don't know that verb.</v>
      </c>
      <c r="CK368" s="4">
        <f t="shared" si="452"/>
        <v>3</v>
      </c>
      <c r="CL368" s="4" t="b">
        <f t="shared" si="453"/>
        <v>0</v>
      </c>
      <c r="CM368" s="4">
        <f t="shared" si="513"/>
        <v>20</v>
      </c>
      <c r="CN368" s="4" t="b">
        <f t="shared" si="454"/>
        <v>0</v>
      </c>
      <c r="CO368" s="4">
        <f t="shared" si="455"/>
        <v>12</v>
      </c>
      <c r="CP368" s="4">
        <f t="shared" si="456"/>
        <v>10</v>
      </c>
      <c r="CQ368" s="4">
        <f t="shared" si="457"/>
        <v>2</v>
      </c>
      <c r="CR368" s="4">
        <f t="shared" si="458"/>
        <v>20</v>
      </c>
      <c r="CS368" s="4">
        <f t="shared" si="459"/>
        <v>2</v>
      </c>
      <c r="CT368" s="4">
        <f t="shared" si="460"/>
        <v>15</v>
      </c>
      <c r="CU368" s="4">
        <f t="shared" si="461"/>
        <v>16</v>
      </c>
      <c r="CV368" s="4">
        <f t="shared" si="462"/>
        <v>8</v>
      </c>
      <c r="CW368" s="4">
        <f t="shared" si="463"/>
        <v>8</v>
      </c>
      <c r="CX368" s="4">
        <f t="shared" si="464"/>
        <v>14</v>
      </c>
      <c r="CY368" s="4">
        <f t="shared" si="465"/>
        <v>19</v>
      </c>
      <c r="CZ368" s="4">
        <f t="shared" si="466"/>
        <v>9</v>
      </c>
      <c r="DA368" s="4">
        <f t="shared" si="467"/>
        <v>2</v>
      </c>
      <c r="DB368" s="4">
        <f t="shared" si="468"/>
        <v>12</v>
      </c>
      <c r="DC368" s="4">
        <f t="shared" si="514"/>
        <v>2</v>
      </c>
      <c r="DD368" s="4">
        <f t="shared" si="469"/>
        <v>2</v>
      </c>
      <c r="DE368" s="4">
        <f t="shared" si="470"/>
        <v>2</v>
      </c>
      <c r="DF368" s="4">
        <f t="shared" si="471"/>
        <v>10</v>
      </c>
      <c r="DG368" s="4">
        <f t="shared" si="472"/>
        <v>2</v>
      </c>
      <c r="DH368" s="4">
        <f t="shared" si="473"/>
        <v>17</v>
      </c>
      <c r="DI368" s="4">
        <f t="shared" si="474"/>
        <v>6</v>
      </c>
      <c r="DJ368" s="4">
        <f t="shared" si="475"/>
        <v>15</v>
      </c>
      <c r="DK368" s="4">
        <f t="shared" si="476"/>
        <v>19</v>
      </c>
      <c r="DL368" s="4">
        <f t="shared" si="477"/>
        <v>2</v>
      </c>
      <c r="DM368" s="4">
        <f t="shared" si="478"/>
        <v>22</v>
      </c>
      <c r="DN368" s="4">
        <f t="shared" si="479"/>
        <v>23</v>
      </c>
      <c r="DO368" s="3"/>
    </row>
    <row r="369" spans="1:119" x14ac:dyDescent="0.35">
      <c r="A369" s="3" t="str">
        <f t="shared" si="480"/>
        <v/>
      </c>
      <c r="B369" s="6"/>
      <c r="C369" s="3" t="str">
        <f t="shared" si="430"/>
        <v/>
      </c>
      <c r="D369" s="3" t="e" cm="1">
        <f t="array" ref="D369:F369">INDEX(_xlfn.TEXTSPLIT(B369," ",,TRUE),_xlfn.SEQUENCE(1,3))</f>
        <v>#VALUE!</v>
      </c>
      <c r="E369" s="3" t="e">
        <v>#VALUE!</v>
      </c>
      <c r="F369" s="3" t="e">
        <v>#VALUE!</v>
      </c>
      <c r="G369" s="3" t="e" cm="1">
        <f t="array" ref="G369">_xlfn.XLOOKUP(D369,Data!$D$3:$D$36,Data!$E$3:$G$36)</f>
        <v>#VALUE!</v>
      </c>
      <c r="H369" s="3"/>
      <c r="I369" s="3"/>
      <c r="J369" s="3" t="e">
        <f>_xlfn.XMATCH(E369,Data!$L$3:$L$10)</f>
        <v>#VALUE!</v>
      </c>
      <c r="K369" s="3" t="str">
        <f>IF(M369="",IF(I369,Data!$B$4,_xlfn.XLOOKUP(D369,Data!$D$3:$D$36,Data!$E$3:$E$36)),"")</f>
        <v/>
      </c>
      <c r="L369" s="3" t="str">
        <f>IF(M369="",IF(I369,_xlfn.XLOOKUP(G369,Data!$L$3:$L$10,Data!$M$3:$M$10),IF(H369=0,"",IF(H369=1,E369,_xlfn.XLOOKUP(E369,Data!$L$3:$L$10,Data!$M$3:$M$10)))),"")</f>
        <v/>
      </c>
      <c r="M369" s="3" t="str">
        <f>IF(NOT(ISERROR(F369)),Data!$J$3,IF(ISERROR(G369),Data!$J$4,IF(AND(H369=0,NOT(ISERROR(E369))),Data!$J$5,IF(AND(H369=2,ISERROR(J369)),Data!$J$7,IF(AND(H369=1,ISERROR(E369)),Data!$J$6,"")))))</f>
        <v>I don't know that verb.</v>
      </c>
      <c r="N369" s="3" t="e">
        <f>_xlfn.XLOOKUP(K369,Data!$D$3:$D$36,Data!$H$3:$H$36)</f>
        <v>#N/A</v>
      </c>
      <c r="O369" s="3" t="e">
        <f>_xlfn.XLOOKUP(L369,Data!$X$3:$X$29,Data!$W$3:$W$29)</f>
        <v>#N/A</v>
      </c>
      <c r="P369" s="3" t="b">
        <f>OR(_xlfn.XLOOKUP(CK368,Data!$O$3:$O$25,Data!$U$3:$U$25),AND(CL368,OR(DC368=CK368,DC368=1)))</f>
        <v>1</v>
      </c>
      <c r="Q369" s="3" t="e" cm="1">
        <f t="array" ref="Q369">INDEX(CO368:DN368,1,O369)</f>
        <v>#N/A</v>
      </c>
      <c r="R369" s="3" t="e">
        <f t="shared" si="432"/>
        <v>#N/A</v>
      </c>
      <c r="S369" s="3" t="e">
        <f t="shared" si="481"/>
        <v>#N/A</v>
      </c>
      <c r="T369" s="3" t="str">
        <f t="shared" si="482"/>
        <v/>
      </c>
      <c r="U369" s="3" t="str">
        <f>IF(M369&lt;&gt;"",M369,IF(L369="","",IFERROR(IF(T369=0,IF(S369=FALSE,Data!$J$11,Data!$J$8),""),IF(K369=Data!$B$4,"",Data!$J$8))))</f>
        <v>I don't know that verb.</v>
      </c>
      <c r="V369" s="3" t="e" cm="1">
        <f t="array" ref="V369">INDEX(Data!$Q$3:$T$25,CK368,L369)</f>
        <v>#VALUE!</v>
      </c>
      <c r="W369" s="3" t="e">
        <f t="shared" si="433"/>
        <v>#VALUE!</v>
      </c>
      <c r="X369" s="3">
        <f t="shared" si="483"/>
        <v>0</v>
      </c>
      <c r="Y369" s="3" t="str">
        <f>IF(K369&lt;&gt;"Go","",IF(ISNUMBER(V369),IF(V369&gt;0,W369,Data!$J$9),Play!V369))</f>
        <v/>
      </c>
      <c r="Z369" s="3" t="b">
        <f t="shared" si="484"/>
        <v>0</v>
      </c>
      <c r="AA369" s="3" t="str">
        <f t="shared" si="485"/>
        <v/>
      </c>
      <c r="AB369" s="3">
        <f t="shared" si="434"/>
        <v>0</v>
      </c>
      <c r="AE369" s="5" t="str">
        <f t="shared" si="435"/>
        <v/>
      </c>
      <c r="AF369" s="5" t="str">
        <f>IF(AE369&lt;&gt;"",OR(_xlfn.XLOOKUP(AE369,Data!$O$3:$O$25,Data!$U$3:$U$25),AND(CL368,OR(DC368=1,DC368=CK368))),"")</f>
        <v/>
      </c>
      <c r="AG369" s="5" t="e" cm="1">
        <f t="array" ref="AG369">"Exits: " &amp; _xlfn.TEXTJOIN(", ", TRUE, IF(INDEX(Data!$Q$3:$T$25,AE369,0)&gt;0,Data!$Q$2:$T$2,""))&amp;"."</f>
        <v>#VALUE!</v>
      </c>
      <c r="AH369" s="5" t="str" cm="1">
        <f t="array" ref="AH369">_xlfn.TEXTJOIN(", ", TRUE, IF(CO368:DN368=AE369,_xlfn.XLOOKUP($CO$3:$DN$3,Data!$W$3:$W$28,Data!$X$3:$X$28),""))</f>
        <v/>
      </c>
      <c r="AI369" s="5" t="str">
        <f>IF(AF369="","",IF(AF369,_xlfn.XLOOKUP(AE369,Data!$O$3:$O$25,Data!$P$3:$P$25)&amp;" "&amp;AG369&amp;IF(AH369&lt;&gt;""," You see: " &amp;AH369&amp;".",""),Data!$J$10))</f>
        <v/>
      </c>
      <c r="AJ369" s="5" t="str">
        <f t="shared" si="486"/>
        <v/>
      </c>
      <c r="AK369" s="5" t="str">
        <f>IF(AND(K369="Talk",U369=""),_xlfn.XLOOKUP(T369,Data!$W$3:$W$28,Data!$AC$3:$AC$28),"")</f>
        <v/>
      </c>
      <c r="AL369" s="5" t="str">
        <f t="shared" si="487"/>
        <v/>
      </c>
      <c r="AM369" s="5" t="b">
        <f t="shared" si="488"/>
        <v>0</v>
      </c>
      <c r="AN369" s="5" t="str">
        <f>IF(AM369,IF(_xlfn.XLOOKUP(T369,Data!$W$3:$W$28,Data!$AA$3:$AA$28)=FALSE,"You can't take that.",IF(Q369=1,"You already have that.",IF(OR(CK368=CT368,CK368=CY368),"The unholy fiend prevents you!",""))),"")</f>
        <v/>
      </c>
      <c r="AO369" s="5" t="str">
        <f t="shared" si="489"/>
        <v/>
      </c>
      <c r="AP369" s="5" t="str">
        <f t="shared" si="490"/>
        <v/>
      </c>
      <c r="AQ369" s="5" t="b">
        <f t="shared" si="491"/>
        <v>0</v>
      </c>
      <c r="AR369" s="5" t="str">
        <f t="shared" si="492"/>
        <v/>
      </c>
      <c r="AS369" s="5" t="str">
        <f t="shared" si="493"/>
        <v/>
      </c>
      <c r="AT369" s="5" t="str">
        <f t="shared" si="431"/>
        <v/>
      </c>
      <c r="AU369" s="5" t="str">
        <f>IF(AND(K369="Examine",U369=""),_xlfn.XLOOKUP(T369,Data!$W$3:$W$28,Data!$Z$3:$Z$28)&amp;IF(T369=15,IF(CL368,IF(CM368&gt;=14,"burning brightly.",IF(CM368&gt;=9,"burning steadily.",IF(CM368&gt;=4,"burning weakly.","guttering."))),"unlit."),""),"")</f>
        <v/>
      </c>
      <c r="AV369" s="5" t="str" cm="1">
        <f t="array" ref="AV369">_xlfn.TEXTJOIN(", ", TRUE, IF(CO368:DN368=1,CO$1:DN$1,""))</f>
        <v/>
      </c>
      <c r="AW369" s="5" t="str">
        <f t="shared" si="494"/>
        <v/>
      </c>
      <c r="AX369" s="5" t="b">
        <f t="shared" si="495"/>
        <v>0</v>
      </c>
      <c r="AY369" s="5" t="str">
        <f>IF(AX369,IF(NOT(ISBLANK(_xlfn.XLOOKUP(T369,Data!$W$3:$W$28,Data!$AD$3:$AD$28))),IF(CK368=12,"","There's nowhere to pour it away here."),"You can't empty that!"),"")</f>
        <v/>
      </c>
      <c r="AZ369" s="5" t="str">
        <f t="shared" si="496"/>
        <v/>
      </c>
      <c r="BA369" s="5" t="b">
        <f t="shared" si="497"/>
        <v>0</v>
      </c>
      <c r="BB369" s="5" t="e">
        <f>_xlfn.XLOOKUP(T369,Data!$W$3:$W$28,Data!$AD$3:$AD$28)</f>
        <v>#N/A</v>
      </c>
      <c r="BC369" s="5" t="str">
        <f t="shared" si="498"/>
        <v/>
      </c>
      <c r="BD369" s="5" t="str">
        <f t="shared" si="499"/>
        <v/>
      </c>
      <c r="BE369" s="5" t="b">
        <f t="shared" si="500"/>
        <v>0</v>
      </c>
      <c r="BF369" s="5" t="str">
        <f t="shared" si="436"/>
        <v/>
      </c>
      <c r="BG369" s="5" t="str">
        <f t="shared" si="501"/>
        <v/>
      </c>
      <c r="BH369" s="5" t="b">
        <f t="shared" si="502"/>
        <v>0</v>
      </c>
      <c r="BI369" s="5" t="str">
        <f t="shared" si="503"/>
        <v/>
      </c>
      <c r="BJ369" s="5" t="str">
        <f t="shared" si="437"/>
        <v/>
      </c>
      <c r="BK369" s="5" t="str">
        <f>IF(BH369,IF(BI369="","You ring the bell. "&amp;IF(BJ369=0,"Nothing else happens.","The "&amp;_xlfn.XLOOKUP(BJ369,Data!$W$3:$W$28,Data!$X$3:$X$28)&amp;" is transformed!"),BI369),"")</f>
        <v/>
      </c>
      <c r="BL369" s="5" t="b">
        <f t="shared" si="504"/>
        <v>0</v>
      </c>
      <c r="BM369" s="5" t="b">
        <f t="shared" si="505"/>
        <v>0</v>
      </c>
      <c r="BN369" s="5" t="str">
        <f t="shared" si="438"/>
        <v/>
      </c>
      <c r="BO369" s="5" t="str">
        <f t="shared" si="439"/>
        <v/>
      </c>
      <c r="BP369" s="5" t="b">
        <f t="shared" si="506"/>
        <v>0</v>
      </c>
      <c r="BQ369" s="5" t="str">
        <f>IF(BP369,IF(_xlfn.XLOOKUP(T369,Data!$W$3:$W$28,Data!$AB$3:$AB$28),"That's much too precious to give away!",IF(OR(AND(T369=17,CK368=CQ368),AND(T369=21,CK368=CV368)),"","No-one here seems to want that.")),"")</f>
        <v/>
      </c>
      <c r="BR369" s="5" t="str">
        <f>IF(BP369,IF(BQ369&lt;&gt;"",BQ369,IF(T369=21,Data!$B$5,"The priest takes the water and it is transformed by heavenly radiance!")),"")</f>
        <v/>
      </c>
      <c r="BS369" s="5" t="b">
        <f t="shared" si="507"/>
        <v>0</v>
      </c>
      <c r="BT369" s="5" t="str">
        <f t="shared" si="440"/>
        <v/>
      </c>
      <c r="BU369" s="5" t="str">
        <f t="shared" si="508"/>
        <v/>
      </c>
      <c r="BV369" s="5" t="b">
        <f t="shared" si="509"/>
        <v>0</v>
      </c>
      <c r="BW369" s="5" t="str">
        <f t="shared" si="441"/>
        <v/>
      </c>
      <c r="BX369" s="5" t="str">
        <f t="shared" si="510"/>
        <v/>
      </c>
      <c r="BY369" s="5" t="b">
        <f t="shared" si="511"/>
        <v>0</v>
      </c>
      <c r="BZ369" s="5">
        <f t="shared" si="512"/>
        <v>0</v>
      </c>
      <c r="CA369" s="5" t="str">
        <f t="shared" si="442"/>
        <v/>
      </c>
      <c r="CB369" s="5" t="b">
        <f t="shared" si="443"/>
        <v>0</v>
      </c>
      <c r="CC369" s="5" t="str">
        <f t="shared" si="444"/>
        <v/>
      </c>
      <c r="CD369" s="5" t="b">
        <f t="shared" si="445"/>
        <v>0</v>
      </c>
      <c r="CE369" s="5" t="b">
        <f t="shared" si="446"/>
        <v>0</v>
      </c>
      <c r="CF369" s="5" t="b">
        <f t="shared" si="447"/>
        <v>0</v>
      </c>
      <c r="CG369" s="5" t="b">
        <f t="shared" si="448"/>
        <v>0</v>
      </c>
      <c r="CH369" s="5" t="b">
        <f t="shared" si="449"/>
        <v>0</v>
      </c>
      <c r="CI369" s="5">
        <f t="shared" si="450"/>
        <v>0</v>
      </c>
      <c r="CJ369" s="5" t="str">
        <f t="shared" si="451"/>
        <v>I don't know that verb.</v>
      </c>
      <c r="CK369" s="4">
        <f t="shared" si="452"/>
        <v>3</v>
      </c>
      <c r="CL369" s="4" t="b">
        <f t="shared" si="453"/>
        <v>0</v>
      </c>
      <c r="CM369" s="4">
        <f t="shared" si="513"/>
        <v>20</v>
      </c>
      <c r="CN369" s="4" t="b">
        <f t="shared" si="454"/>
        <v>0</v>
      </c>
      <c r="CO369" s="4">
        <f t="shared" si="455"/>
        <v>12</v>
      </c>
      <c r="CP369" s="4">
        <f t="shared" si="456"/>
        <v>10</v>
      </c>
      <c r="CQ369" s="4">
        <f t="shared" si="457"/>
        <v>2</v>
      </c>
      <c r="CR369" s="4">
        <f t="shared" si="458"/>
        <v>20</v>
      </c>
      <c r="CS369" s="4">
        <f t="shared" si="459"/>
        <v>2</v>
      </c>
      <c r="CT369" s="4">
        <f t="shared" si="460"/>
        <v>15</v>
      </c>
      <c r="CU369" s="4">
        <f t="shared" si="461"/>
        <v>16</v>
      </c>
      <c r="CV369" s="4">
        <f t="shared" si="462"/>
        <v>8</v>
      </c>
      <c r="CW369" s="4">
        <f t="shared" si="463"/>
        <v>8</v>
      </c>
      <c r="CX369" s="4">
        <f t="shared" si="464"/>
        <v>14</v>
      </c>
      <c r="CY369" s="4">
        <f t="shared" si="465"/>
        <v>19</v>
      </c>
      <c r="CZ369" s="4">
        <f t="shared" si="466"/>
        <v>9</v>
      </c>
      <c r="DA369" s="4">
        <f t="shared" si="467"/>
        <v>2</v>
      </c>
      <c r="DB369" s="4">
        <f t="shared" si="468"/>
        <v>12</v>
      </c>
      <c r="DC369" s="4">
        <f t="shared" si="514"/>
        <v>2</v>
      </c>
      <c r="DD369" s="4">
        <f t="shared" si="469"/>
        <v>2</v>
      </c>
      <c r="DE369" s="4">
        <f t="shared" si="470"/>
        <v>2</v>
      </c>
      <c r="DF369" s="4">
        <f t="shared" si="471"/>
        <v>10</v>
      </c>
      <c r="DG369" s="4">
        <f t="shared" si="472"/>
        <v>2</v>
      </c>
      <c r="DH369" s="4">
        <f t="shared" si="473"/>
        <v>17</v>
      </c>
      <c r="DI369" s="4">
        <f t="shared" si="474"/>
        <v>6</v>
      </c>
      <c r="DJ369" s="4">
        <f t="shared" si="475"/>
        <v>15</v>
      </c>
      <c r="DK369" s="4">
        <f t="shared" si="476"/>
        <v>19</v>
      </c>
      <c r="DL369" s="4">
        <f t="shared" si="477"/>
        <v>2</v>
      </c>
      <c r="DM369" s="4">
        <f t="shared" si="478"/>
        <v>22</v>
      </c>
      <c r="DN369" s="4">
        <f t="shared" si="479"/>
        <v>23</v>
      </c>
      <c r="DO369" s="3"/>
    </row>
    <row r="370" spans="1:119" x14ac:dyDescent="0.35">
      <c r="A370" s="3" t="str">
        <f t="shared" si="480"/>
        <v/>
      </c>
      <c r="B370" s="6"/>
      <c r="C370" s="3" t="str">
        <f t="shared" si="430"/>
        <v/>
      </c>
      <c r="D370" s="3" t="e" cm="1">
        <f t="array" ref="D370:F370">INDEX(_xlfn.TEXTSPLIT(B370," ",,TRUE),_xlfn.SEQUENCE(1,3))</f>
        <v>#VALUE!</v>
      </c>
      <c r="E370" s="3" t="e">
        <v>#VALUE!</v>
      </c>
      <c r="F370" s="3" t="e">
        <v>#VALUE!</v>
      </c>
      <c r="G370" s="3" t="e" cm="1">
        <f t="array" ref="G370">_xlfn.XLOOKUP(D370,Data!$D$3:$D$36,Data!$E$3:$G$36)</f>
        <v>#VALUE!</v>
      </c>
      <c r="H370" s="3"/>
      <c r="I370" s="3"/>
      <c r="J370" s="3" t="e">
        <f>_xlfn.XMATCH(E370,Data!$L$3:$L$10)</f>
        <v>#VALUE!</v>
      </c>
      <c r="K370" s="3" t="str">
        <f>IF(M370="",IF(I370,Data!$B$4,_xlfn.XLOOKUP(D370,Data!$D$3:$D$36,Data!$E$3:$E$36)),"")</f>
        <v/>
      </c>
      <c r="L370" s="3" t="str">
        <f>IF(M370="",IF(I370,_xlfn.XLOOKUP(G370,Data!$L$3:$L$10,Data!$M$3:$M$10),IF(H370=0,"",IF(H370=1,E370,_xlfn.XLOOKUP(E370,Data!$L$3:$L$10,Data!$M$3:$M$10)))),"")</f>
        <v/>
      </c>
      <c r="M370" s="3" t="str">
        <f>IF(NOT(ISERROR(F370)),Data!$J$3,IF(ISERROR(G370),Data!$J$4,IF(AND(H370=0,NOT(ISERROR(E370))),Data!$J$5,IF(AND(H370=2,ISERROR(J370)),Data!$J$7,IF(AND(H370=1,ISERROR(E370)),Data!$J$6,"")))))</f>
        <v>I don't know that verb.</v>
      </c>
      <c r="N370" s="3" t="e">
        <f>_xlfn.XLOOKUP(K370,Data!$D$3:$D$36,Data!$H$3:$H$36)</f>
        <v>#N/A</v>
      </c>
      <c r="O370" s="3" t="e">
        <f>_xlfn.XLOOKUP(L370,Data!$X$3:$X$29,Data!$W$3:$W$29)</f>
        <v>#N/A</v>
      </c>
      <c r="P370" s="3" t="b">
        <f>OR(_xlfn.XLOOKUP(CK369,Data!$O$3:$O$25,Data!$U$3:$U$25),AND(CL369,OR(DC369=CK369,DC369=1)))</f>
        <v>1</v>
      </c>
      <c r="Q370" s="3" t="e" cm="1">
        <f t="array" ref="Q370">INDEX(CO369:DN369,1,O370)</f>
        <v>#N/A</v>
      </c>
      <c r="R370" s="3" t="e">
        <f t="shared" si="432"/>
        <v>#N/A</v>
      </c>
      <c r="S370" s="3" t="e">
        <f t="shared" si="481"/>
        <v>#N/A</v>
      </c>
      <c r="T370" s="3" t="str">
        <f t="shared" si="482"/>
        <v/>
      </c>
      <c r="U370" s="3" t="str">
        <f>IF(M370&lt;&gt;"",M370,IF(L370="","",IFERROR(IF(T370=0,IF(S370=FALSE,Data!$J$11,Data!$J$8),""),IF(K370=Data!$B$4,"",Data!$J$8))))</f>
        <v>I don't know that verb.</v>
      </c>
      <c r="V370" s="3" t="e" cm="1">
        <f t="array" ref="V370">INDEX(Data!$Q$3:$T$25,CK369,L370)</f>
        <v>#VALUE!</v>
      </c>
      <c r="W370" s="3" t="e">
        <f t="shared" si="433"/>
        <v>#VALUE!</v>
      </c>
      <c r="X370" s="3">
        <f t="shared" si="483"/>
        <v>0</v>
      </c>
      <c r="Y370" s="3" t="str">
        <f>IF(K370&lt;&gt;"Go","",IF(ISNUMBER(V370),IF(V370&gt;0,W370,Data!$J$9),Play!V370))</f>
        <v/>
      </c>
      <c r="Z370" s="3" t="b">
        <f t="shared" si="484"/>
        <v>0</v>
      </c>
      <c r="AA370" s="3" t="str">
        <f t="shared" si="485"/>
        <v/>
      </c>
      <c r="AB370" s="3">
        <f t="shared" si="434"/>
        <v>0</v>
      </c>
      <c r="AE370" s="5" t="str">
        <f t="shared" si="435"/>
        <v/>
      </c>
      <c r="AF370" s="5" t="str">
        <f>IF(AE370&lt;&gt;"",OR(_xlfn.XLOOKUP(AE370,Data!$O$3:$O$25,Data!$U$3:$U$25),AND(CL369,OR(DC369=1,DC369=CK369))),"")</f>
        <v/>
      </c>
      <c r="AG370" s="5" t="e" cm="1">
        <f t="array" ref="AG370">"Exits: " &amp; _xlfn.TEXTJOIN(", ", TRUE, IF(INDEX(Data!$Q$3:$T$25,AE370,0)&gt;0,Data!$Q$2:$T$2,""))&amp;"."</f>
        <v>#VALUE!</v>
      </c>
      <c r="AH370" s="5" t="str" cm="1">
        <f t="array" ref="AH370">_xlfn.TEXTJOIN(", ", TRUE, IF(CO369:DN369=AE370,_xlfn.XLOOKUP($CO$3:$DN$3,Data!$W$3:$W$28,Data!$X$3:$X$28),""))</f>
        <v/>
      </c>
      <c r="AI370" s="5" t="str">
        <f>IF(AF370="","",IF(AF370,_xlfn.XLOOKUP(AE370,Data!$O$3:$O$25,Data!$P$3:$P$25)&amp;" "&amp;AG370&amp;IF(AH370&lt;&gt;""," You see: " &amp;AH370&amp;".",""),Data!$J$10))</f>
        <v/>
      </c>
      <c r="AJ370" s="5" t="str">
        <f t="shared" si="486"/>
        <v/>
      </c>
      <c r="AK370" s="5" t="str">
        <f>IF(AND(K370="Talk",U370=""),_xlfn.XLOOKUP(T370,Data!$W$3:$W$28,Data!$AC$3:$AC$28),"")</f>
        <v/>
      </c>
      <c r="AL370" s="5" t="str">
        <f t="shared" si="487"/>
        <v/>
      </c>
      <c r="AM370" s="5" t="b">
        <f t="shared" si="488"/>
        <v>0</v>
      </c>
      <c r="AN370" s="5" t="str">
        <f>IF(AM370,IF(_xlfn.XLOOKUP(T370,Data!$W$3:$W$28,Data!$AA$3:$AA$28)=FALSE,"You can't take that.",IF(Q370=1,"You already have that.",IF(OR(CK369=CT369,CK369=CY369),"The unholy fiend prevents you!",""))),"")</f>
        <v/>
      </c>
      <c r="AO370" s="5" t="str">
        <f t="shared" si="489"/>
        <v/>
      </c>
      <c r="AP370" s="5" t="str">
        <f t="shared" si="490"/>
        <v/>
      </c>
      <c r="AQ370" s="5" t="b">
        <f t="shared" si="491"/>
        <v>0</v>
      </c>
      <c r="AR370" s="5" t="str">
        <f t="shared" si="492"/>
        <v/>
      </c>
      <c r="AS370" s="5" t="str">
        <f t="shared" si="493"/>
        <v/>
      </c>
      <c r="AT370" s="5" t="str">
        <f t="shared" si="431"/>
        <v/>
      </c>
      <c r="AU370" s="5" t="str">
        <f>IF(AND(K370="Examine",U370=""),_xlfn.XLOOKUP(T370,Data!$W$3:$W$28,Data!$Z$3:$Z$28)&amp;IF(T370=15,IF(CL369,IF(CM369&gt;=14,"burning brightly.",IF(CM369&gt;=9,"burning steadily.",IF(CM369&gt;=4,"burning weakly.","guttering."))),"unlit."),""),"")</f>
        <v/>
      </c>
      <c r="AV370" s="5" t="str" cm="1">
        <f t="array" ref="AV370">_xlfn.TEXTJOIN(", ", TRUE, IF(CO369:DN369=1,CO$1:DN$1,""))</f>
        <v/>
      </c>
      <c r="AW370" s="5" t="str">
        <f t="shared" si="494"/>
        <v/>
      </c>
      <c r="AX370" s="5" t="b">
        <f t="shared" si="495"/>
        <v>0</v>
      </c>
      <c r="AY370" s="5" t="str">
        <f>IF(AX370,IF(NOT(ISBLANK(_xlfn.XLOOKUP(T370,Data!$W$3:$W$28,Data!$AD$3:$AD$28))),IF(CK369=12,"","There's nowhere to pour it away here."),"You can't empty that!"),"")</f>
        <v/>
      </c>
      <c r="AZ370" s="5" t="str">
        <f t="shared" si="496"/>
        <v/>
      </c>
      <c r="BA370" s="5" t="b">
        <f t="shared" si="497"/>
        <v>0</v>
      </c>
      <c r="BB370" s="5" t="e">
        <f>_xlfn.XLOOKUP(T370,Data!$W$3:$W$28,Data!$AD$3:$AD$28)</f>
        <v>#N/A</v>
      </c>
      <c r="BC370" s="5" t="str">
        <f t="shared" si="498"/>
        <v/>
      </c>
      <c r="BD370" s="5" t="str">
        <f t="shared" si="499"/>
        <v/>
      </c>
      <c r="BE370" s="5" t="b">
        <f t="shared" si="500"/>
        <v>0</v>
      </c>
      <c r="BF370" s="5" t="str">
        <f t="shared" si="436"/>
        <v/>
      </c>
      <c r="BG370" s="5" t="str">
        <f t="shared" si="501"/>
        <v/>
      </c>
      <c r="BH370" s="5" t="b">
        <f t="shared" si="502"/>
        <v>0</v>
      </c>
      <c r="BI370" s="5" t="str">
        <f t="shared" si="503"/>
        <v/>
      </c>
      <c r="BJ370" s="5" t="str">
        <f t="shared" si="437"/>
        <v/>
      </c>
      <c r="BK370" s="5" t="str">
        <f>IF(BH370,IF(BI370="","You ring the bell. "&amp;IF(BJ370=0,"Nothing else happens.","The "&amp;_xlfn.XLOOKUP(BJ370,Data!$W$3:$W$28,Data!$X$3:$X$28)&amp;" is transformed!"),BI370),"")</f>
        <v/>
      </c>
      <c r="BL370" s="5" t="b">
        <f t="shared" si="504"/>
        <v>0</v>
      </c>
      <c r="BM370" s="5" t="b">
        <f t="shared" si="505"/>
        <v>0</v>
      </c>
      <c r="BN370" s="5" t="str">
        <f t="shared" si="438"/>
        <v/>
      </c>
      <c r="BO370" s="5" t="str">
        <f t="shared" si="439"/>
        <v/>
      </c>
      <c r="BP370" s="5" t="b">
        <f t="shared" si="506"/>
        <v>0</v>
      </c>
      <c r="BQ370" s="5" t="str">
        <f>IF(BP370,IF(_xlfn.XLOOKUP(T370,Data!$W$3:$W$28,Data!$AB$3:$AB$28),"That's much too precious to give away!",IF(OR(AND(T370=17,CK369=CQ369),AND(T370=21,CK369=CV369)),"","No-one here seems to want that.")),"")</f>
        <v/>
      </c>
      <c r="BR370" s="5" t="str">
        <f>IF(BP370,IF(BQ370&lt;&gt;"",BQ370,IF(T370=21,Data!$B$5,"The priest takes the water and it is transformed by heavenly radiance!")),"")</f>
        <v/>
      </c>
      <c r="BS370" s="5" t="b">
        <f t="shared" si="507"/>
        <v>0</v>
      </c>
      <c r="BT370" s="5" t="str">
        <f t="shared" si="440"/>
        <v/>
      </c>
      <c r="BU370" s="5" t="str">
        <f t="shared" si="508"/>
        <v/>
      </c>
      <c r="BV370" s="5" t="b">
        <f t="shared" si="509"/>
        <v>0</v>
      </c>
      <c r="BW370" s="5" t="str">
        <f t="shared" si="441"/>
        <v/>
      </c>
      <c r="BX370" s="5" t="str">
        <f t="shared" si="510"/>
        <v/>
      </c>
      <c r="BY370" s="5" t="b">
        <f t="shared" si="511"/>
        <v>0</v>
      </c>
      <c r="BZ370" s="5">
        <f t="shared" si="512"/>
        <v>0</v>
      </c>
      <c r="CA370" s="5" t="str">
        <f t="shared" si="442"/>
        <v/>
      </c>
      <c r="CB370" s="5" t="b">
        <f t="shared" si="443"/>
        <v>0</v>
      </c>
      <c r="CC370" s="5" t="str">
        <f t="shared" si="444"/>
        <v/>
      </c>
      <c r="CD370" s="5" t="b">
        <f t="shared" si="445"/>
        <v>0</v>
      </c>
      <c r="CE370" s="5" t="b">
        <f t="shared" si="446"/>
        <v>0</v>
      </c>
      <c r="CF370" s="5" t="b">
        <f t="shared" si="447"/>
        <v>0</v>
      </c>
      <c r="CG370" s="5" t="b">
        <f t="shared" si="448"/>
        <v>0</v>
      </c>
      <c r="CH370" s="5" t="b">
        <f t="shared" si="449"/>
        <v>0</v>
      </c>
      <c r="CI370" s="5">
        <f t="shared" si="450"/>
        <v>0</v>
      </c>
      <c r="CJ370" s="5" t="str">
        <f t="shared" si="451"/>
        <v>I don't know that verb.</v>
      </c>
      <c r="CK370" s="4">
        <f t="shared" si="452"/>
        <v>3</v>
      </c>
      <c r="CL370" s="4" t="b">
        <f t="shared" si="453"/>
        <v>0</v>
      </c>
      <c r="CM370" s="4">
        <f t="shared" si="513"/>
        <v>20</v>
      </c>
      <c r="CN370" s="4" t="b">
        <f t="shared" si="454"/>
        <v>0</v>
      </c>
      <c r="CO370" s="4">
        <f t="shared" si="455"/>
        <v>12</v>
      </c>
      <c r="CP370" s="4">
        <f t="shared" si="456"/>
        <v>10</v>
      </c>
      <c r="CQ370" s="4">
        <f t="shared" si="457"/>
        <v>2</v>
      </c>
      <c r="CR370" s="4">
        <f t="shared" si="458"/>
        <v>20</v>
      </c>
      <c r="CS370" s="4">
        <f t="shared" si="459"/>
        <v>2</v>
      </c>
      <c r="CT370" s="4">
        <f t="shared" si="460"/>
        <v>15</v>
      </c>
      <c r="CU370" s="4">
        <f t="shared" si="461"/>
        <v>16</v>
      </c>
      <c r="CV370" s="4">
        <f t="shared" si="462"/>
        <v>8</v>
      </c>
      <c r="CW370" s="4">
        <f t="shared" si="463"/>
        <v>8</v>
      </c>
      <c r="CX370" s="4">
        <f t="shared" si="464"/>
        <v>14</v>
      </c>
      <c r="CY370" s="4">
        <f t="shared" si="465"/>
        <v>19</v>
      </c>
      <c r="CZ370" s="4">
        <f t="shared" si="466"/>
        <v>9</v>
      </c>
      <c r="DA370" s="4">
        <f t="shared" si="467"/>
        <v>2</v>
      </c>
      <c r="DB370" s="4">
        <f t="shared" si="468"/>
        <v>12</v>
      </c>
      <c r="DC370" s="4">
        <f t="shared" si="514"/>
        <v>2</v>
      </c>
      <c r="DD370" s="4">
        <f t="shared" si="469"/>
        <v>2</v>
      </c>
      <c r="DE370" s="4">
        <f t="shared" si="470"/>
        <v>2</v>
      </c>
      <c r="DF370" s="4">
        <f t="shared" si="471"/>
        <v>10</v>
      </c>
      <c r="DG370" s="4">
        <f t="shared" si="472"/>
        <v>2</v>
      </c>
      <c r="DH370" s="4">
        <f t="shared" si="473"/>
        <v>17</v>
      </c>
      <c r="DI370" s="4">
        <f t="shared" si="474"/>
        <v>6</v>
      </c>
      <c r="DJ370" s="4">
        <f t="shared" si="475"/>
        <v>15</v>
      </c>
      <c r="DK370" s="4">
        <f t="shared" si="476"/>
        <v>19</v>
      </c>
      <c r="DL370" s="4">
        <f t="shared" si="477"/>
        <v>2</v>
      </c>
      <c r="DM370" s="4">
        <f t="shared" si="478"/>
        <v>22</v>
      </c>
      <c r="DN370" s="4">
        <f t="shared" si="479"/>
        <v>23</v>
      </c>
      <c r="DO370" s="3"/>
    </row>
    <row r="371" spans="1:119" x14ac:dyDescent="0.35">
      <c r="A371" s="3" t="str">
        <f t="shared" si="480"/>
        <v/>
      </c>
      <c r="B371" s="6"/>
      <c r="C371" s="3" t="str">
        <f t="shared" si="430"/>
        <v/>
      </c>
      <c r="D371" s="3" t="e" cm="1">
        <f t="array" ref="D371:F371">INDEX(_xlfn.TEXTSPLIT(B371," ",,TRUE),_xlfn.SEQUENCE(1,3))</f>
        <v>#VALUE!</v>
      </c>
      <c r="E371" s="3" t="e">
        <v>#VALUE!</v>
      </c>
      <c r="F371" s="3" t="e">
        <v>#VALUE!</v>
      </c>
      <c r="G371" s="3" t="e" cm="1">
        <f t="array" ref="G371">_xlfn.XLOOKUP(D371,Data!$D$3:$D$36,Data!$E$3:$G$36)</f>
        <v>#VALUE!</v>
      </c>
      <c r="H371" s="3"/>
      <c r="I371" s="3"/>
      <c r="J371" s="3" t="e">
        <f>_xlfn.XMATCH(E371,Data!$L$3:$L$10)</f>
        <v>#VALUE!</v>
      </c>
      <c r="K371" s="3" t="str">
        <f>IF(M371="",IF(I371,Data!$B$4,_xlfn.XLOOKUP(D371,Data!$D$3:$D$36,Data!$E$3:$E$36)),"")</f>
        <v/>
      </c>
      <c r="L371" s="3" t="str">
        <f>IF(M371="",IF(I371,_xlfn.XLOOKUP(G371,Data!$L$3:$L$10,Data!$M$3:$M$10),IF(H371=0,"",IF(H371=1,E371,_xlfn.XLOOKUP(E371,Data!$L$3:$L$10,Data!$M$3:$M$10)))),"")</f>
        <v/>
      </c>
      <c r="M371" s="3" t="str">
        <f>IF(NOT(ISERROR(F371)),Data!$J$3,IF(ISERROR(G371),Data!$J$4,IF(AND(H371=0,NOT(ISERROR(E371))),Data!$J$5,IF(AND(H371=2,ISERROR(J371)),Data!$J$7,IF(AND(H371=1,ISERROR(E371)),Data!$J$6,"")))))</f>
        <v>I don't know that verb.</v>
      </c>
      <c r="N371" s="3" t="e">
        <f>_xlfn.XLOOKUP(K371,Data!$D$3:$D$36,Data!$H$3:$H$36)</f>
        <v>#N/A</v>
      </c>
      <c r="O371" s="3" t="e">
        <f>_xlfn.XLOOKUP(L371,Data!$X$3:$X$29,Data!$W$3:$W$29)</f>
        <v>#N/A</v>
      </c>
      <c r="P371" s="3" t="b">
        <f>OR(_xlfn.XLOOKUP(CK370,Data!$O$3:$O$25,Data!$U$3:$U$25),AND(CL370,OR(DC370=CK370,DC370=1)))</f>
        <v>1</v>
      </c>
      <c r="Q371" s="3" t="e" cm="1">
        <f t="array" ref="Q371">INDEX(CO370:DN370,1,O371)</f>
        <v>#N/A</v>
      </c>
      <c r="R371" s="3" t="e">
        <f t="shared" si="432"/>
        <v>#N/A</v>
      </c>
      <c r="S371" s="3" t="e">
        <f t="shared" si="481"/>
        <v>#N/A</v>
      </c>
      <c r="T371" s="3" t="str">
        <f t="shared" si="482"/>
        <v/>
      </c>
      <c r="U371" s="3" t="str">
        <f>IF(M371&lt;&gt;"",M371,IF(L371="","",IFERROR(IF(T371=0,IF(S371=FALSE,Data!$J$11,Data!$J$8),""),IF(K371=Data!$B$4,"",Data!$J$8))))</f>
        <v>I don't know that verb.</v>
      </c>
      <c r="V371" s="3" t="e" cm="1">
        <f t="array" ref="V371">INDEX(Data!$Q$3:$T$25,CK370,L371)</f>
        <v>#VALUE!</v>
      </c>
      <c r="W371" s="3" t="e">
        <f t="shared" si="433"/>
        <v>#VALUE!</v>
      </c>
      <c r="X371" s="3">
        <f t="shared" si="483"/>
        <v>0</v>
      </c>
      <c r="Y371" s="3" t="str">
        <f>IF(K371&lt;&gt;"Go","",IF(ISNUMBER(V371),IF(V371&gt;0,W371,Data!$J$9),Play!V371))</f>
        <v/>
      </c>
      <c r="Z371" s="3" t="b">
        <f t="shared" si="484"/>
        <v>0</v>
      </c>
      <c r="AA371" s="3" t="str">
        <f t="shared" si="485"/>
        <v/>
      </c>
      <c r="AB371" s="3">
        <f t="shared" si="434"/>
        <v>0</v>
      </c>
      <c r="AE371" s="5" t="str">
        <f t="shared" si="435"/>
        <v/>
      </c>
      <c r="AF371" s="5" t="str">
        <f>IF(AE371&lt;&gt;"",OR(_xlfn.XLOOKUP(AE371,Data!$O$3:$O$25,Data!$U$3:$U$25),AND(CL370,OR(DC370=1,DC370=CK370))),"")</f>
        <v/>
      </c>
      <c r="AG371" s="5" t="e" cm="1">
        <f t="array" ref="AG371">"Exits: " &amp; _xlfn.TEXTJOIN(", ", TRUE, IF(INDEX(Data!$Q$3:$T$25,AE371,0)&gt;0,Data!$Q$2:$T$2,""))&amp;"."</f>
        <v>#VALUE!</v>
      </c>
      <c r="AH371" s="5" t="str" cm="1">
        <f t="array" ref="AH371">_xlfn.TEXTJOIN(", ", TRUE, IF(CO370:DN370=AE371,_xlfn.XLOOKUP($CO$3:$DN$3,Data!$W$3:$W$28,Data!$X$3:$X$28),""))</f>
        <v/>
      </c>
      <c r="AI371" s="5" t="str">
        <f>IF(AF371="","",IF(AF371,_xlfn.XLOOKUP(AE371,Data!$O$3:$O$25,Data!$P$3:$P$25)&amp;" "&amp;AG371&amp;IF(AH371&lt;&gt;""," You see: " &amp;AH371&amp;".",""),Data!$J$10))</f>
        <v/>
      </c>
      <c r="AJ371" s="5" t="str">
        <f t="shared" si="486"/>
        <v/>
      </c>
      <c r="AK371" s="5" t="str">
        <f>IF(AND(K371="Talk",U371=""),_xlfn.XLOOKUP(T371,Data!$W$3:$W$28,Data!$AC$3:$AC$28),"")</f>
        <v/>
      </c>
      <c r="AL371" s="5" t="str">
        <f t="shared" si="487"/>
        <v/>
      </c>
      <c r="AM371" s="5" t="b">
        <f t="shared" si="488"/>
        <v>0</v>
      </c>
      <c r="AN371" s="5" t="str">
        <f>IF(AM371,IF(_xlfn.XLOOKUP(T371,Data!$W$3:$W$28,Data!$AA$3:$AA$28)=FALSE,"You can't take that.",IF(Q371=1,"You already have that.",IF(OR(CK370=CT370,CK370=CY370),"The unholy fiend prevents you!",""))),"")</f>
        <v/>
      </c>
      <c r="AO371" s="5" t="str">
        <f t="shared" si="489"/>
        <v/>
      </c>
      <c r="AP371" s="5" t="str">
        <f t="shared" si="490"/>
        <v/>
      </c>
      <c r="AQ371" s="5" t="b">
        <f t="shared" si="491"/>
        <v>0</v>
      </c>
      <c r="AR371" s="5" t="str">
        <f t="shared" si="492"/>
        <v/>
      </c>
      <c r="AS371" s="5" t="str">
        <f t="shared" si="493"/>
        <v/>
      </c>
      <c r="AT371" s="5" t="str">
        <f t="shared" si="431"/>
        <v/>
      </c>
      <c r="AU371" s="5" t="str">
        <f>IF(AND(K371="Examine",U371=""),_xlfn.XLOOKUP(T371,Data!$W$3:$W$28,Data!$Z$3:$Z$28)&amp;IF(T371=15,IF(CL370,IF(CM370&gt;=14,"burning brightly.",IF(CM370&gt;=9,"burning steadily.",IF(CM370&gt;=4,"burning weakly.","guttering."))),"unlit."),""),"")</f>
        <v/>
      </c>
      <c r="AV371" s="5" t="str" cm="1">
        <f t="array" ref="AV371">_xlfn.TEXTJOIN(", ", TRUE, IF(CO370:DN370=1,CO$1:DN$1,""))</f>
        <v/>
      </c>
      <c r="AW371" s="5" t="str">
        <f t="shared" si="494"/>
        <v/>
      </c>
      <c r="AX371" s="5" t="b">
        <f t="shared" si="495"/>
        <v>0</v>
      </c>
      <c r="AY371" s="5" t="str">
        <f>IF(AX371,IF(NOT(ISBLANK(_xlfn.XLOOKUP(T371,Data!$W$3:$W$28,Data!$AD$3:$AD$28))),IF(CK370=12,"","There's nowhere to pour it away here."),"You can't empty that!"),"")</f>
        <v/>
      </c>
      <c r="AZ371" s="5" t="str">
        <f t="shared" si="496"/>
        <v/>
      </c>
      <c r="BA371" s="5" t="b">
        <f t="shared" si="497"/>
        <v>0</v>
      </c>
      <c r="BB371" s="5" t="e">
        <f>_xlfn.XLOOKUP(T371,Data!$W$3:$W$28,Data!$AD$3:$AD$28)</f>
        <v>#N/A</v>
      </c>
      <c r="BC371" s="5" t="str">
        <f t="shared" si="498"/>
        <v/>
      </c>
      <c r="BD371" s="5" t="str">
        <f t="shared" si="499"/>
        <v/>
      </c>
      <c r="BE371" s="5" t="b">
        <f t="shared" si="500"/>
        <v>0</v>
      </c>
      <c r="BF371" s="5" t="str">
        <f t="shared" si="436"/>
        <v/>
      </c>
      <c r="BG371" s="5" t="str">
        <f t="shared" si="501"/>
        <v/>
      </c>
      <c r="BH371" s="5" t="b">
        <f t="shared" si="502"/>
        <v>0</v>
      </c>
      <c r="BI371" s="5" t="str">
        <f t="shared" si="503"/>
        <v/>
      </c>
      <c r="BJ371" s="5" t="str">
        <f t="shared" si="437"/>
        <v/>
      </c>
      <c r="BK371" s="5" t="str">
        <f>IF(BH371,IF(BI371="","You ring the bell. "&amp;IF(BJ371=0,"Nothing else happens.","The "&amp;_xlfn.XLOOKUP(BJ371,Data!$W$3:$W$28,Data!$X$3:$X$28)&amp;" is transformed!"),BI371),"")</f>
        <v/>
      </c>
      <c r="BL371" s="5" t="b">
        <f t="shared" si="504"/>
        <v>0</v>
      </c>
      <c r="BM371" s="5" t="b">
        <f t="shared" si="505"/>
        <v>0</v>
      </c>
      <c r="BN371" s="5" t="str">
        <f t="shared" si="438"/>
        <v/>
      </c>
      <c r="BO371" s="5" t="str">
        <f t="shared" si="439"/>
        <v/>
      </c>
      <c r="BP371" s="5" t="b">
        <f t="shared" si="506"/>
        <v>0</v>
      </c>
      <c r="BQ371" s="5" t="str">
        <f>IF(BP371,IF(_xlfn.XLOOKUP(T371,Data!$W$3:$W$28,Data!$AB$3:$AB$28),"That's much too precious to give away!",IF(OR(AND(T371=17,CK370=CQ370),AND(T371=21,CK370=CV370)),"","No-one here seems to want that.")),"")</f>
        <v/>
      </c>
      <c r="BR371" s="5" t="str">
        <f>IF(BP371,IF(BQ371&lt;&gt;"",BQ371,IF(T371=21,Data!$B$5,"The priest takes the water and it is transformed by heavenly radiance!")),"")</f>
        <v/>
      </c>
      <c r="BS371" s="5" t="b">
        <f t="shared" si="507"/>
        <v>0</v>
      </c>
      <c r="BT371" s="5" t="str">
        <f t="shared" si="440"/>
        <v/>
      </c>
      <c r="BU371" s="5" t="str">
        <f t="shared" si="508"/>
        <v/>
      </c>
      <c r="BV371" s="5" t="b">
        <f t="shared" si="509"/>
        <v>0</v>
      </c>
      <c r="BW371" s="5" t="str">
        <f t="shared" si="441"/>
        <v/>
      </c>
      <c r="BX371" s="5" t="str">
        <f t="shared" si="510"/>
        <v/>
      </c>
      <c r="BY371" s="5" t="b">
        <f t="shared" si="511"/>
        <v>0</v>
      </c>
      <c r="BZ371" s="5">
        <f t="shared" si="512"/>
        <v>0</v>
      </c>
      <c r="CA371" s="5" t="str">
        <f t="shared" si="442"/>
        <v/>
      </c>
      <c r="CB371" s="5" t="b">
        <f t="shared" si="443"/>
        <v>0</v>
      </c>
      <c r="CC371" s="5" t="str">
        <f t="shared" si="444"/>
        <v/>
      </c>
      <c r="CD371" s="5" t="b">
        <f t="shared" si="445"/>
        <v>0</v>
      </c>
      <c r="CE371" s="5" t="b">
        <f t="shared" si="446"/>
        <v>0</v>
      </c>
      <c r="CF371" s="5" t="b">
        <f t="shared" si="447"/>
        <v>0</v>
      </c>
      <c r="CG371" s="5" t="b">
        <f t="shared" si="448"/>
        <v>0</v>
      </c>
      <c r="CH371" s="5" t="b">
        <f t="shared" si="449"/>
        <v>0</v>
      </c>
      <c r="CI371" s="5">
        <f t="shared" si="450"/>
        <v>0</v>
      </c>
      <c r="CJ371" s="5" t="str">
        <f t="shared" si="451"/>
        <v>I don't know that verb.</v>
      </c>
      <c r="CK371" s="4">
        <f t="shared" si="452"/>
        <v>3</v>
      </c>
      <c r="CL371" s="4" t="b">
        <f t="shared" si="453"/>
        <v>0</v>
      </c>
      <c r="CM371" s="4">
        <f t="shared" si="513"/>
        <v>20</v>
      </c>
      <c r="CN371" s="4" t="b">
        <f t="shared" si="454"/>
        <v>0</v>
      </c>
      <c r="CO371" s="4">
        <f t="shared" si="455"/>
        <v>12</v>
      </c>
      <c r="CP371" s="4">
        <f t="shared" si="456"/>
        <v>10</v>
      </c>
      <c r="CQ371" s="4">
        <f t="shared" si="457"/>
        <v>2</v>
      </c>
      <c r="CR371" s="4">
        <f t="shared" si="458"/>
        <v>20</v>
      </c>
      <c r="CS371" s="4">
        <f t="shared" si="459"/>
        <v>2</v>
      </c>
      <c r="CT371" s="4">
        <f t="shared" si="460"/>
        <v>15</v>
      </c>
      <c r="CU371" s="4">
        <f t="shared" si="461"/>
        <v>16</v>
      </c>
      <c r="CV371" s="4">
        <f t="shared" si="462"/>
        <v>8</v>
      </c>
      <c r="CW371" s="4">
        <f t="shared" si="463"/>
        <v>8</v>
      </c>
      <c r="CX371" s="4">
        <f t="shared" si="464"/>
        <v>14</v>
      </c>
      <c r="CY371" s="4">
        <f t="shared" si="465"/>
        <v>19</v>
      </c>
      <c r="CZ371" s="4">
        <f t="shared" si="466"/>
        <v>9</v>
      </c>
      <c r="DA371" s="4">
        <f t="shared" si="467"/>
        <v>2</v>
      </c>
      <c r="DB371" s="4">
        <f t="shared" si="468"/>
        <v>12</v>
      </c>
      <c r="DC371" s="4">
        <f t="shared" si="514"/>
        <v>2</v>
      </c>
      <c r="DD371" s="4">
        <f t="shared" si="469"/>
        <v>2</v>
      </c>
      <c r="DE371" s="4">
        <f t="shared" si="470"/>
        <v>2</v>
      </c>
      <c r="DF371" s="4">
        <f t="shared" si="471"/>
        <v>10</v>
      </c>
      <c r="DG371" s="4">
        <f t="shared" si="472"/>
        <v>2</v>
      </c>
      <c r="DH371" s="4">
        <f t="shared" si="473"/>
        <v>17</v>
      </c>
      <c r="DI371" s="4">
        <f t="shared" si="474"/>
        <v>6</v>
      </c>
      <c r="DJ371" s="4">
        <f t="shared" si="475"/>
        <v>15</v>
      </c>
      <c r="DK371" s="4">
        <f t="shared" si="476"/>
        <v>19</v>
      </c>
      <c r="DL371" s="4">
        <f t="shared" si="477"/>
        <v>2</v>
      </c>
      <c r="DM371" s="4">
        <f t="shared" si="478"/>
        <v>22</v>
      </c>
      <c r="DN371" s="4">
        <f t="shared" si="479"/>
        <v>23</v>
      </c>
      <c r="DO371" s="3"/>
    </row>
    <row r="372" spans="1:119" x14ac:dyDescent="0.35">
      <c r="A372" s="3" t="str">
        <f t="shared" si="480"/>
        <v/>
      </c>
      <c r="B372" s="6"/>
      <c r="C372" s="3" t="str">
        <f t="shared" si="430"/>
        <v/>
      </c>
      <c r="D372" s="3" t="e" cm="1">
        <f t="array" ref="D372:F372">INDEX(_xlfn.TEXTSPLIT(B372," ",,TRUE),_xlfn.SEQUENCE(1,3))</f>
        <v>#VALUE!</v>
      </c>
      <c r="E372" s="3" t="e">
        <v>#VALUE!</v>
      </c>
      <c r="F372" s="3" t="e">
        <v>#VALUE!</v>
      </c>
      <c r="G372" s="3" t="e" cm="1">
        <f t="array" ref="G372">_xlfn.XLOOKUP(D372,Data!$D$3:$D$36,Data!$E$3:$G$36)</f>
        <v>#VALUE!</v>
      </c>
      <c r="H372" s="3"/>
      <c r="I372" s="3"/>
      <c r="J372" s="3" t="e">
        <f>_xlfn.XMATCH(E372,Data!$L$3:$L$10)</f>
        <v>#VALUE!</v>
      </c>
      <c r="K372" s="3" t="str">
        <f>IF(M372="",IF(I372,Data!$B$4,_xlfn.XLOOKUP(D372,Data!$D$3:$D$36,Data!$E$3:$E$36)),"")</f>
        <v/>
      </c>
      <c r="L372" s="3" t="str">
        <f>IF(M372="",IF(I372,_xlfn.XLOOKUP(G372,Data!$L$3:$L$10,Data!$M$3:$M$10),IF(H372=0,"",IF(H372=1,E372,_xlfn.XLOOKUP(E372,Data!$L$3:$L$10,Data!$M$3:$M$10)))),"")</f>
        <v/>
      </c>
      <c r="M372" s="3" t="str">
        <f>IF(NOT(ISERROR(F372)),Data!$J$3,IF(ISERROR(G372),Data!$J$4,IF(AND(H372=0,NOT(ISERROR(E372))),Data!$J$5,IF(AND(H372=2,ISERROR(J372)),Data!$J$7,IF(AND(H372=1,ISERROR(E372)),Data!$J$6,"")))))</f>
        <v>I don't know that verb.</v>
      </c>
      <c r="N372" s="3" t="e">
        <f>_xlfn.XLOOKUP(K372,Data!$D$3:$D$36,Data!$H$3:$H$36)</f>
        <v>#N/A</v>
      </c>
      <c r="O372" s="3" t="e">
        <f>_xlfn.XLOOKUP(L372,Data!$X$3:$X$29,Data!$W$3:$W$29)</f>
        <v>#N/A</v>
      </c>
      <c r="P372" s="3" t="b">
        <f>OR(_xlfn.XLOOKUP(CK371,Data!$O$3:$O$25,Data!$U$3:$U$25),AND(CL371,OR(DC371=CK371,DC371=1)))</f>
        <v>1</v>
      </c>
      <c r="Q372" s="3" t="e" cm="1">
        <f t="array" ref="Q372">INDEX(CO371:DN371,1,O372)</f>
        <v>#N/A</v>
      </c>
      <c r="R372" s="3" t="e">
        <f t="shared" si="432"/>
        <v>#N/A</v>
      </c>
      <c r="S372" s="3" t="e">
        <f t="shared" si="481"/>
        <v>#N/A</v>
      </c>
      <c r="T372" s="3" t="str">
        <f t="shared" si="482"/>
        <v/>
      </c>
      <c r="U372" s="3" t="str">
        <f>IF(M372&lt;&gt;"",M372,IF(L372="","",IFERROR(IF(T372=0,IF(S372=FALSE,Data!$J$11,Data!$J$8),""),IF(K372=Data!$B$4,"",Data!$J$8))))</f>
        <v>I don't know that verb.</v>
      </c>
      <c r="V372" s="3" t="e" cm="1">
        <f t="array" ref="V372">INDEX(Data!$Q$3:$T$25,CK371,L372)</f>
        <v>#VALUE!</v>
      </c>
      <c r="W372" s="3" t="e">
        <f t="shared" si="433"/>
        <v>#VALUE!</v>
      </c>
      <c r="X372" s="3">
        <f t="shared" si="483"/>
        <v>0</v>
      </c>
      <c r="Y372" s="3" t="str">
        <f>IF(K372&lt;&gt;"Go","",IF(ISNUMBER(V372),IF(V372&gt;0,W372,Data!$J$9),Play!V372))</f>
        <v/>
      </c>
      <c r="Z372" s="3" t="b">
        <f t="shared" si="484"/>
        <v>0</v>
      </c>
      <c r="AA372" s="3" t="str">
        <f t="shared" si="485"/>
        <v/>
      </c>
      <c r="AB372" s="3">
        <f t="shared" si="434"/>
        <v>0</v>
      </c>
      <c r="AE372" s="5" t="str">
        <f t="shared" si="435"/>
        <v/>
      </c>
      <c r="AF372" s="5" t="str">
        <f>IF(AE372&lt;&gt;"",OR(_xlfn.XLOOKUP(AE372,Data!$O$3:$O$25,Data!$U$3:$U$25),AND(CL371,OR(DC371=1,DC371=CK371))),"")</f>
        <v/>
      </c>
      <c r="AG372" s="5" t="e" cm="1">
        <f t="array" ref="AG372">"Exits: " &amp; _xlfn.TEXTJOIN(", ", TRUE, IF(INDEX(Data!$Q$3:$T$25,AE372,0)&gt;0,Data!$Q$2:$T$2,""))&amp;"."</f>
        <v>#VALUE!</v>
      </c>
      <c r="AH372" s="5" t="str" cm="1">
        <f t="array" ref="AH372">_xlfn.TEXTJOIN(", ", TRUE, IF(CO371:DN371=AE372,_xlfn.XLOOKUP($CO$3:$DN$3,Data!$W$3:$W$28,Data!$X$3:$X$28),""))</f>
        <v/>
      </c>
      <c r="AI372" s="5" t="str">
        <f>IF(AF372="","",IF(AF372,_xlfn.XLOOKUP(AE372,Data!$O$3:$O$25,Data!$P$3:$P$25)&amp;" "&amp;AG372&amp;IF(AH372&lt;&gt;""," You see: " &amp;AH372&amp;".",""),Data!$J$10))</f>
        <v/>
      </c>
      <c r="AJ372" s="5" t="str">
        <f t="shared" si="486"/>
        <v/>
      </c>
      <c r="AK372" s="5" t="str">
        <f>IF(AND(K372="Talk",U372=""),_xlfn.XLOOKUP(T372,Data!$W$3:$W$28,Data!$AC$3:$AC$28),"")</f>
        <v/>
      </c>
      <c r="AL372" s="5" t="str">
        <f t="shared" si="487"/>
        <v/>
      </c>
      <c r="AM372" s="5" t="b">
        <f t="shared" si="488"/>
        <v>0</v>
      </c>
      <c r="AN372" s="5" t="str">
        <f>IF(AM372,IF(_xlfn.XLOOKUP(T372,Data!$W$3:$W$28,Data!$AA$3:$AA$28)=FALSE,"You can't take that.",IF(Q372=1,"You already have that.",IF(OR(CK371=CT371,CK371=CY371),"The unholy fiend prevents you!",""))),"")</f>
        <v/>
      </c>
      <c r="AO372" s="5" t="str">
        <f t="shared" si="489"/>
        <v/>
      </c>
      <c r="AP372" s="5" t="str">
        <f t="shared" si="490"/>
        <v/>
      </c>
      <c r="AQ372" s="5" t="b">
        <f t="shared" si="491"/>
        <v>0</v>
      </c>
      <c r="AR372" s="5" t="str">
        <f t="shared" si="492"/>
        <v/>
      </c>
      <c r="AS372" s="5" t="str">
        <f t="shared" si="493"/>
        <v/>
      </c>
      <c r="AT372" s="5" t="str">
        <f t="shared" si="431"/>
        <v/>
      </c>
      <c r="AU372" s="5" t="str">
        <f>IF(AND(K372="Examine",U372=""),_xlfn.XLOOKUP(T372,Data!$W$3:$W$28,Data!$Z$3:$Z$28)&amp;IF(T372=15,IF(CL371,IF(CM371&gt;=14,"burning brightly.",IF(CM371&gt;=9,"burning steadily.",IF(CM371&gt;=4,"burning weakly.","guttering."))),"unlit."),""),"")</f>
        <v/>
      </c>
      <c r="AV372" s="5" t="str" cm="1">
        <f t="array" ref="AV372">_xlfn.TEXTJOIN(", ", TRUE, IF(CO371:DN371=1,CO$1:DN$1,""))</f>
        <v/>
      </c>
      <c r="AW372" s="5" t="str">
        <f t="shared" si="494"/>
        <v/>
      </c>
      <c r="AX372" s="5" t="b">
        <f t="shared" si="495"/>
        <v>0</v>
      </c>
      <c r="AY372" s="5" t="str">
        <f>IF(AX372,IF(NOT(ISBLANK(_xlfn.XLOOKUP(T372,Data!$W$3:$W$28,Data!$AD$3:$AD$28))),IF(CK371=12,"","There's nowhere to pour it away here."),"You can't empty that!"),"")</f>
        <v/>
      </c>
      <c r="AZ372" s="5" t="str">
        <f t="shared" si="496"/>
        <v/>
      </c>
      <c r="BA372" s="5" t="b">
        <f t="shared" si="497"/>
        <v>0</v>
      </c>
      <c r="BB372" s="5" t="e">
        <f>_xlfn.XLOOKUP(T372,Data!$W$3:$W$28,Data!$AD$3:$AD$28)</f>
        <v>#N/A</v>
      </c>
      <c r="BC372" s="5" t="str">
        <f t="shared" si="498"/>
        <v/>
      </c>
      <c r="BD372" s="5" t="str">
        <f t="shared" si="499"/>
        <v/>
      </c>
      <c r="BE372" s="5" t="b">
        <f t="shared" si="500"/>
        <v>0</v>
      </c>
      <c r="BF372" s="5" t="str">
        <f t="shared" si="436"/>
        <v/>
      </c>
      <c r="BG372" s="5" t="str">
        <f t="shared" si="501"/>
        <v/>
      </c>
      <c r="BH372" s="5" t="b">
        <f t="shared" si="502"/>
        <v>0</v>
      </c>
      <c r="BI372" s="5" t="str">
        <f t="shared" si="503"/>
        <v/>
      </c>
      <c r="BJ372" s="5" t="str">
        <f t="shared" si="437"/>
        <v/>
      </c>
      <c r="BK372" s="5" t="str">
        <f>IF(BH372,IF(BI372="","You ring the bell. "&amp;IF(BJ372=0,"Nothing else happens.","The "&amp;_xlfn.XLOOKUP(BJ372,Data!$W$3:$W$28,Data!$X$3:$X$28)&amp;" is transformed!"),BI372),"")</f>
        <v/>
      </c>
      <c r="BL372" s="5" t="b">
        <f t="shared" si="504"/>
        <v>0</v>
      </c>
      <c r="BM372" s="5" t="b">
        <f t="shared" si="505"/>
        <v>0</v>
      </c>
      <c r="BN372" s="5" t="str">
        <f t="shared" si="438"/>
        <v/>
      </c>
      <c r="BO372" s="5" t="str">
        <f t="shared" si="439"/>
        <v/>
      </c>
      <c r="BP372" s="5" t="b">
        <f t="shared" si="506"/>
        <v>0</v>
      </c>
      <c r="BQ372" s="5" t="str">
        <f>IF(BP372,IF(_xlfn.XLOOKUP(T372,Data!$W$3:$W$28,Data!$AB$3:$AB$28),"That's much too precious to give away!",IF(OR(AND(T372=17,CK371=CQ371),AND(T372=21,CK371=CV371)),"","No-one here seems to want that.")),"")</f>
        <v/>
      </c>
      <c r="BR372" s="5" t="str">
        <f>IF(BP372,IF(BQ372&lt;&gt;"",BQ372,IF(T372=21,Data!$B$5,"The priest takes the water and it is transformed by heavenly radiance!")),"")</f>
        <v/>
      </c>
      <c r="BS372" s="5" t="b">
        <f t="shared" si="507"/>
        <v>0</v>
      </c>
      <c r="BT372" s="5" t="str">
        <f t="shared" si="440"/>
        <v/>
      </c>
      <c r="BU372" s="5" t="str">
        <f t="shared" si="508"/>
        <v/>
      </c>
      <c r="BV372" s="5" t="b">
        <f t="shared" si="509"/>
        <v>0</v>
      </c>
      <c r="BW372" s="5" t="str">
        <f t="shared" si="441"/>
        <v/>
      </c>
      <c r="BX372" s="5" t="str">
        <f t="shared" si="510"/>
        <v/>
      </c>
      <c r="BY372" s="5" t="b">
        <f t="shared" si="511"/>
        <v>0</v>
      </c>
      <c r="BZ372" s="5">
        <f t="shared" si="512"/>
        <v>0</v>
      </c>
      <c r="CA372" s="5" t="str">
        <f t="shared" si="442"/>
        <v/>
      </c>
      <c r="CB372" s="5" t="b">
        <f t="shared" si="443"/>
        <v>0</v>
      </c>
      <c r="CC372" s="5" t="str">
        <f t="shared" si="444"/>
        <v/>
      </c>
      <c r="CD372" s="5" t="b">
        <f t="shared" si="445"/>
        <v>0</v>
      </c>
      <c r="CE372" s="5" t="b">
        <f t="shared" si="446"/>
        <v>0</v>
      </c>
      <c r="CF372" s="5" t="b">
        <f t="shared" si="447"/>
        <v>0</v>
      </c>
      <c r="CG372" s="5" t="b">
        <f t="shared" si="448"/>
        <v>0</v>
      </c>
      <c r="CH372" s="5" t="b">
        <f t="shared" si="449"/>
        <v>0</v>
      </c>
      <c r="CI372" s="5">
        <f t="shared" si="450"/>
        <v>0</v>
      </c>
      <c r="CJ372" s="5" t="str">
        <f t="shared" si="451"/>
        <v>I don't know that verb.</v>
      </c>
      <c r="CK372" s="4">
        <f t="shared" si="452"/>
        <v>3</v>
      </c>
      <c r="CL372" s="4" t="b">
        <f t="shared" si="453"/>
        <v>0</v>
      </c>
      <c r="CM372" s="4">
        <f t="shared" si="513"/>
        <v>20</v>
      </c>
      <c r="CN372" s="4" t="b">
        <f t="shared" si="454"/>
        <v>0</v>
      </c>
      <c r="CO372" s="4">
        <f t="shared" si="455"/>
        <v>12</v>
      </c>
      <c r="CP372" s="4">
        <f t="shared" si="456"/>
        <v>10</v>
      </c>
      <c r="CQ372" s="4">
        <f t="shared" si="457"/>
        <v>2</v>
      </c>
      <c r="CR372" s="4">
        <f t="shared" si="458"/>
        <v>20</v>
      </c>
      <c r="CS372" s="4">
        <f t="shared" si="459"/>
        <v>2</v>
      </c>
      <c r="CT372" s="4">
        <f t="shared" si="460"/>
        <v>15</v>
      </c>
      <c r="CU372" s="4">
        <f t="shared" si="461"/>
        <v>16</v>
      </c>
      <c r="CV372" s="4">
        <f t="shared" si="462"/>
        <v>8</v>
      </c>
      <c r="CW372" s="4">
        <f t="shared" si="463"/>
        <v>8</v>
      </c>
      <c r="CX372" s="4">
        <f t="shared" si="464"/>
        <v>14</v>
      </c>
      <c r="CY372" s="4">
        <f t="shared" si="465"/>
        <v>19</v>
      </c>
      <c r="CZ372" s="4">
        <f t="shared" si="466"/>
        <v>9</v>
      </c>
      <c r="DA372" s="4">
        <f t="shared" si="467"/>
        <v>2</v>
      </c>
      <c r="DB372" s="4">
        <f t="shared" si="468"/>
        <v>12</v>
      </c>
      <c r="DC372" s="4">
        <f t="shared" si="514"/>
        <v>2</v>
      </c>
      <c r="DD372" s="4">
        <f t="shared" si="469"/>
        <v>2</v>
      </c>
      <c r="DE372" s="4">
        <f t="shared" si="470"/>
        <v>2</v>
      </c>
      <c r="DF372" s="4">
        <f t="shared" si="471"/>
        <v>10</v>
      </c>
      <c r="DG372" s="4">
        <f t="shared" si="472"/>
        <v>2</v>
      </c>
      <c r="DH372" s="4">
        <f t="shared" si="473"/>
        <v>17</v>
      </c>
      <c r="DI372" s="4">
        <f t="shared" si="474"/>
        <v>6</v>
      </c>
      <c r="DJ372" s="4">
        <f t="shared" si="475"/>
        <v>15</v>
      </c>
      <c r="DK372" s="4">
        <f t="shared" si="476"/>
        <v>19</v>
      </c>
      <c r="DL372" s="4">
        <f t="shared" si="477"/>
        <v>2</v>
      </c>
      <c r="DM372" s="4">
        <f t="shared" si="478"/>
        <v>22</v>
      </c>
      <c r="DN372" s="4">
        <f t="shared" si="479"/>
        <v>23</v>
      </c>
      <c r="DO372" s="3"/>
    </row>
    <row r="373" spans="1:119" x14ac:dyDescent="0.35">
      <c r="A373" s="3" t="str">
        <f t="shared" si="480"/>
        <v/>
      </c>
      <c r="B373" s="6"/>
      <c r="C373" s="3" t="str">
        <f t="shared" si="430"/>
        <v/>
      </c>
      <c r="D373" s="3" t="e" cm="1">
        <f t="array" ref="D373:F373">INDEX(_xlfn.TEXTSPLIT(B373," ",,TRUE),_xlfn.SEQUENCE(1,3))</f>
        <v>#VALUE!</v>
      </c>
      <c r="E373" s="3" t="e">
        <v>#VALUE!</v>
      </c>
      <c r="F373" s="3" t="e">
        <v>#VALUE!</v>
      </c>
      <c r="G373" s="3" t="e" cm="1">
        <f t="array" ref="G373">_xlfn.XLOOKUP(D373,Data!$D$3:$D$36,Data!$E$3:$G$36)</f>
        <v>#VALUE!</v>
      </c>
      <c r="H373" s="3"/>
      <c r="I373" s="3"/>
      <c r="J373" s="3" t="e">
        <f>_xlfn.XMATCH(E373,Data!$L$3:$L$10)</f>
        <v>#VALUE!</v>
      </c>
      <c r="K373" s="3" t="str">
        <f>IF(M373="",IF(I373,Data!$B$4,_xlfn.XLOOKUP(D373,Data!$D$3:$D$36,Data!$E$3:$E$36)),"")</f>
        <v/>
      </c>
      <c r="L373" s="3" t="str">
        <f>IF(M373="",IF(I373,_xlfn.XLOOKUP(G373,Data!$L$3:$L$10,Data!$M$3:$M$10),IF(H373=0,"",IF(H373=1,E373,_xlfn.XLOOKUP(E373,Data!$L$3:$L$10,Data!$M$3:$M$10)))),"")</f>
        <v/>
      </c>
      <c r="M373" s="3" t="str">
        <f>IF(NOT(ISERROR(F373)),Data!$J$3,IF(ISERROR(G373),Data!$J$4,IF(AND(H373=0,NOT(ISERROR(E373))),Data!$J$5,IF(AND(H373=2,ISERROR(J373)),Data!$J$7,IF(AND(H373=1,ISERROR(E373)),Data!$J$6,"")))))</f>
        <v>I don't know that verb.</v>
      </c>
      <c r="N373" s="3" t="e">
        <f>_xlfn.XLOOKUP(K373,Data!$D$3:$D$36,Data!$H$3:$H$36)</f>
        <v>#N/A</v>
      </c>
      <c r="O373" s="3" t="e">
        <f>_xlfn.XLOOKUP(L373,Data!$X$3:$X$29,Data!$W$3:$W$29)</f>
        <v>#N/A</v>
      </c>
      <c r="P373" s="3" t="b">
        <f>OR(_xlfn.XLOOKUP(CK372,Data!$O$3:$O$25,Data!$U$3:$U$25),AND(CL372,OR(DC372=CK372,DC372=1)))</f>
        <v>1</v>
      </c>
      <c r="Q373" s="3" t="e" cm="1">
        <f t="array" ref="Q373">INDEX(CO372:DN372,1,O373)</f>
        <v>#N/A</v>
      </c>
      <c r="R373" s="3" t="e">
        <f t="shared" si="432"/>
        <v>#N/A</v>
      </c>
      <c r="S373" s="3" t="e">
        <f t="shared" si="481"/>
        <v>#N/A</v>
      </c>
      <c r="T373" s="3" t="str">
        <f t="shared" si="482"/>
        <v/>
      </c>
      <c r="U373" s="3" t="str">
        <f>IF(M373&lt;&gt;"",M373,IF(L373="","",IFERROR(IF(T373=0,IF(S373=FALSE,Data!$J$11,Data!$J$8),""),IF(K373=Data!$B$4,"",Data!$J$8))))</f>
        <v>I don't know that verb.</v>
      </c>
      <c r="V373" s="3" t="e" cm="1">
        <f t="array" ref="V373">INDEX(Data!$Q$3:$T$25,CK372,L373)</f>
        <v>#VALUE!</v>
      </c>
      <c r="W373" s="3" t="e">
        <f t="shared" si="433"/>
        <v>#VALUE!</v>
      </c>
      <c r="X373" s="3">
        <f t="shared" si="483"/>
        <v>0</v>
      </c>
      <c r="Y373" s="3" t="str">
        <f>IF(K373&lt;&gt;"Go","",IF(ISNUMBER(V373),IF(V373&gt;0,W373,Data!$J$9),Play!V373))</f>
        <v/>
      </c>
      <c r="Z373" s="3" t="b">
        <f t="shared" si="484"/>
        <v>0</v>
      </c>
      <c r="AA373" s="3" t="str">
        <f t="shared" si="485"/>
        <v/>
      </c>
      <c r="AB373" s="3">
        <f t="shared" si="434"/>
        <v>0</v>
      </c>
      <c r="AE373" s="5" t="str">
        <f t="shared" si="435"/>
        <v/>
      </c>
      <c r="AF373" s="5" t="str">
        <f>IF(AE373&lt;&gt;"",OR(_xlfn.XLOOKUP(AE373,Data!$O$3:$O$25,Data!$U$3:$U$25),AND(CL372,OR(DC372=1,DC372=CK372))),"")</f>
        <v/>
      </c>
      <c r="AG373" s="5" t="e" cm="1">
        <f t="array" ref="AG373">"Exits: " &amp; _xlfn.TEXTJOIN(", ", TRUE, IF(INDEX(Data!$Q$3:$T$25,AE373,0)&gt;0,Data!$Q$2:$T$2,""))&amp;"."</f>
        <v>#VALUE!</v>
      </c>
      <c r="AH373" s="5" t="str" cm="1">
        <f t="array" ref="AH373">_xlfn.TEXTJOIN(", ", TRUE, IF(CO372:DN372=AE373,_xlfn.XLOOKUP($CO$3:$DN$3,Data!$W$3:$W$28,Data!$X$3:$X$28),""))</f>
        <v/>
      </c>
      <c r="AI373" s="5" t="str">
        <f>IF(AF373="","",IF(AF373,_xlfn.XLOOKUP(AE373,Data!$O$3:$O$25,Data!$P$3:$P$25)&amp;" "&amp;AG373&amp;IF(AH373&lt;&gt;""," You see: " &amp;AH373&amp;".",""),Data!$J$10))</f>
        <v/>
      </c>
      <c r="AJ373" s="5" t="str">
        <f t="shared" si="486"/>
        <v/>
      </c>
      <c r="AK373" s="5" t="str">
        <f>IF(AND(K373="Talk",U373=""),_xlfn.XLOOKUP(T373,Data!$W$3:$W$28,Data!$AC$3:$AC$28),"")</f>
        <v/>
      </c>
      <c r="AL373" s="5" t="str">
        <f t="shared" si="487"/>
        <v/>
      </c>
      <c r="AM373" s="5" t="b">
        <f t="shared" si="488"/>
        <v>0</v>
      </c>
      <c r="AN373" s="5" t="str">
        <f>IF(AM373,IF(_xlfn.XLOOKUP(T373,Data!$W$3:$W$28,Data!$AA$3:$AA$28)=FALSE,"You can't take that.",IF(Q373=1,"You already have that.",IF(OR(CK372=CT372,CK372=CY372),"The unholy fiend prevents you!",""))),"")</f>
        <v/>
      </c>
      <c r="AO373" s="5" t="str">
        <f t="shared" si="489"/>
        <v/>
      </c>
      <c r="AP373" s="5" t="str">
        <f t="shared" si="490"/>
        <v/>
      </c>
      <c r="AQ373" s="5" t="b">
        <f t="shared" si="491"/>
        <v>0</v>
      </c>
      <c r="AR373" s="5" t="str">
        <f t="shared" si="492"/>
        <v/>
      </c>
      <c r="AS373" s="5" t="str">
        <f t="shared" si="493"/>
        <v/>
      </c>
      <c r="AT373" s="5" t="str">
        <f t="shared" si="431"/>
        <v/>
      </c>
      <c r="AU373" s="5" t="str">
        <f>IF(AND(K373="Examine",U373=""),_xlfn.XLOOKUP(T373,Data!$W$3:$W$28,Data!$Z$3:$Z$28)&amp;IF(T373=15,IF(CL372,IF(CM372&gt;=14,"burning brightly.",IF(CM372&gt;=9,"burning steadily.",IF(CM372&gt;=4,"burning weakly.","guttering."))),"unlit."),""),"")</f>
        <v/>
      </c>
      <c r="AV373" s="5" t="str" cm="1">
        <f t="array" ref="AV373">_xlfn.TEXTJOIN(", ", TRUE, IF(CO372:DN372=1,CO$1:DN$1,""))</f>
        <v/>
      </c>
      <c r="AW373" s="5" t="str">
        <f t="shared" si="494"/>
        <v/>
      </c>
      <c r="AX373" s="5" t="b">
        <f t="shared" si="495"/>
        <v>0</v>
      </c>
      <c r="AY373" s="5" t="str">
        <f>IF(AX373,IF(NOT(ISBLANK(_xlfn.XLOOKUP(T373,Data!$W$3:$W$28,Data!$AD$3:$AD$28))),IF(CK372=12,"","There's nowhere to pour it away here."),"You can't empty that!"),"")</f>
        <v/>
      </c>
      <c r="AZ373" s="5" t="str">
        <f t="shared" si="496"/>
        <v/>
      </c>
      <c r="BA373" s="5" t="b">
        <f t="shared" si="497"/>
        <v>0</v>
      </c>
      <c r="BB373" s="5" t="e">
        <f>_xlfn.XLOOKUP(T373,Data!$W$3:$W$28,Data!$AD$3:$AD$28)</f>
        <v>#N/A</v>
      </c>
      <c r="BC373" s="5" t="str">
        <f t="shared" si="498"/>
        <v/>
      </c>
      <c r="BD373" s="5" t="str">
        <f t="shared" si="499"/>
        <v/>
      </c>
      <c r="BE373" s="5" t="b">
        <f t="shared" si="500"/>
        <v>0</v>
      </c>
      <c r="BF373" s="5" t="str">
        <f t="shared" si="436"/>
        <v/>
      </c>
      <c r="BG373" s="5" t="str">
        <f t="shared" si="501"/>
        <v/>
      </c>
      <c r="BH373" s="5" t="b">
        <f t="shared" si="502"/>
        <v>0</v>
      </c>
      <c r="BI373" s="5" t="str">
        <f t="shared" si="503"/>
        <v/>
      </c>
      <c r="BJ373" s="5" t="str">
        <f t="shared" si="437"/>
        <v/>
      </c>
      <c r="BK373" s="5" t="str">
        <f>IF(BH373,IF(BI373="","You ring the bell. "&amp;IF(BJ373=0,"Nothing else happens.","The "&amp;_xlfn.XLOOKUP(BJ373,Data!$W$3:$W$28,Data!$X$3:$X$28)&amp;" is transformed!"),BI373),"")</f>
        <v/>
      </c>
      <c r="BL373" s="5" t="b">
        <f t="shared" si="504"/>
        <v>0</v>
      </c>
      <c r="BM373" s="5" t="b">
        <f t="shared" si="505"/>
        <v>0</v>
      </c>
      <c r="BN373" s="5" t="str">
        <f t="shared" si="438"/>
        <v/>
      </c>
      <c r="BO373" s="5" t="str">
        <f t="shared" si="439"/>
        <v/>
      </c>
      <c r="BP373" s="5" t="b">
        <f t="shared" si="506"/>
        <v>0</v>
      </c>
      <c r="BQ373" s="5" t="str">
        <f>IF(BP373,IF(_xlfn.XLOOKUP(T373,Data!$W$3:$W$28,Data!$AB$3:$AB$28),"That's much too precious to give away!",IF(OR(AND(T373=17,CK372=CQ372),AND(T373=21,CK372=CV372)),"","No-one here seems to want that.")),"")</f>
        <v/>
      </c>
      <c r="BR373" s="5" t="str">
        <f>IF(BP373,IF(BQ373&lt;&gt;"",BQ373,IF(T373=21,Data!$B$5,"The priest takes the water and it is transformed by heavenly radiance!")),"")</f>
        <v/>
      </c>
      <c r="BS373" s="5" t="b">
        <f t="shared" si="507"/>
        <v>0</v>
      </c>
      <c r="BT373" s="5" t="str">
        <f t="shared" si="440"/>
        <v/>
      </c>
      <c r="BU373" s="5" t="str">
        <f t="shared" si="508"/>
        <v/>
      </c>
      <c r="BV373" s="5" t="b">
        <f t="shared" si="509"/>
        <v>0</v>
      </c>
      <c r="BW373" s="5" t="str">
        <f t="shared" si="441"/>
        <v/>
      </c>
      <c r="BX373" s="5" t="str">
        <f t="shared" si="510"/>
        <v/>
      </c>
      <c r="BY373" s="5" t="b">
        <f t="shared" si="511"/>
        <v>0</v>
      </c>
      <c r="BZ373" s="5">
        <f t="shared" si="512"/>
        <v>0</v>
      </c>
      <c r="CA373" s="5" t="str">
        <f t="shared" si="442"/>
        <v/>
      </c>
      <c r="CB373" s="5" t="b">
        <f t="shared" si="443"/>
        <v>0</v>
      </c>
      <c r="CC373" s="5" t="str">
        <f t="shared" si="444"/>
        <v/>
      </c>
      <c r="CD373" s="5" t="b">
        <f t="shared" si="445"/>
        <v>0</v>
      </c>
      <c r="CE373" s="5" t="b">
        <f t="shared" si="446"/>
        <v>0</v>
      </c>
      <c r="CF373" s="5" t="b">
        <f t="shared" si="447"/>
        <v>0</v>
      </c>
      <c r="CG373" s="5" t="b">
        <f t="shared" si="448"/>
        <v>0</v>
      </c>
      <c r="CH373" s="5" t="b">
        <f t="shared" si="449"/>
        <v>0</v>
      </c>
      <c r="CI373" s="5">
        <f t="shared" si="450"/>
        <v>0</v>
      </c>
      <c r="CJ373" s="5" t="str">
        <f t="shared" si="451"/>
        <v>I don't know that verb.</v>
      </c>
      <c r="CK373" s="4">
        <f t="shared" si="452"/>
        <v>3</v>
      </c>
      <c r="CL373" s="4" t="b">
        <f t="shared" si="453"/>
        <v>0</v>
      </c>
      <c r="CM373" s="4">
        <f t="shared" si="513"/>
        <v>20</v>
      </c>
      <c r="CN373" s="4" t="b">
        <f t="shared" si="454"/>
        <v>0</v>
      </c>
      <c r="CO373" s="4">
        <f t="shared" si="455"/>
        <v>12</v>
      </c>
      <c r="CP373" s="4">
        <f t="shared" si="456"/>
        <v>10</v>
      </c>
      <c r="CQ373" s="4">
        <f t="shared" si="457"/>
        <v>2</v>
      </c>
      <c r="CR373" s="4">
        <f t="shared" si="458"/>
        <v>20</v>
      </c>
      <c r="CS373" s="4">
        <f t="shared" si="459"/>
        <v>2</v>
      </c>
      <c r="CT373" s="4">
        <f t="shared" si="460"/>
        <v>15</v>
      </c>
      <c r="CU373" s="4">
        <f t="shared" si="461"/>
        <v>16</v>
      </c>
      <c r="CV373" s="4">
        <f t="shared" si="462"/>
        <v>8</v>
      </c>
      <c r="CW373" s="4">
        <f t="shared" si="463"/>
        <v>8</v>
      </c>
      <c r="CX373" s="4">
        <f t="shared" si="464"/>
        <v>14</v>
      </c>
      <c r="CY373" s="4">
        <f t="shared" si="465"/>
        <v>19</v>
      </c>
      <c r="CZ373" s="4">
        <f t="shared" si="466"/>
        <v>9</v>
      </c>
      <c r="DA373" s="4">
        <f t="shared" si="467"/>
        <v>2</v>
      </c>
      <c r="DB373" s="4">
        <f t="shared" si="468"/>
        <v>12</v>
      </c>
      <c r="DC373" s="4">
        <f t="shared" si="514"/>
        <v>2</v>
      </c>
      <c r="DD373" s="4">
        <f t="shared" si="469"/>
        <v>2</v>
      </c>
      <c r="DE373" s="4">
        <f t="shared" si="470"/>
        <v>2</v>
      </c>
      <c r="DF373" s="4">
        <f t="shared" si="471"/>
        <v>10</v>
      </c>
      <c r="DG373" s="4">
        <f t="shared" si="472"/>
        <v>2</v>
      </c>
      <c r="DH373" s="4">
        <f t="shared" si="473"/>
        <v>17</v>
      </c>
      <c r="DI373" s="4">
        <f t="shared" si="474"/>
        <v>6</v>
      </c>
      <c r="DJ373" s="4">
        <f t="shared" si="475"/>
        <v>15</v>
      </c>
      <c r="DK373" s="4">
        <f t="shared" si="476"/>
        <v>19</v>
      </c>
      <c r="DL373" s="4">
        <f t="shared" si="477"/>
        <v>2</v>
      </c>
      <c r="DM373" s="4">
        <f t="shared" si="478"/>
        <v>22</v>
      </c>
      <c r="DN373" s="4">
        <f t="shared" si="479"/>
        <v>23</v>
      </c>
      <c r="DO373" s="3"/>
    </row>
    <row r="374" spans="1:119" x14ac:dyDescent="0.35">
      <c r="A374" s="3" t="str">
        <f t="shared" si="480"/>
        <v/>
      </c>
      <c r="B374" s="6"/>
      <c r="C374" s="3" t="str">
        <f t="shared" si="430"/>
        <v/>
      </c>
      <c r="D374" s="3" t="e" cm="1">
        <f t="array" ref="D374:F374">INDEX(_xlfn.TEXTSPLIT(B374," ",,TRUE),_xlfn.SEQUENCE(1,3))</f>
        <v>#VALUE!</v>
      </c>
      <c r="E374" s="3" t="e">
        <v>#VALUE!</v>
      </c>
      <c r="F374" s="3" t="e">
        <v>#VALUE!</v>
      </c>
      <c r="G374" s="3" t="e" cm="1">
        <f t="array" ref="G374">_xlfn.XLOOKUP(D374,Data!$D$3:$D$36,Data!$E$3:$G$36)</f>
        <v>#VALUE!</v>
      </c>
      <c r="H374" s="3"/>
      <c r="I374" s="3"/>
      <c r="J374" s="3" t="e">
        <f>_xlfn.XMATCH(E374,Data!$L$3:$L$10)</f>
        <v>#VALUE!</v>
      </c>
      <c r="K374" s="3" t="str">
        <f>IF(M374="",IF(I374,Data!$B$4,_xlfn.XLOOKUP(D374,Data!$D$3:$D$36,Data!$E$3:$E$36)),"")</f>
        <v/>
      </c>
      <c r="L374" s="3" t="str">
        <f>IF(M374="",IF(I374,_xlfn.XLOOKUP(G374,Data!$L$3:$L$10,Data!$M$3:$M$10),IF(H374=0,"",IF(H374=1,E374,_xlfn.XLOOKUP(E374,Data!$L$3:$L$10,Data!$M$3:$M$10)))),"")</f>
        <v/>
      </c>
      <c r="M374" s="3" t="str">
        <f>IF(NOT(ISERROR(F374)),Data!$J$3,IF(ISERROR(G374),Data!$J$4,IF(AND(H374=0,NOT(ISERROR(E374))),Data!$J$5,IF(AND(H374=2,ISERROR(J374)),Data!$J$7,IF(AND(H374=1,ISERROR(E374)),Data!$J$6,"")))))</f>
        <v>I don't know that verb.</v>
      </c>
      <c r="N374" s="3" t="e">
        <f>_xlfn.XLOOKUP(K374,Data!$D$3:$D$36,Data!$H$3:$H$36)</f>
        <v>#N/A</v>
      </c>
      <c r="O374" s="3" t="e">
        <f>_xlfn.XLOOKUP(L374,Data!$X$3:$X$29,Data!$W$3:$W$29)</f>
        <v>#N/A</v>
      </c>
      <c r="P374" s="3" t="b">
        <f>OR(_xlfn.XLOOKUP(CK373,Data!$O$3:$O$25,Data!$U$3:$U$25),AND(CL373,OR(DC373=CK373,DC373=1)))</f>
        <v>1</v>
      </c>
      <c r="Q374" s="3" t="e" cm="1">
        <f t="array" ref="Q374">INDEX(CO373:DN373,1,O374)</f>
        <v>#N/A</v>
      </c>
      <c r="R374" s="3" t="e">
        <f t="shared" si="432"/>
        <v>#N/A</v>
      </c>
      <c r="S374" s="3" t="e">
        <f t="shared" si="481"/>
        <v>#N/A</v>
      </c>
      <c r="T374" s="3" t="str">
        <f t="shared" si="482"/>
        <v/>
      </c>
      <c r="U374" s="3" t="str">
        <f>IF(M374&lt;&gt;"",M374,IF(L374="","",IFERROR(IF(T374=0,IF(S374=FALSE,Data!$J$11,Data!$J$8),""),IF(K374=Data!$B$4,"",Data!$J$8))))</f>
        <v>I don't know that verb.</v>
      </c>
      <c r="V374" s="3" t="e" cm="1">
        <f t="array" ref="V374">INDEX(Data!$Q$3:$T$25,CK373,L374)</f>
        <v>#VALUE!</v>
      </c>
      <c r="W374" s="3" t="e">
        <f t="shared" si="433"/>
        <v>#VALUE!</v>
      </c>
      <c r="X374" s="3">
        <f t="shared" si="483"/>
        <v>0</v>
      </c>
      <c r="Y374" s="3" t="str">
        <f>IF(K374&lt;&gt;"Go","",IF(ISNUMBER(V374),IF(V374&gt;0,W374,Data!$J$9),Play!V374))</f>
        <v/>
      </c>
      <c r="Z374" s="3" t="b">
        <f t="shared" si="484"/>
        <v>0</v>
      </c>
      <c r="AA374" s="3" t="str">
        <f t="shared" si="485"/>
        <v/>
      </c>
      <c r="AB374" s="3">
        <f t="shared" si="434"/>
        <v>0</v>
      </c>
      <c r="AE374" s="5" t="str">
        <f t="shared" si="435"/>
        <v/>
      </c>
      <c r="AF374" s="5" t="str">
        <f>IF(AE374&lt;&gt;"",OR(_xlfn.XLOOKUP(AE374,Data!$O$3:$O$25,Data!$U$3:$U$25),AND(CL373,OR(DC373=1,DC373=CK373))),"")</f>
        <v/>
      </c>
      <c r="AG374" s="5" t="e" cm="1">
        <f t="array" ref="AG374">"Exits: " &amp; _xlfn.TEXTJOIN(", ", TRUE, IF(INDEX(Data!$Q$3:$T$25,AE374,0)&gt;0,Data!$Q$2:$T$2,""))&amp;"."</f>
        <v>#VALUE!</v>
      </c>
      <c r="AH374" s="5" t="str" cm="1">
        <f t="array" ref="AH374">_xlfn.TEXTJOIN(", ", TRUE, IF(CO373:DN373=AE374,_xlfn.XLOOKUP($CO$3:$DN$3,Data!$W$3:$W$28,Data!$X$3:$X$28),""))</f>
        <v/>
      </c>
      <c r="AI374" s="5" t="str">
        <f>IF(AF374="","",IF(AF374,_xlfn.XLOOKUP(AE374,Data!$O$3:$O$25,Data!$P$3:$P$25)&amp;" "&amp;AG374&amp;IF(AH374&lt;&gt;""," You see: " &amp;AH374&amp;".",""),Data!$J$10))</f>
        <v/>
      </c>
      <c r="AJ374" s="5" t="str">
        <f t="shared" si="486"/>
        <v/>
      </c>
      <c r="AK374" s="5" t="str">
        <f>IF(AND(K374="Talk",U374=""),_xlfn.XLOOKUP(T374,Data!$W$3:$W$28,Data!$AC$3:$AC$28),"")</f>
        <v/>
      </c>
      <c r="AL374" s="5" t="str">
        <f t="shared" si="487"/>
        <v/>
      </c>
      <c r="AM374" s="5" t="b">
        <f t="shared" si="488"/>
        <v>0</v>
      </c>
      <c r="AN374" s="5" t="str">
        <f>IF(AM374,IF(_xlfn.XLOOKUP(T374,Data!$W$3:$W$28,Data!$AA$3:$AA$28)=FALSE,"You can't take that.",IF(Q374=1,"You already have that.",IF(OR(CK373=CT373,CK373=CY373),"The unholy fiend prevents you!",""))),"")</f>
        <v/>
      </c>
      <c r="AO374" s="5" t="str">
        <f t="shared" si="489"/>
        <v/>
      </c>
      <c r="AP374" s="5" t="str">
        <f t="shared" si="490"/>
        <v/>
      </c>
      <c r="AQ374" s="5" t="b">
        <f t="shared" si="491"/>
        <v>0</v>
      </c>
      <c r="AR374" s="5" t="str">
        <f t="shared" si="492"/>
        <v/>
      </c>
      <c r="AS374" s="5" t="str">
        <f t="shared" si="493"/>
        <v/>
      </c>
      <c r="AT374" s="5" t="str">
        <f t="shared" si="431"/>
        <v/>
      </c>
      <c r="AU374" s="5" t="str">
        <f>IF(AND(K374="Examine",U374=""),_xlfn.XLOOKUP(T374,Data!$W$3:$W$28,Data!$Z$3:$Z$28)&amp;IF(T374=15,IF(CL373,IF(CM373&gt;=14,"burning brightly.",IF(CM373&gt;=9,"burning steadily.",IF(CM373&gt;=4,"burning weakly.","guttering."))),"unlit."),""),"")</f>
        <v/>
      </c>
      <c r="AV374" s="5" t="str" cm="1">
        <f t="array" ref="AV374">_xlfn.TEXTJOIN(", ", TRUE, IF(CO373:DN373=1,CO$1:DN$1,""))</f>
        <v/>
      </c>
      <c r="AW374" s="5" t="str">
        <f t="shared" si="494"/>
        <v/>
      </c>
      <c r="AX374" s="5" t="b">
        <f t="shared" si="495"/>
        <v>0</v>
      </c>
      <c r="AY374" s="5" t="str">
        <f>IF(AX374,IF(NOT(ISBLANK(_xlfn.XLOOKUP(T374,Data!$W$3:$W$28,Data!$AD$3:$AD$28))),IF(CK373=12,"","There's nowhere to pour it away here."),"You can't empty that!"),"")</f>
        <v/>
      </c>
      <c r="AZ374" s="5" t="str">
        <f t="shared" si="496"/>
        <v/>
      </c>
      <c r="BA374" s="5" t="b">
        <f t="shared" si="497"/>
        <v>0</v>
      </c>
      <c r="BB374" s="5" t="e">
        <f>_xlfn.XLOOKUP(T374,Data!$W$3:$W$28,Data!$AD$3:$AD$28)</f>
        <v>#N/A</v>
      </c>
      <c r="BC374" s="5" t="str">
        <f t="shared" si="498"/>
        <v/>
      </c>
      <c r="BD374" s="5" t="str">
        <f t="shared" si="499"/>
        <v/>
      </c>
      <c r="BE374" s="5" t="b">
        <f t="shared" si="500"/>
        <v>0</v>
      </c>
      <c r="BF374" s="5" t="str">
        <f t="shared" si="436"/>
        <v/>
      </c>
      <c r="BG374" s="5" t="str">
        <f t="shared" si="501"/>
        <v/>
      </c>
      <c r="BH374" s="5" t="b">
        <f t="shared" si="502"/>
        <v>0</v>
      </c>
      <c r="BI374" s="5" t="str">
        <f t="shared" si="503"/>
        <v/>
      </c>
      <c r="BJ374" s="5" t="str">
        <f t="shared" si="437"/>
        <v/>
      </c>
      <c r="BK374" s="5" t="str">
        <f>IF(BH374,IF(BI374="","You ring the bell. "&amp;IF(BJ374=0,"Nothing else happens.","The "&amp;_xlfn.XLOOKUP(BJ374,Data!$W$3:$W$28,Data!$X$3:$X$28)&amp;" is transformed!"),BI374),"")</f>
        <v/>
      </c>
      <c r="BL374" s="5" t="b">
        <f t="shared" si="504"/>
        <v>0</v>
      </c>
      <c r="BM374" s="5" t="b">
        <f t="shared" si="505"/>
        <v>0</v>
      </c>
      <c r="BN374" s="5" t="str">
        <f t="shared" si="438"/>
        <v/>
      </c>
      <c r="BO374" s="5" t="str">
        <f t="shared" si="439"/>
        <v/>
      </c>
      <c r="BP374" s="5" t="b">
        <f t="shared" si="506"/>
        <v>0</v>
      </c>
      <c r="BQ374" s="5" t="str">
        <f>IF(BP374,IF(_xlfn.XLOOKUP(T374,Data!$W$3:$W$28,Data!$AB$3:$AB$28),"That's much too precious to give away!",IF(OR(AND(T374=17,CK373=CQ373),AND(T374=21,CK373=CV373)),"","No-one here seems to want that.")),"")</f>
        <v/>
      </c>
      <c r="BR374" s="5" t="str">
        <f>IF(BP374,IF(BQ374&lt;&gt;"",BQ374,IF(T374=21,Data!$B$5,"The priest takes the water and it is transformed by heavenly radiance!")),"")</f>
        <v/>
      </c>
      <c r="BS374" s="5" t="b">
        <f t="shared" si="507"/>
        <v>0</v>
      </c>
      <c r="BT374" s="5" t="str">
        <f t="shared" si="440"/>
        <v/>
      </c>
      <c r="BU374" s="5" t="str">
        <f t="shared" si="508"/>
        <v/>
      </c>
      <c r="BV374" s="5" t="b">
        <f t="shared" si="509"/>
        <v>0</v>
      </c>
      <c r="BW374" s="5" t="str">
        <f t="shared" si="441"/>
        <v/>
      </c>
      <c r="BX374" s="5" t="str">
        <f t="shared" si="510"/>
        <v/>
      </c>
      <c r="BY374" s="5" t="b">
        <f t="shared" si="511"/>
        <v>0</v>
      </c>
      <c r="BZ374" s="5">
        <f t="shared" si="512"/>
        <v>0</v>
      </c>
      <c r="CA374" s="5" t="str">
        <f t="shared" si="442"/>
        <v/>
      </c>
      <c r="CB374" s="5" t="b">
        <f t="shared" si="443"/>
        <v>0</v>
      </c>
      <c r="CC374" s="5" t="str">
        <f t="shared" si="444"/>
        <v/>
      </c>
      <c r="CD374" s="5" t="b">
        <f t="shared" si="445"/>
        <v>0</v>
      </c>
      <c r="CE374" s="5" t="b">
        <f t="shared" si="446"/>
        <v>0</v>
      </c>
      <c r="CF374" s="5" t="b">
        <f t="shared" si="447"/>
        <v>0</v>
      </c>
      <c r="CG374" s="5" t="b">
        <f t="shared" si="448"/>
        <v>0</v>
      </c>
      <c r="CH374" s="5" t="b">
        <f t="shared" si="449"/>
        <v>0</v>
      </c>
      <c r="CI374" s="5">
        <f t="shared" si="450"/>
        <v>0</v>
      </c>
      <c r="CJ374" s="5" t="str">
        <f t="shared" si="451"/>
        <v>I don't know that verb.</v>
      </c>
      <c r="CK374" s="4">
        <f t="shared" si="452"/>
        <v>3</v>
      </c>
      <c r="CL374" s="4" t="b">
        <f t="shared" si="453"/>
        <v>0</v>
      </c>
      <c r="CM374" s="4">
        <f t="shared" si="513"/>
        <v>20</v>
      </c>
      <c r="CN374" s="4" t="b">
        <f t="shared" si="454"/>
        <v>0</v>
      </c>
      <c r="CO374" s="4">
        <f t="shared" si="455"/>
        <v>12</v>
      </c>
      <c r="CP374" s="4">
        <f t="shared" si="456"/>
        <v>10</v>
      </c>
      <c r="CQ374" s="4">
        <f t="shared" si="457"/>
        <v>2</v>
      </c>
      <c r="CR374" s="4">
        <f t="shared" si="458"/>
        <v>20</v>
      </c>
      <c r="CS374" s="4">
        <f t="shared" si="459"/>
        <v>2</v>
      </c>
      <c r="CT374" s="4">
        <f t="shared" si="460"/>
        <v>15</v>
      </c>
      <c r="CU374" s="4">
        <f t="shared" si="461"/>
        <v>16</v>
      </c>
      <c r="CV374" s="4">
        <f t="shared" si="462"/>
        <v>8</v>
      </c>
      <c r="CW374" s="4">
        <f t="shared" si="463"/>
        <v>8</v>
      </c>
      <c r="CX374" s="4">
        <f t="shared" si="464"/>
        <v>14</v>
      </c>
      <c r="CY374" s="4">
        <f t="shared" si="465"/>
        <v>19</v>
      </c>
      <c r="CZ374" s="4">
        <f t="shared" si="466"/>
        <v>9</v>
      </c>
      <c r="DA374" s="4">
        <f t="shared" si="467"/>
        <v>2</v>
      </c>
      <c r="DB374" s="4">
        <f t="shared" si="468"/>
        <v>12</v>
      </c>
      <c r="DC374" s="4">
        <f t="shared" si="514"/>
        <v>2</v>
      </c>
      <c r="DD374" s="4">
        <f t="shared" si="469"/>
        <v>2</v>
      </c>
      <c r="DE374" s="4">
        <f t="shared" si="470"/>
        <v>2</v>
      </c>
      <c r="DF374" s="4">
        <f t="shared" si="471"/>
        <v>10</v>
      </c>
      <c r="DG374" s="4">
        <f t="shared" si="472"/>
        <v>2</v>
      </c>
      <c r="DH374" s="4">
        <f t="shared" si="473"/>
        <v>17</v>
      </c>
      <c r="DI374" s="4">
        <f t="shared" si="474"/>
        <v>6</v>
      </c>
      <c r="DJ374" s="4">
        <f t="shared" si="475"/>
        <v>15</v>
      </c>
      <c r="DK374" s="4">
        <f t="shared" si="476"/>
        <v>19</v>
      </c>
      <c r="DL374" s="4">
        <f t="shared" si="477"/>
        <v>2</v>
      </c>
      <c r="DM374" s="4">
        <f t="shared" si="478"/>
        <v>22</v>
      </c>
      <c r="DN374" s="4">
        <f t="shared" si="479"/>
        <v>23</v>
      </c>
      <c r="DO374" s="3"/>
    </row>
    <row r="375" spans="1:119" x14ac:dyDescent="0.35">
      <c r="A375" s="3" t="str">
        <f t="shared" si="480"/>
        <v/>
      </c>
      <c r="B375" s="6"/>
      <c r="C375" s="3" t="str">
        <f t="shared" si="430"/>
        <v/>
      </c>
      <c r="D375" s="3" t="e" cm="1">
        <f t="array" ref="D375:F375">INDEX(_xlfn.TEXTSPLIT(B375," ",,TRUE),_xlfn.SEQUENCE(1,3))</f>
        <v>#VALUE!</v>
      </c>
      <c r="E375" s="3" t="e">
        <v>#VALUE!</v>
      </c>
      <c r="F375" s="3" t="e">
        <v>#VALUE!</v>
      </c>
      <c r="G375" s="3" t="e" cm="1">
        <f t="array" ref="G375">_xlfn.XLOOKUP(D375,Data!$D$3:$D$36,Data!$E$3:$G$36)</f>
        <v>#VALUE!</v>
      </c>
      <c r="H375" s="3"/>
      <c r="I375" s="3"/>
      <c r="J375" s="3" t="e">
        <f>_xlfn.XMATCH(E375,Data!$L$3:$L$10)</f>
        <v>#VALUE!</v>
      </c>
      <c r="K375" s="3" t="str">
        <f>IF(M375="",IF(I375,Data!$B$4,_xlfn.XLOOKUP(D375,Data!$D$3:$D$36,Data!$E$3:$E$36)),"")</f>
        <v/>
      </c>
      <c r="L375" s="3" t="str">
        <f>IF(M375="",IF(I375,_xlfn.XLOOKUP(G375,Data!$L$3:$L$10,Data!$M$3:$M$10),IF(H375=0,"",IF(H375=1,E375,_xlfn.XLOOKUP(E375,Data!$L$3:$L$10,Data!$M$3:$M$10)))),"")</f>
        <v/>
      </c>
      <c r="M375" s="3" t="str">
        <f>IF(NOT(ISERROR(F375)),Data!$J$3,IF(ISERROR(G375),Data!$J$4,IF(AND(H375=0,NOT(ISERROR(E375))),Data!$J$5,IF(AND(H375=2,ISERROR(J375)),Data!$J$7,IF(AND(H375=1,ISERROR(E375)),Data!$J$6,"")))))</f>
        <v>I don't know that verb.</v>
      </c>
      <c r="N375" s="3" t="e">
        <f>_xlfn.XLOOKUP(K375,Data!$D$3:$D$36,Data!$H$3:$H$36)</f>
        <v>#N/A</v>
      </c>
      <c r="O375" s="3" t="e">
        <f>_xlfn.XLOOKUP(L375,Data!$X$3:$X$29,Data!$W$3:$W$29)</f>
        <v>#N/A</v>
      </c>
      <c r="P375" s="3" t="b">
        <f>OR(_xlfn.XLOOKUP(CK374,Data!$O$3:$O$25,Data!$U$3:$U$25),AND(CL374,OR(DC374=CK374,DC374=1)))</f>
        <v>1</v>
      </c>
      <c r="Q375" s="3" t="e" cm="1">
        <f t="array" ref="Q375">INDEX(CO374:DN374,1,O375)</f>
        <v>#N/A</v>
      </c>
      <c r="R375" s="3" t="e">
        <f t="shared" si="432"/>
        <v>#N/A</v>
      </c>
      <c r="S375" s="3" t="e">
        <f t="shared" si="481"/>
        <v>#N/A</v>
      </c>
      <c r="T375" s="3" t="str">
        <f t="shared" si="482"/>
        <v/>
      </c>
      <c r="U375" s="3" t="str">
        <f>IF(M375&lt;&gt;"",M375,IF(L375="","",IFERROR(IF(T375=0,IF(S375=FALSE,Data!$J$11,Data!$J$8),""),IF(K375=Data!$B$4,"",Data!$J$8))))</f>
        <v>I don't know that verb.</v>
      </c>
      <c r="V375" s="3" t="e" cm="1">
        <f t="array" ref="V375">INDEX(Data!$Q$3:$T$25,CK374,L375)</f>
        <v>#VALUE!</v>
      </c>
      <c r="W375" s="3" t="e">
        <f t="shared" si="433"/>
        <v>#VALUE!</v>
      </c>
      <c r="X375" s="3">
        <f t="shared" si="483"/>
        <v>0</v>
      </c>
      <c r="Y375" s="3" t="str">
        <f>IF(K375&lt;&gt;"Go","",IF(ISNUMBER(V375),IF(V375&gt;0,W375,Data!$J$9),Play!V375))</f>
        <v/>
      </c>
      <c r="Z375" s="3" t="b">
        <f t="shared" si="484"/>
        <v>0</v>
      </c>
      <c r="AA375" s="3" t="str">
        <f t="shared" si="485"/>
        <v/>
      </c>
      <c r="AB375" s="3">
        <f t="shared" si="434"/>
        <v>0</v>
      </c>
      <c r="AE375" s="5" t="str">
        <f t="shared" si="435"/>
        <v/>
      </c>
      <c r="AF375" s="5" t="str">
        <f>IF(AE375&lt;&gt;"",OR(_xlfn.XLOOKUP(AE375,Data!$O$3:$O$25,Data!$U$3:$U$25),AND(CL374,OR(DC374=1,DC374=CK374))),"")</f>
        <v/>
      </c>
      <c r="AG375" s="5" t="e" cm="1">
        <f t="array" ref="AG375">"Exits: " &amp; _xlfn.TEXTJOIN(", ", TRUE, IF(INDEX(Data!$Q$3:$T$25,AE375,0)&gt;0,Data!$Q$2:$T$2,""))&amp;"."</f>
        <v>#VALUE!</v>
      </c>
      <c r="AH375" s="5" t="str" cm="1">
        <f t="array" ref="AH375">_xlfn.TEXTJOIN(", ", TRUE, IF(CO374:DN374=AE375,_xlfn.XLOOKUP($CO$3:$DN$3,Data!$W$3:$W$28,Data!$X$3:$X$28),""))</f>
        <v/>
      </c>
      <c r="AI375" s="5" t="str">
        <f>IF(AF375="","",IF(AF375,_xlfn.XLOOKUP(AE375,Data!$O$3:$O$25,Data!$P$3:$P$25)&amp;" "&amp;AG375&amp;IF(AH375&lt;&gt;""," You see: " &amp;AH375&amp;".",""),Data!$J$10))</f>
        <v/>
      </c>
      <c r="AJ375" s="5" t="str">
        <f t="shared" si="486"/>
        <v/>
      </c>
      <c r="AK375" s="5" t="str">
        <f>IF(AND(K375="Talk",U375=""),_xlfn.XLOOKUP(T375,Data!$W$3:$W$28,Data!$AC$3:$AC$28),"")</f>
        <v/>
      </c>
      <c r="AL375" s="5" t="str">
        <f t="shared" si="487"/>
        <v/>
      </c>
      <c r="AM375" s="5" t="b">
        <f t="shared" si="488"/>
        <v>0</v>
      </c>
      <c r="AN375" s="5" t="str">
        <f>IF(AM375,IF(_xlfn.XLOOKUP(T375,Data!$W$3:$W$28,Data!$AA$3:$AA$28)=FALSE,"You can't take that.",IF(Q375=1,"You already have that.",IF(OR(CK374=CT374,CK374=CY374),"The unholy fiend prevents you!",""))),"")</f>
        <v/>
      </c>
      <c r="AO375" s="5" t="str">
        <f t="shared" si="489"/>
        <v/>
      </c>
      <c r="AP375" s="5" t="str">
        <f t="shared" si="490"/>
        <v/>
      </c>
      <c r="AQ375" s="5" t="b">
        <f t="shared" si="491"/>
        <v>0</v>
      </c>
      <c r="AR375" s="5" t="str">
        <f t="shared" si="492"/>
        <v/>
      </c>
      <c r="AS375" s="5" t="str">
        <f t="shared" si="493"/>
        <v/>
      </c>
      <c r="AT375" s="5" t="str">
        <f t="shared" si="431"/>
        <v/>
      </c>
      <c r="AU375" s="5" t="str">
        <f>IF(AND(K375="Examine",U375=""),_xlfn.XLOOKUP(T375,Data!$W$3:$W$28,Data!$Z$3:$Z$28)&amp;IF(T375=15,IF(CL374,IF(CM374&gt;=14,"burning brightly.",IF(CM374&gt;=9,"burning steadily.",IF(CM374&gt;=4,"burning weakly.","guttering."))),"unlit."),""),"")</f>
        <v/>
      </c>
      <c r="AV375" s="5" t="str" cm="1">
        <f t="array" ref="AV375">_xlfn.TEXTJOIN(", ", TRUE, IF(CO374:DN374=1,CO$1:DN$1,""))</f>
        <v/>
      </c>
      <c r="AW375" s="5" t="str">
        <f t="shared" si="494"/>
        <v/>
      </c>
      <c r="AX375" s="5" t="b">
        <f t="shared" si="495"/>
        <v>0</v>
      </c>
      <c r="AY375" s="5" t="str">
        <f>IF(AX375,IF(NOT(ISBLANK(_xlfn.XLOOKUP(T375,Data!$W$3:$W$28,Data!$AD$3:$AD$28))),IF(CK374=12,"","There's nowhere to pour it away here."),"You can't empty that!"),"")</f>
        <v/>
      </c>
      <c r="AZ375" s="5" t="str">
        <f t="shared" si="496"/>
        <v/>
      </c>
      <c r="BA375" s="5" t="b">
        <f t="shared" si="497"/>
        <v>0</v>
      </c>
      <c r="BB375" s="5" t="e">
        <f>_xlfn.XLOOKUP(T375,Data!$W$3:$W$28,Data!$AD$3:$AD$28)</f>
        <v>#N/A</v>
      </c>
      <c r="BC375" s="5" t="str">
        <f t="shared" si="498"/>
        <v/>
      </c>
      <c r="BD375" s="5" t="str">
        <f t="shared" si="499"/>
        <v/>
      </c>
      <c r="BE375" s="5" t="b">
        <f t="shared" si="500"/>
        <v>0</v>
      </c>
      <c r="BF375" s="5" t="str">
        <f t="shared" si="436"/>
        <v/>
      </c>
      <c r="BG375" s="5" t="str">
        <f t="shared" si="501"/>
        <v/>
      </c>
      <c r="BH375" s="5" t="b">
        <f t="shared" si="502"/>
        <v>0</v>
      </c>
      <c r="BI375" s="5" t="str">
        <f t="shared" si="503"/>
        <v/>
      </c>
      <c r="BJ375" s="5" t="str">
        <f t="shared" si="437"/>
        <v/>
      </c>
      <c r="BK375" s="5" t="str">
        <f>IF(BH375,IF(BI375="","You ring the bell. "&amp;IF(BJ375=0,"Nothing else happens.","The "&amp;_xlfn.XLOOKUP(BJ375,Data!$W$3:$W$28,Data!$X$3:$X$28)&amp;" is transformed!"),BI375),"")</f>
        <v/>
      </c>
      <c r="BL375" s="5" t="b">
        <f t="shared" si="504"/>
        <v>0</v>
      </c>
      <c r="BM375" s="5" t="b">
        <f t="shared" si="505"/>
        <v>0</v>
      </c>
      <c r="BN375" s="5" t="str">
        <f t="shared" si="438"/>
        <v/>
      </c>
      <c r="BO375" s="5" t="str">
        <f t="shared" si="439"/>
        <v/>
      </c>
      <c r="BP375" s="5" t="b">
        <f t="shared" si="506"/>
        <v>0</v>
      </c>
      <c r="BQ375" s="5" t="str">
        <f>IF(BP375,IF(_xlfn.XLOOKUP(T375,Data!$W$3:$W$28,Data!$AB$3:$AB$28),"That's much too precious to give away!",IF(OR(AND(T375=17,CK374=CQ374),AND(T375=21,CK374=CV374)),"","No-one here seems to want that.")),"")</f>
        <v/>
      </c>
      <c r="BR375" s="5" t="str">
        <f>IF(BP375,IF(BQ375&lt;&gt;"",BQ375,IF(T375=21,Data!$B$5,"The priest takes the water and it is transformed by heavenly radiance!")),"")</f>
        <v/>
      </c>
      <c r="BS375" s="5" t="b">
        <f t="shared" si="507"/>
        <v>0</v>
      </c>
      <c r="BT375" s="5" t="str">
        <f t="shared" si="440"/>
        <v/>
      </c>
      <c r="BU375" s="5" t="str">
        <f t="shared" si="508"/>
        <v/>
      </c>
      <c r="BV375" s="5" t="b">
        <f t="shared" si="509"/>
        <v>0</v>
      </c>
      <c r="BW375" s="5" t="str">
        <f t="shared" si="441"/>
        <v/>
      </c>
      <c r="BX375" s="5" t="str">
        <f t="shared" si="510"/>
        <v/>
      </c>
      <c r="BY375" s="5" t="b">
        <f t="shared" si="511"/>
        <v>0</v>
      </c>
      <c r="BZ375" s="5">
        <f t="shared" si="512"/>
        <v>0</v>
      </c>
      <c r="CA375" s="5" t="str">
        <f t="shared" si="442"/>
        <v/>
      </c>
      <c r="CB375" s="5" t="b">
        <f t="shared" si="443"/>
        <v>0</v>
      </c>
      <c r="CC375" s="5" t="str">
        <f t="shared" si="444"/>
        <v/>
      </c>
      <c r="CD375" s="5" t="b">
        <f t="shared" si="445"/>
        <v>0</v>
      </c>
      <c r="CE375" s="5" t="b">
        <f t="shared" si="446"/>
        <v>0</v>
      </c>
      <c r="CF375" s="5" t="b">
        <f t="shared" si="447"/>
        <v>0</v>
      </c>
      <c r="CG375" s="5" t="b">
        <f t="shared" si="448"/>
        <v>0</v>
      </c>
      <c r="CH375" s="5" t="b">
        <f t="shared" si="449"/>
        <v>0</v>
      </c>
      <c r="CI375" s="5">
        <f t="shared" si="450"/>
        <v>0</v>
      </c>
      <c r="CJ375" s="5" t="str">
        <f t="shared" si="451"/>
        <v>I don't know that verb.</v>
      </c>
      <c r="CK375" s="4">
        <f t="shared" si="452"/>
        <v>3</v>
      </c>
      <c r="CL375" s="4" t="b">
        <f t="shared" si="453"/>
        <v>0</v>
      </c>
      <c r="CM375" s="4">
        <f t="shared" si="513"/>
        <v>20</v>
      </c>
      <c r="CN375" s="4" t="b">
        <f t="shared" si="454"/>
        <v>0</v>
      </c>
      <c r="CO375" s="4">
        <f t="shared" si="455"/>
        <v>12</v>
      </c>
      <c r="CP375" s="4">
        <f t="shared" si="456"/>
        <v>10</v>
      </c>
      <c r="CQ375" s="4">
        <f t="shared" si="457"/>
        <v>2</v>
      </c>
      <c r="CR375" s="4">
        <f t="shared" si="458"/>
        <v>20</v>
      </c>
      <c r="CS375" s="4">
        <f t="shared" si="459"/>
        <v>2</v>
      </c>
      <c r="CT375" s="4">
        <f t="shared" si="460"/>
        <v>15</v>
      </c>
      <c r="CU375" s="4">
        <f t="shared" si="461"/>
        <v>16</v>
      </c>
      <c r="CV375" s="4">
        <f t="shared" si="462"/>
        <v>8</v>
      </c>
      <c r="CW375" s="4">
        <f t="shared" si="463"/>
        <v>8</v>
      </c>
      <c r="CX375" s="4">
        <f t="shared" si="464"/>
        <v>14</v>
      </c>
      <c r="CY375" s="4">
        <f t="shared" si="465"/>
        <v>19</v>
      </c>
      <c r="CZ375" s="4">
        <f t="shared" si="466"/>
        <v>9</v>
      </c>
      <c r="DA375" s="4">
        <f t="shared" si="467"/>
        <v>2</v>
      </c>
      <c r="DB375" s="4">
        <f t="shared" si="468"/>
        <v>12</v>
      </c>
      <c r="DC375" s="4">
        <f t="shared" si="514"/>
        <v>2</v>
      </c>
      <c r="DD375" s="4">
        <f t="shared" si="469"/>
        <v>2</v>
      </c>
      <c r="DE375" s="4">
        <f t="shared" si="470"/>
        <v>2</v>
      </c>
      <c r="DF375" s="4">
        <f t="shared" si="471"/>
        <v>10</v>
      </c>
      <c r="DG375" s="4">
        <f t="shared" si="472"/>
        <v>2</v>
      </c>
      <c r="DH375" s="4">
        <f t="shared" si="473"/>
        <v>17</v>
      </c>
      <c r="DI375" s="4">
        <f t="shared" si="474"/>
        <v>6</v>
      </c>
      <c r="DJ375" s="4">
        <f t="shared" si="475"/>
        <v>15</v>
      </c>
      <c r="DK375" s="4">
        <f t="shared" si="476"/>
        <v>19</v>
      </c>
      <c r="DL375" s="4">
        <f t="shared" si="477"/>
        <v>2</v>
      </c>
      <c r="DM375" s="4">
        <f t="shared" si="478"/>
        <v>22</v>
      </c>
      <c r="DN375" s="4">
        <f t="shared" si="479"/>
        <v>23</v>
      </c>
      <c r="DO375" s="3"/>
    </row>
    <row r="376" spans="1:119" x14ac:dyDescent="0.35">
      <c r="A376" s="3" t="str">
        <f t="shared" si="480"/>
        <v/>
      </c>
      <c r="B376" s="6"/>
      <c r="C376" s="3" t="str">
        <f t="shared" si="430"/>
        <v/>
      </c>
      <c r="D376" s="3" t="e" cm="1">
        <f t="array" ref="D376:F376">INDEX(_xlfn.TEXTSPLIT(B376," ",,TRUE),_xlfn.SEQUENCE(1,3))</f>
        <v>#VALUE!</v>
      </c>
      <c r="E376" s="3" t="e">
        <v>#VALUE!</v>
      </c>
      <c r="F376" s="3" t="e">
        <v>#VALUE!</v>
      </c>
      <c r="G376" s="3" t="e" cm="1">
        <f t="array" ref="G376">_xlfn.XLOOKUP(D376,Data!$D$3:$D$36,Data!$E$3:$G$36)</f>
        <v>#VALUE!</v>
      </c>
      <c r="H376" s="3"/>
      <c r="I376" s="3"/>
      <c r="J376" s="3" t="e">
        <f>_xlfn.XMATCH(E376,Data!$L$3:$L$10)</f>
        <v>#VALUE!</v>
      </c>
      <c r="K376" s="3" t="str">
        <f>IF(M376="",IF(I376,Data!$B$4,_xlfn.XLOOKUP(D376,Data!$D$3:$D$36,Data!$E$3:$E$36)),"")</f>
        <v/>
      </c>
      <c r="L376" s="3" t="str">
        <f>IF(M376="",IF(I376,_xlfn.XLOOKUP(G376,Data!$L$3:$L$10,Data!$M$3:$M$10),IF(H376=0,"",IF(H376=1,E376,_xlfn.XLOOKUP(E376,Data!$L$3:$L$10,Data!$M$3:$M$10)))),"")</f>
        <v/>
      </c>
      <c r="M376" s="3" t="str">
        <f>IF(NOT(ISERROR(F376)),Data!$J$3,IF(ISERROR(G376),Data!$J$4,IF(AND(H376=0,NOT(ISERROR(E376))),Data!$J$5,IF(AND(H376=2,ISERROR(J376)),Data!$J$7,IF(AND(H376=1,ISERROR(E376)),Data!$J$6,"")))))</f>
        <v>I don't know that verb.</v>
      </c>
      <c r="N376" s="3" t="e">
        <f>_xlfn.XLOOKUP(K376,Data!$D$3:$D$36,Data!$H$3:$H$36)</f>
        <v>#N/A</v>
      </c>
      <c r="O376" s="3" t="e">
        <f>_xlfn.XLOOKUP(L376,Data!$X$3:$X$29,Data!$W$3:$W$29)</f>
        <v>#N/A</v>
      </c>
      <c r="P376" s="3" t="b">
        <f>OR(_xlfn.XLOOKUP(CK375,Data!$O$3:$O$25,Data!$U$3:$U$25),AND(CL375,OR(DC375=CK375,DC375=1)))</f>
        <v>1</v>
      </c>
      <c r="Q376" s="3" t="e" cm="1">
        <f t="array" ref="Q376">INDEX(CO375:DN375,1,O376)</f>
        <v>#N/A</v>
      </c>
      <c r="R376" s="3" t="e">
        <f t="shared" si="432"/>
        <v>#N/A</v>
      </c>
      <c r="S376" s="3" t="e">
        <f t="shared" si="481"/>
        <v>#N/A</v>
      </c>
      <c r="T376" s="3" t="str">
        <f t="shared" si="482"/>
        <v/>
      </c>
      <c r="U376" s="3" t="str">
        <f>IF(M376&lt;&gt;"",M376,IF(L376="","",IFERROR(IF(T376=0,IF(S376=FALSE,Data!$J$11,Data!$J$8),""),IF(K376=Data!$B$4,"",Data!$J$8))))</f>
        <v>I don't know that verb.</v>
      </c>
      <c r="V376" s="3" t="e" cm="1">
        <f t="array" ref="V376">INDEX(Data!$Q$3:$T$25,CK375,L376)</f>
        <v>#VALUE!</v>
      </c>
      <c r="W376" s="3" t="e">
        <f t="shared" si="433"/>
        <v>#VALUE!</v>
      </c>
      <c r="X376" s="3">
        <f t="shared" si="483"/>
        <v>0</v>
      </c>
      <c r="Y376" s="3" t="str">
        <f>IF(K376&lt;&gt;"Go","",IF(ISNUMBER(V376),IF(V376&gt;0,W376,Data!$J$9),Play!V376))</f>
        <v/>
      </c>
      <c r="Z376" s="3" t="b">
        <f t="shared" si="484"/>
        <v>0</v>
      </c>
      <c r="AA376" s="3" t="str">
        <f t="shared" si="485"/>
        <v/>
      </c>
      <c r="AB376" s="3">
        <f t="shared" si="434"/>
        <v>0</v>
      </c>
      <c r="AE376" s="5" t="str">
        <f t="shared" si="435"/>
        <v/>
      </c>
      <c r="AF376" s="5" t="str">
        <f>IF(AE376&lt;&gt;"",OR(_xlfn.XLOOKUP(AE376,Data!$O$3:$O$25,Data!$U$3:$U$25),AND(CL375,OR(DC375=1,DC375=CK375))),"")</f>
        <v/>
      </c>
      <c r="AG376" s="5" t="e" cm="1">
        <f t="array" ref="AG376">"Exits: " &amp; _xlfn.TEXTJOIN(", ", TRUE, IF(INDEX(Data!$Q$3:$T$25,AE376,0)&gt;0,Data!$Q$2:$T$2,""))&amp;"."</f>
        <v>#VALUE!</v>
      </c>
      <c r="AH376" s="5" t="str" cm="1">
        <f t="array" ref="AH376">_xlfn.TEXTJOIN(", ", TRUE, IF(CO375:DN375=AE376,_xlfn.XLOOKUP($CO$3:$DN$3,Data!$W$3:$W$28,Data!$X$3:$X$28),""))</f>
        <v/>
      </c>
      <c r="AI376" s="5" t="str">
        <f>IF(AF376="","",IF(AF376,_xlfn.XLOOKUP(AE376,Data!$O$3:$O$25,Data!$P$3:$P$25)&amp;" "&amp;AG376&amp;IF(AH376&lt;&gt;""," You see: " &amp;AH376&amp;".",""),Data!$J$10))</f>
        <v/>
      </c>
      <c r="AJ376" s="5" t="str">
        <f t="shared" si="486"/>
        <v/>
      </c>
      <c r="AK376" s="5" t="str">
        <f>IF(AND(K376="Talk",U376=""),_xlfn.XLOOKUP(T376,Data!$W$3:$W$28,Data!$AC$3:$AC$28),"")</f>
        <v/>
      </c>
      <c r="AL376" s="5" t="str">
        <f t="shared" si="487"/>
        <v/>
      </c>
      <c r="AM376" s="5" t="b">
        <f t="shared" si="488"/>
        <v>0</v>
      </c>
      <c r="AN376" s="5" t="str">
        <f>IF(AM376,IF(_xlfn.XLOOKUP(T376,Data!$W$3:$W$28,Data!$AA$3:$AA$28)=FALSE,"You can't take that.",IF(Q376=1,"You already have that.",IF(OR(CK375=CT375,CK375=CY375),"The unholy fiend prevents you!",""))),"")</f>
        <v/>
      </c>
      <c r="AO376" s="5" t="str">
        <f t="shared" si="489"/>
        <v/>
      </c>
      <c r="AP376" s="5" t="str">
        <f t="shared" si="490"/>
        <v/>
      </c>
      <c r="AQ376" s="5" t="b">
        <f t="shared" si="491"/>
        <v>0</v>
      </c>
      <c r="AR376" s="5" t="str">
        <f t="shared" si="492"/>
        <v/>
      </c>
      <c r="AS376" s="5" t="str">
        <f t="shared" si="493"/>
        <v/>
      </c>
      <c r="AT376" s="5" t="str">
        <f t="shared" si="431"/>
        <v/>
      </c>
      <c r="AU376" s="5" t="str">
        <f>IF(AND(K376="Examine",U376=""),_xlfn.XLOOKUP(T376,Data!$W$3:$W$28,Data!$Z$3:$Z$28)&amp;IF(T376=15,IF(CL375,IF(CM375&gt;=14,"burning brightly.",IF(CM375&gt;=9,"burning steadily.",IF(CM375&gt;=4,"burning weakly.","guttering."))),"unlit."),""),"")</f>
        <v/>
      </c>
      <c r="AV376" s="5" t="str" cm="1">
        <f t="array" ref="AV376">_xlfn.TEXTJOIN(", ", TRUE, IF(CO375:DN375=1,CO$1:DN$1,""))</f>
        <v/>
      </c>
      <c r="AW376" s="5" t="str">
        <f t="shared" si="494"/>
        <v/>
      </c>
      <c r="AX376" s="5" t="b">
        <f t="shared" si="495"/>
        <v>0</v>
      </c>
      <c r="AY376" s="5" t="str">
        <f>IF(AX376,IF(NOT(ISBLANK(_xlfn.XLOOKUP(T376,Data!$W$3:$W$28,Data!$AD$3:$AD$28))),IF(CK375=12,"","There's nowhere to pour it away here."),"You can't empty that!"),"")</f>
        <v/>
      </c>
      <c r="AZ376" s="5" t="str">
        <f t="shared" si="496"/>
        <v/>
      </c>
      <c r="BA376" s="5" t="b">
        <f t="shared" si="497"/>
        <v>0</v>
      </c>
      <c r="BB376" s="5" t="e">
        <f>_xlfn.XLOOKUP(T376,Data!$W$3:$W$28,Data!$AD$3:$AD$28)</f>
        <v>#N/A</v>
      </c>
      <c r="BC376" s="5" t="str">
        <f t="shared" si="498"/>
        <v/>
      </c>
      <c r="BD376" s="5" t="str">
        <f t="shared" si="499"/>
        <v/>
      </c>
      <c r="BE376" s="5" t="b">
        <f t="shared" si="500"/>
        <v>0</v>
      </c>
      <c r="BF376" s="5" t="str">
        <f t="shared" si="436"/>
        <v/>
      </c>
      <c r="BG376" s="5" t="str">
        <f t="shared" si="501"/>
        <v/>
      </c>
      <c r="BH376" s="5" t="b">
        <f t="shared" si="502"/>
        <v>0</v>
      </c>
      <c r="BI376" s="5" t="str">
        <f t="shared" si="503"/>
        <v/>
      </c>
      <c r="BJ376" s="5" t="str">
        <f t="shared" si="437"/>
        <v/>
      </c>
      <c r="BK376" s="5" t="str">
        <f>IF(BH376,IF(BI376="","You ring the bell. "&amp;IF(BJ376=0,"Nothing else happens.","The "&amp;_xlfn.XLOOKUP(BJ376,Data!$W$3:$W$28,Data!$X$3:$X$28)&amp;" is transformed!"),BI376),"")</f>
        <v/>
      </c>
      <c r="BL376" s="5" t="b">
        <f t="shared" si="504"/>
        <v>0</v>
      </c>
      <c r="BM376" s="5" t="b">
        <f t="shared" si="505"/>
        <v>0</v>
      </c>
      <c r="BN376" s="5" t="str">
        <f t="shared" si="438"/>
        <v/>
      </c>
      <c r="BO376" s="5" t="str">
        <f t="shared" si="439"/>
        <v/>
      </c>
      <c r="BP376" s="5" t="b">
        <f t="shared" si="506"/>
        <v>0</v>
      </c>
      <c r="BQ376" s="5" t="str">
        <f>IF(BP376,IF(_xlfn.XLOOKUP(T376,Data!$W$3:$W$28,Data!$AB$3:$AB$28),"That's much too precious to give away!",IF(OR(AND(T376=17,CK375=CQ375),AND(T376=21,CK375=CV375)),"","No-one here seems to want that.")),"")</f>
        <v/>
      </c>
      <c r="BR376" s="5" t="str">
        <f>IF(BP376,IF(BQ376&lt;&gt;"",BQ376,IF(T376=21,Data!$B$5,"The priest takes the water and it is transformed by heavenly radiance!")),"")</f>
        <v/>
      </c>
      <c r="BS376" s="5" t="b">
        <f t="shared" si="507"/>
        <v>0</v>
      </c>
      <c r="BT376" s="5" t="str">
        <f t="shared" si="440"/>
        <v/>
      </c>
      <c r="BU376" s="5" t="str">
        <f t="shared" si="508"/>
        <v/>
      </c>
      <c r="BV376" s="5" t="b">
        <f t="shared" si="509"/>
        <v>0</v>
      </c>
      <c r="BW376" s="5" t="str">
        <f t="shared" si="441"/>
        <v/>
      </c>
      <c r="BX376" s="5" t="str">
        <f t="shared" si="510"/>
        <v/>
      </c>
      <c r="BY376" s="5" t="b">
        <f t="shared" si="511"/>
        <v>0</v>
      </c>
      <c r="BZ376" s="5">
        <f t="shared" si="512"/>
        <v>0</v>
      </c>
      <c r="CA376" s="5" t="str">
        <f t="shared" si="442"/>
        <v/>
      </c>
      <c r="CB376" s="5" t="b">
        <f t="shared" si="443"/>
        <v>0</v>
      </c>
      <c r="CC376" s="5" t="str">
        <f t="shared" si="444"/>
        <v/>
      </c>
      <c r="CD376" s="5" t="b">
        <f t="shared" si="445"/>
        <v>0</v>
      </c>
      <c r="CE376" s="5" t="b">
        <f t="shared" si="446"/>
        <v>0</v>
      </c>
      <c r="CF376" s="5" t="b">
        <f t="shared" si="447"/>
        <v>0</v>
      </c>
      <c r="CG376" s="5" t="b">
        <f t="shared" si="448"/>
        <v>0</v>
      </c>
      <c r="CH376" s="5" t="b">
        <f t="shared" si="449"/>
        <v>0</v>
      </c>
      <c r="CI376" s="5">
        <f t="shared" si="450"/>
        <v>0</v>
      </c>
      <c r="CJ376" s="5" t="str">
        <f t="shared" si="451"/>
        <v>I don't know that verb.</v>
      </c>
      <c r="CK376" s="4">
        <f t="shared" si="452"/>
        <v>3</v>
      </c>
      <c r="CL376" s="4" t="b">
        <f t="shared" si="453"/>
        <v>0</v>
      </c>
      <c r="CM376" s="4">
        <f t="shared" si="513"/>
        <v>20</v>
      </c>
      <c r="CN376" s="4" t="b">
        <f t="shared" si="454"/>
        <v>0</v>
      </c>
      <c r="CO376" s="4">
        <f t="shared" si="455"/>
        <v>12</v>
      </c>
      <c r="CP376" s="4">
        <f t="shared" si="456"/>
        <v>10</v>
      </c>
      <c r="CQ376" s="4">
        <f t="shared" si="457"/>
        <v>2</v>
      </c>
      <c r="CR376" s="4">
        <f t="shared" si="458"/>
        <v>20</v>
      </c>
      <c r="CS376" s="4">
        <f t="shared" si="459"/>
        <v>2</v>
      </c>
      <c r="CT376" s="4">
        <f t="shared" si="460"/>
        <v>15</v>
      </c>
      <c r="CU376" s="4">
        <f t="shared" si="461"/>
        <v>16</v>
      </c>
      <c r="CV376" s="4">
        <f t="shared" si="462"/>
        <v>8</v>
      </c>
      <c r="CW376" s="4">
        <f t="shared" si="463"/>
        <v>8</v>
      </c>
      <c r="CX376" s="4">
        <f t="shared" si="464"/>
        <v>14</v>
      </c>
      <c r="CY376" s="4">
        <f t="shared" si="465"/>
        <v>19</v>
      </c>
      <c r="CZ376" s="4">
        <f t="shared" si="466"/>
        <v>9</v>
      </c>
      <c r="DA376" s="4">
        <f t="shared" si="467"/>
        <v>2</v>
      </c>
      <c r="DB376" s="4">
        <f t="shared" si="468"/>
        <v>12</v>
      </c>
      <c r="DC376" s="4">
        <f t="shared" si="514"/>
        <v>2</v>
      </c>
      <c r="DD376" s="4">
        <f t="shared" si="469"/>
        <v>2</v>
      </c>
      <c r="DE376" s="4">
        <f t="shared" si="470"/>
        <v>2</v>
      </c>
      <c r="DF376" s="4">
        <f t="shared" si="471"/>
        <v>10</v>
      </c>
      <c r="DG376" s="4">
        <f t="shared" si="472"/>
        <v>2</v>
      </c>
      <c r="DH376" s="4">
        <f t="shared" si="473"/>
        <v>17</v>
      </c>
      <c r="DI376" s="4">
        <f t="shared" si="474"/>
        <v>6</v>
      </c>
      <c r="DJ376" s="4">
        <f t="shared" si="475"/>
        <v>15</v>
      </c>
      <c r="DK376" s="4">
        <f t="shared" si="476"/>
        <v>19</v>
      </c>
      <c r="DL376" s="4">
        <f t="shared" si="477"/>
        <v>2</v>
      </c>
      <c r="DM376" s="4">
        <f t="shared" si="478"/>
        <v>22</v>
      </c>
      <c r="DN376" s="4">
        <f t="shared" si="479"/>
        <v>23</v>
      </c>
      <c r="DO376" s="3"/>
    </row>
    <row r="377" spans="1:119" x14ac:dyDescent="0.35">
      <c r="A377" s="3" t="str">
        <f t="shared" si="480"/>
        <v/>
      </c>
      <c r="B377" s="6"/>
      <c r="C377" s="3" t="str">
        <f t="shared" si="430"/>
        <v/>
      </c>
      <c r="D377" s="3" t="e" cm="1">
        <f t="array" ref="D377:F377">INDEX(_xlfn.TEXTSPLIT(B377," ",,TRUE),_xlfn.SEQUENCE(1,3))</f>
        <v>#VALUE!</v>
      </c>
      <c r="E377" s="3" t="e">
        <v>#VALUE!</v>
      </c>
      <c r="F377" s="3" t="e">
        <v>#VALUE!</v>
      </c>
      <c r="G377" s="3" t="e" cm="1">
        <f t="array" ref="G377">_xlfn.XLOOKUP(D377,Data!$D$3:$D$36,Data!$E$3:$G$36)</f>
        <v>#VALUE!</v>
      </c>
      <c r="H377" s="3"/>
      <c r="I377" s="3"/>
      <c r="J377" s="3" t="e">
        <f>_xlfn.XMATCH(E377,Data!$L$3:$L$10)</f>
        <v>#VALUE!</v>
      </c>
      <c r="K377" s="3" t="str">
        <f>IF(M377="",IF(I377,Data!$B$4,_xlfn.XLOOKUP(D377,Data!$D$3:$D$36,Data!$E$3:$E$36)),"")</f>
        <v/>
      </c>
      <c r="L377" s="3" t="str">
        <f>IF(M377="",IF(I377,_xlfn.XLOOKUP(G377,Data!$L$3:$L$10,Data!$M$3:$M$10),IF(H377=0,"",IF(H377=1,E377,_xlfn.XLOOKUP(E377,Data!$L$3:$L$10,Data!$M$3:$M$10)))),"")</f>
        <v/>
      </c>
      <c r="M377" s="3" t="str">
        <f>IF(NOT(ISERROR(F377)),Data!$J$3,IF(ISERROR(G377),Data!$J$4,IF(AND(H377=0,NOT(ISERROR(E377))),Data!$J$5,IF(AND(H377=2,ISERROR(J377)),Data!$J$7,IF(AND(H377=1,ISERROR(E377)),Data!$J$6,"")))))</f>
        <v>I don't know that verb.</v>
      </c>
      <c r="N377" s="3" t="e">
        <f>_xlfn.XLOOKUP(K377,Data!$D$3:$D$36,Data!$H$3:$H$36)</f>
        <v>#N/A</v>
      </c>
      <c r="O377" s="3" t="e">
        <f>_xlfn.XLOOKUP(L377,Data!$X$3:$X$29,Data!$W$3:$W$29)</f>
        <v>#N/A</v>
      </c>
      <c r="P377" s="3" t="b">
        <f>OR(_xlfn.XLOOKUP(CK376,Data!$O$3:$O$25,Data!$U$3:$U$25),AND(CL376,OR(DC376=CK376,DC376=1)))</f>
        <v>1</v>
      </c>
      <c r="Q377" s="3" t="e" cm="1">
        <f t="array" ref="Q377">INDEX(CO376:DN376,1,O377)</f>
        <v>#N/A</v>
      </c>
      <c r="R377" s="3" t="e">
        <f t="shared" si="432"/>
        <v>#N/A</v>
      </c>
      <c r="S377" s="3" t="e">
        <f t="shared" si="481"/>
        <v>#N/A</v>
      </c>
      <c r="T377" s="3" t="str">
        <f t="shared" si="482"/>
        <v/>
      </c>
      <c r="U377" s="3" t="str">
        <f>IF(M377&lt;&gt;"",M377,IF(L377="","",IFERROR(IF(T377=0,IF(S377=FALSE,Data!$J$11,Data!$J$8),""),IF(K377=Data!$B$4,"",Data!$J$8))))</f>
        <v>I don't know that verb.</v>
      </c>
      <c r="V377" s="3" t="e" cm="1">
        <f t="array" ref="V377">INDEX(Data!$Q$3:$T$25,CK376,L377)</f>
        <v>#VALUE!</v>
      </c>
      <c r="W377" s="3" t="e">
        <f t="shared" si="433"/>
        <v>#VALUE!</v>
      </c>
      <c r="X377" s="3">
        <f t="shared" si="483"/>
        <v>0</v>
      </c>
      <c r="Y377" s="3" t="str">
        <f>IF(K377&lt;&gt;"Go","",IF(ISNUMBER(V377),IF(V377&gt;0,W377,Data!$J$9),Play!V377))</f>
        <v/>
      </c>
      <c r="Z377" s="3" t="b">
        <f t="shared" si="484"/>
        <v>0</v>
      </c>
      <c r="AA377" s="3" t="str">
        <f t="shared" si="485"/>
        <v/>
      </c>
      <c r="AB377" s="3">
        <f t="shared" si="434"/>
        <v>0</v>
      </c>
      <c r="AE377" s="5" t="str">
        <f t="shared" si="435"/>
        <v/>
      </c>
      <c r="AF377" s="5" t="str">
        <f>IF(AE377&lt;&gt;"",OR(_xlfn.XLOOKUP(AE377,Data!$O$3:$O$25,Data!$U$3:$U$25),AND(CL376,OR(DC376=1,DC376=CK376))),"")</f>
        <v/>
      </c>
      <c r="AG377" s="5" t="e" cm="1">
        <f t="array" ref="AG377">"Exits: " &amp; _xlfn.TEXTJOIN(", ", TRUE, IF(INDEX(Data!$Q$3:$T$25,AE377,0)&gt;0,Data!$Q$2:$T$2,""))&amp;"."</f>
        <v>#VALUE!</v>
      </c>
      <c r="AH377" s="5" t="str" cm="1">
        <f t="array" ref="AH377">_xlfn.TEXTJOIN(", ", TRUE, IF(CO376:DN376=AE377,_xlfn.XLOOKUP($CO$3:$DN$3,Data!$W$3:$W$28,Data!$X$3:$X$28),""))</f>
        <v/>
      </c>
      <c r="AI377" s="5" t="str">
        <f>IF(AF377="","",IF(AF377,_xlfn.XLOOKUP(AE377,Data!$O$3:$O$25,Data!$P$3:$P$25)&amp;" "&amp;AG377&amp;IF(AH377&lt;&gt;""," You see: " &amp;AH377&amp;".",""),Data!$J$10))</f>
        <v/>
      </c>
      <c r="AJ377" s="5" t="str">
        <f t="shared" si="486"/>
        <v/>
      </c>
      <c r="AK377" s="5" t="str">
        <f>IF(AND(K377="Talk",U377=""),_xlfn.XLOOKUP(T377,Data!$W$3:$W$28,Data!$AC$3:$AC$28),"")</f>
        <v/>
      </c>
      <c r="AL377" s="5" t="str">
        <f t="shared" si="487"/>
        <v/>
      </c>
      <c r="AM377" s="5" t="b">
        <f t="shared" si="488"/>
        <v>0</v>
      </c>
      <c r="AN377" s="5" t="str">
        <f>IF(AM377,IF(_xlfn.XLOOKUP(T377,Data!$W$3:$W$28,Data!$AA$3:$AA$28)=FALSE,"You can't take that.",IF(Q377=1,"You already have that.",IF(OR(CK376=CT376,CK376=CY376),"The unholy fiend prevents you!",""))),"")</f>
        <v/>
      </c>
      <c r="AO377" s="5" t="str">
        <f t="shared" si="489"/>
        <v/>
      </c>
      <c r="AP377" s="5" t="str">
        <f t="shared" si="490"/>
        <v/>
      </c>
      <c r="AQ377" s="5" t="b">
        <f t="shared" si="491"/>
        <v>0</v>
      </c>
      <c r="AR377" s="5" t="str">
        <f t="shared" si="492"/>
        <v/>
      </c>
      <c r="AS377" s="5" t="str">
        <f t="shared" si="493"/>
        <v/>
      </c>
      <c r="AT377" s="5" t="str">
        <f t="shared" si="431"/>
        <v/>
      </c>
      <c r="AU377" s="5" t="str">
        <f>IF(AND(K377="Examine",U377=""),_xlfn.XLOOKUP(T377,Data!$W$3:$W$28,Data!$Z$3:$Z$28)&amp;IF(T377=15,IF(CL376,IF(CM376&gt;=14,"burning brightly.",IF(CM376&gt;=9,"burning steadily.",IF(CM376&gt;=4,"burning weakly.","guttering."))),"unlit."),""),"")</f>
        <v/>
      </c>
      <c r="AV377" s="5" t="str" cm="1">
        <f t="array" ref="AV377">_xlfn.TEXTJOIN(", ", TRUE, IF(CO376:DN376=1,CO$1:DN$1,""))</f>
        <v/>
      </c>
      <c r="AW377" s="5" t="str">
        <f t="shared" si="494"/>
        <v/>
      </c>
      <c r="AX377" s="5" t="b">
        <f t="shared" si="495"/>
        <v>0</v>
      </c>
      <c r="AY377" s="5" t="str">
        <f>IF(AX377,IF(NOT(ISBLANK(_xlfn.XLOOKUP(T377,Data!$W$3:$W$28,Data!$AD$3:$AD$28))),IF(CK376=12,"","There's nowhere to pour it away here."),"You can't empty that!"),"")</f>
        <v/>
      </c>
      <c r="AZ377" s="5" t="str">
        <f t="shared" si="496"/>
        <v/>
      </c>
      <c r="BA377" s="5" t="b">
        <f t="shared" si="497"/>
        <v>0</v>
      </c>
      <c r="BB377" s="5" t="e">
        <f>_xlfn.XLOOKUP(T377,Data!$W$3:$W$28,Data!$AD$3:$AD$28)</f>
        <v>#N/A</v>
      </c>
      <c r="BC377" s="5" t="str">
        <f t="shared" si="498"/>
        <v/>
      </c>
      <c r="BD377" s="5" t="str">
        <f t="shared" si="499"/>
        <v/>
      </c>
      <c r="BE377" s="5" t="b">
        <f t="shared" si="500"/>
        <v>0</v>
      </c>
      <c r="BF377" s="5" t="str">
        <f t="shared" si="436"/>
        <v/>
      </c>
      <c r="BG377" s="5" t="str">
        <f t="shared" si="501"/>
        <v/>
      </c>
      <c r="BH377" s="5" t="b">
        <f t="shared" si="502"/>
        <v>0</v>
      </c>
      <c r="BI377" s="5" t="str">
        <f t="shared" si="503"/>
        <v/>
      </c>
      <c r="BJ377" s="5" t="str">
        <f t="shared" si="437"/>
        <v/>
      </c>
      <c r="BK377" s="5" t="str">
        <f>IF(BH377,IF(BI377="","You ring the bell. "&amp;IF(BJ377=0,"Nothing else happens.","The "&amp;_xlfn.XLOOKUP(BJ377,Data!$W$3:$W$28,Data!$X$3:$X$28)&amp;" is transformed!"),BI377),"")</f>
        <v/>
      </c>
      <c r="BL377" s="5" t="b">
        <f t="shared" si="504"/>
        <v>0</v>
      </c>
      <c r="BM377" s="5" t="b">
        <f t="shared" si="505"/>
        <v>0</v>
      </c>
      <c r="BN377" s="5" t="str">
        <f t="shared" si="438"/>
        <v/>
      </c>
      <c r="BO377" s="5" t="str">
        <f t="shared" si="439"/>
        <v/>
      </c>
      <c r="BP377" s="5" t="b">
        <f t="shared" si="506"/>
        <v>0</v>
      </c>
      <c r="BQ377" s="5" t="str">
        <f>IF(BP377,IF(_xlfn.XLOOKUP(T377,Data!$W$3:$W$28,Data!$AB$3:$AB$28),"That's much too precious to give away!",IF(OR(AND(T377=17,CK376=CQ376),AND(T377=21,CK376=CV376)),"","No-one here seems to want that.")),"")</f>
        <v/>
      </c>
      <c r="BR377" s="5" t="str">
        <f>IF(BP377,IF(BQ377&lt;&gt;"",BQ377,IF(T377=21,Data!$B$5,"The priest takes the water and it is transformed by heavenly radiance!")),"")</f>
        <v/>
      </c>
      <c r="BS377" s="5" t="b">
        <f t="shared" si="507"/>
        <v>0</v>
      </c>
      <c r="BT377" s="5" t="str">
        <f t="shared" si="440"/>
        <v/>
      </c>
      <c r="BU377" s="5" t="str">
        <f t="shared" si="508"/>
        <v/>
      </c>
      <c r="BV377" s="5" t="b">
        <f t="shared" si="509"/>
        <v>0</v>
      </c>
      <c r="BW377" s="5" t="str">
        <f t="shared" si="441"/>
        <v/>
      </c>
      <c r="BX377" s="5" t="str">
        <f t="shared" si="510"/>
        <v/>
      </c>
      <c r="BY377" s="5" t="b">
        <f t="shared" si="511"/>
        <v>0</v>
      </c>
      <c r="BZ377" s="5">
        <f t="shared" si="512"/>
        <v>0</v>
      </c>
      <c r="CA377" s="5" t="str">
        <f t="shared" si="442"/>
        <v/>
      </c>
      <c r="CB377" s="5" t="b">
        <f t="shared" si="443"/>
        <v>0</v>
      </c>
      <c r="CC377" s="5" t="str">
        <f t="shared" si="444"/>
        <v/>
      </c>
      <c r="CD377" s="5" t="b">
        <f t="shared" si="445"/>
        <v>0</v>
      </c>
      <c r="CE377" s="5" t="b">
        <f t="shared" si="446"/>
        <v>0</v>
      </c>
      <c r="CF377" s="5" t="b">
        <f t="shared" si="447"/>
        <v>0</v>
      </c>
      <c r="CG377" s="5" t="b">
        <f t="shared" si="448"/>
        <v>0</v>
      </c>
      <c r="CH377" s="5" t="b">
        <f t="shared" si="449"/>
        <v>0</v>
      </c>
      <c r="CI377" s="5">
        <f t="shared" si="450"/>
        <v>0</v>
      </c>
      <c r="CJ377" s="5" t="str">
        <f t="shared" si="451"/>
        <v>I don't know that verb.</v>
      </c>
      <c r="CK377" s="4">
        <f t="shared" si="452"/>
        <v>3</v>
      </c>
      <c r="CL377" s="4" t="b">
        <f t="shared" si="453"/>
        <v>0</v>
      </c>
      <c r="CM377" s="4">
        <f t="shared" si="513"/>
        <v>20</v>
      </c>
      <c r="CN377" s="4" t="b">
        <f t="shared" si="454"/>
        <v>0</v>
      </c>
      <c r="CO377" s="4">
        <f t="shared" si="455"/>
        <v>12</v>
      </c>
      <c r="CP377" s="4">
        <f t="shared" si="456"/>
        <v>10</v>
      </c>
      <c r="CQ377" s="4">
        <f t="shared" si="457"/>
        <v>2</v>
      </c>
      <c r="CR377" s="4">
        <f t="shared" si="458"/>
        <v>20</v>
      </c>
      <c r="CS377" s="4">
        <f t="shared" si="459"/>
        <v>2</v>
      </c>
      <c r="CT377" s="4">
        <f t="shared" si="460"/>
        <v>15</v>
      </c>
      <c r="CU377" s="4">
        <f t="shared" si="461"/>
        <v>16</v>
      </c>
      <c r="CV377" s="4">
        <f t="shared" si="462"/>
        <v>8</v>
      </c>
      <c r="CW377" s="4">
        <f t="shared" si="463"/>
        <v>8</v>
      </c>
      <c r="CX377" s="4">
        <f t="shared" si="464"/>
        <v>14</v>
      </c>
      <c r="CY377" s="4">
        <f t="shared" si="465"/>
        <v>19</v>
      </c>
      <c r="CZ377" s="4">
        <f t="shared" si="466"/>
        <v>9</v>
      </c>
      <c r="DA377" s="4">
        <f t="shared" si="467"/>
        <v>2</v>
      </c>
      <c r="DB377" s="4">
        <f t="shared" si="468"/>
        <v>12</v>
      </c>
      <c r="DC377" s="4">
        <f t="shared" si="514"/>
        <v>2</v>
      </c>
      <c r="DD377" s="4">
        <f t="shared" si="469"/>
        <v>2</v>
      </c>
      <c r="DE377" s="4">
        <f t="shared" si="470"/>
        <v>2</v>
      </c>
      <c r="DF377" s="4">
        <f t="shared" si="471"/>
        <v>10</v>
      </c>
      <c r="DG377" s="4">
        <f t="shared" si="472"/>
        <v>2</v>
      </c>
      <c r="DH377" s="4">
        <f t="shared" si="473"/>
        <v>17</v>
      </c>
      <c r="DI377" s="4">
        <f t="shared" si="474"/>
        <v>6</v>
      </c>
      <c r="DJ377" s="4">
        <f t="shared" si="475"/>
        <v>15</v>
      </c>
      <c r="DK377" s="4">
        <f t="shared" si="476"/>
        <v>19</v>
      </c>
      <c r="DL377" s="4">
        <f t="shared" si="477"/>
        <v>2</v>
      </c>
      <c r="DM377" s="4">
        <f t="shared" si="478"/>
        <v>22</v>
      </c>
      <c r="DN377" s="4">
        <f t="shared" si="479"/>
        <v>23</v>
      </c>
      <c r="DO377" s="3"/>
    </row>
    <row r="378" spans="1:119" x14ac:dyDescent="0.35">
      <c r="A378" s="3" t="str">
        <f t="shared" si="480"/>
        <v/>
      </c>
      <c r="B378" s="6"/>
      <c r="C378" s="3" t="str">
        <f t="shared" si="430"/>
        <v/>
      </c>
      <c r="D378" s="3" t="e" cm="1">
        <f t="array" ref="D378:F378">INDEX(_xlfn.TEXTSPLIT(B378," ",,TRUE),_xlfn.SEQUENCE(1,3))</f>
        <v>#VALUE!</v>
      </c>
      <c r="E378" s="3" t="e">
        <v>#VALUE!</v>
      </c>
      <c r="F378" s="3" t="e">
        <v>#VALUE!</v>
      </c>
      <c r="G378" s="3" t="e" cm="1">
        <f t="array" ref="G378">_xlfn.XLOOKUP(D378,Data!$D$3:$D$36,Data!$E$3:$G$36)</f>
        <v>#VALUE!</v>
      </c>
      <c r="H378" s="3"/>
      <c r="I378" s="3"/>
      <c r="J378" s="3" t="e">
        <f>_xlfn.XMATCH(E378,Data!$L$3:$L$10)</f>
        <v>#VALUE!</v>
      </c>
      <c r="K378" s="3" t="str">
        <f>IF(M378="",IF(I378,Data!$B$4,_xlfn.XLOOKUP(D378,Data!$D$3:$D$36,Data!$E$3:$E$36)),"")</f>
        <v/>
      </c>
      <c r="L378" s="3" t="str">
        <f>IF(M378="",IF(I378,_xlfn.XLOOKUP(G378,Data!$L$3:$L$10,Data!$M$3:$M$10),IF(H378=0,"",IF(H378=1,E378,_xlfn.XLOOKUP(E378,Data!$L$3:$L$10,Data!$M$3:$M$10)))),"")</f>
        <v/>
      </c>
      <c r="M378" s="3" t="str">
        <f>IF(NOT(ISERROR(F378)),Data!$J$3,IF(ISERROR(G378),Data!$J$4,IF(AND(H378=0,NOT(ISERROR(E378))),Data!$J$5,IF(AND(H378=2,ISERROR(J378)),Data!$J$7,IF(AND(H378=1,ISERROR(E378)),Data!$J$6,"")))))</f>
        <v>I don't know that verb.</v>
      </c>
      <c r="N378" s="3" t="e">
        <f>_xlfn.XLOOKUP(K378,Data!$D$3:$D$36,Data!$H$3:$H$36)</f>
        <v>#N/A</v>
      </c>
      <c r="O378" s="3" t="e">
        <f>_xlfn.XLOOKUP(L378,Data!$X$3:$X$29,Data!$W$3:$W$29)</f>
        <v>#N/A</v>
      </c>
      <c r="P378" s="3" t="b">
        <f>OR(_xlfn.XLOOKUP(CK377,Data!$O$3:$O$25,Data!$U$3:$U$25),AND(CL377,OR(DC377=CK377,DC377=1)))</f>
        <v>1</v>
      </c>
      <c r="Q378" s="3" t="e" cm="1">
        <f t="array" ref="Q378">INDEX(CO377:DN377,1,O378)</f>
        <v>#N/A</v>
      </c>
      <c r="R378" s="3" t="e">
        <f t="shared" si="432"/>
        <v>#N/A</v>
      </c>
      <c r="S378" s="3" t="e">
        <f t="shared" si="481"/>
        <v>#N/A</v>
      </c>
      <c r="T378" s="3" t="str">
        <f t="shared" si="482"/>
        <v/>
      </c>
      <c r="U378" s="3" t="str">
        <f>IF(M378&lt;&gt;"",M378,IF(L378="","",IFERROR(IF(T378=0,IF(S378=FALSE,Data!$J$11,Data!$J$8),""),IF(K378=Data!$B$4,"",Data!$J$8))))</f>
        <v>I don't know that verb.</v>
      </c>
      <c r="V378" s="3" t="e" cm="1">
        <f t="array" ref="V378">INDEX(Data!$Q$3:$T$25,CK377,L378)</f>
        <v>#VALUE!</v>
      </c>
      <c r="W378" s="3" t="e">
        <f t="shared" si="433"/>
        <v>#VALUE!</v>
      </c>
      <c r="X378" s="3">
        <f t="shared" si="483"/>
        <v>0</v>
      </c>
      <c r="Y378" s="3" t="str">
        <f>IF(K378&lt;&gt;"Go","",IF(ISNUMBER(V378),IF(V378&gt;0,W378,Data!$J$9),Play!V378))</f>
        <v/>
      </c>
      <c r="Z378" s="3" t="b">
        <f t="shared" si="484"/>
        <v>0</v>
      </c>
      <c r="AA378" s="3" t="str">
        <f t="shared" si="485"/>
        <v/>
      </c>
      <c r="AB378" s="3">
        <f t="shared" si="434"/>
        <v>0</v>
      </c>
      <c r="AE378" s="5" t="str">
        <f t="shared" si="435"/>
        <v/>
      </c>
      <c r="AF378" s="5" t="str">
        <f>IF(AE378&lt;&gt;"",OR(_xlfn.XLOOKUP(AE378,Data!$O$3:$O$25,Data!$U$3:$U$25),AND(CL377,OR(DC377=1,DC377=CK377))),"")</f>
        <v/>
      </c>
      <c r="AG378" s="5" t="e" cm="1">
        <f t="array" ref="AG378">"Exits: " &amp; _xlfn.TEXTJOIN(", ", TRUE, IF(INDEX(Data!$Q$3:$T$25,AE378,0)&gt;0,Data!$Q$2:$T$2,""))&amp;"."</f>
        <v>#VALUE!</v>
      </c>
      <c r="AH378" s="5" t="str" cm="1">
        <f t="array" ref="AH378">_xlfn.TEXTJOIN(", ", TRUE, IF(CO377:DN377=AE378,_xlfn.XLOOKUP($CO$3:$DN$3,Data!$W$3:$W$28,Data!$X$3:$X$28),""))</f>
        <v/>
      </c>
      <c r="AI378" s="5" t="str">
        <f>IF(AF378="","",IF(AF378,_xlfn.XLOOKUP(AE378,Data!$O$3:$O$25,Data!$P$3:$P$25)&amp;" "&amp;AG378&amp;IF(AH378&lt;&gt;""," You see: " &amp;AH378&amp;".",""),Data!$J$10))</f>
        <v/>
      </c>
      <c r="AJ378" s="5" t="str">
        <f t="shared" si="486"/>
        <v/>
      </c>
      <c r="AK378" s="5" t="str">
        <f>IF(AND(K378="Talk",U378=""),_xlfn.XLOOKUP(T378,Data!$W$3:$W$28,Data!$AC$3:$AC$28),"")</f>
        <v/>
      </c>
      <c r="AL378" s="5" t="str">
        <f t="shared" si="487"/>
        <v/>
      </c>
      <c r="AM378" s="5" t="b">
        <f t="shared" si="488"/>
        <v>0</v>
      </c>
      <c r="AN378" s="5" t="str">
        <f>IF(AM378,IF(_xlfn.XLOOKUP(T378,Data!$W$3:$W$28,Data!$AA$3:$AA$28)=FALSE,"You can't take that.",IF(Q378=1,"You already have that.",IF(OR(CK377=CT377,CK377=CY377),"The unholy fiend prevents you!",""))),"")</f>
        <v/>
      </c>
      <c r="AO378" s="5" t="str">
        <f t="shared" si="489"/>
        <v/>
      </c>
      <c r="AP378" s="5" t="str">
        <f t="shared" si="490"/>
        <v/>
      </c>
      <c r="AQ378" s="5" t="b">
        <f t="shared" si="491"/>
        <v>0</v>
      </c>
      <c r="AR378" s="5" t="str">
        <f t="shared" si="492"/>
        <v/>
      </c>
      <c r="AS378" s="5" t="str">
        <f t="shared" si="493"/>
        <v/>
      </c>
      <c r="AT378" s="5" t="str">
        <f t="shared" si="431"/>
        <v/>
      </c>
      <c r="AU378" s="5" t="str">
        <f>IF(AND(K378="Examine",U378=""),_xlfn.XLOOKUP(T378,Data!$W$3:$W$28,Data!$Z$3:$Z$28)&amp;IF(T378=15,IF(CL377,IF(CM377&gt;=14,"burning brightly.",IF(CM377&gt;=9,"burning steadily.",IF(CM377&gt;=4,"burning weakly.","guttering."))),"unlit."),""),"")</f>
        <v/>
      </c>
      <c r="AV378" s="5" t="str" cm="1">
        <f t="array" ref="AV378">_xlfn.TEXTJOIN(", ", TRUE, IF(CO377:DN377=1,CO$1:DN$1,""))</f>
        <v/>
      </c>
      <c r="AW378" s="5" t="str">
        <f t="shared" si="494"/>
        <v/>
      </c>
      <c r="AX378" s="5" t="b">
        <f t="shared" si="495"/>
        <v>0</v>
      </c>
      <c r="AY378" s="5" t="str">
        <f>IF(AX378,IF(NOT(ISBLANK(_xlfn.XLOOKUP(T378,Data!$W$3:$W$28,Data!$AD$3:$AD$28))),IF(CK377=12,"","There's nowhere to pour it away here."),"You can't empty that!"),"")</f>
        <v/>
      </c>
      <c r="AZ378" s="5" t="str">
        <f t="shared" si="496"/>
        <v/>
      </c>
      <c r="BA378" s="5" t="b">
        <f t="shared" si="497"/>
        <v>0</v>
      </c>
      <c r="BB378" s="5" t="e">
        <f>_xlfn.XLOOKUP(T378,Data!$W$3:$W$28,Data!$AD$3:$AD$28)</f>
        <v>#N/A</v>
      </c>
      <c r="BC378" s="5" t="str">
        <f t="shared" si="498"/>
        <v/>
      </c>
      <c r="BD378" s="5" t="str">
        <f t="shared" si="499"/>
        <v/>
      </c>
      <c r="BE378" s="5" t="b">
        <f t="shared" si="500"/>
        <v>0</v>
      </c>
      <c r="BF378" s="5" t="str">
        <f t="shared" si="436"/>
        <v/>
      </c>
      <c r="BG378" s="5" t="str">
        <f t="shared" si="501"/>
        <v/>
      </c>
      <c r="BH378" s="5" t="b">
        <f t="shared" si="502"/>
        <v>0</v>
      </c>
      <c r="BI378" s="5" t="str">
        <f t="shared" si="503"/>
        <v/>
      </c>
      <c r="BJ378" s="5" t="str">
        <f t="shared" si="437"/>
        <v/>
      </c>
      <c r="BK378" s="5" t="str">
        <f>IF(BH378,IF(BI378="","You ring the bell. "&amp;IF(BJ378=0,"Nothing else happens.","The "&amp;_xlfn.XLOOKUP(BJ378,Data!$W$3:$W$28,Data!$X$3:$X$28)&amp;" is transformed!"),BI378),"")</f>
        <v/>
      </c>
      <c r="BL378" s="5" t="b">
        <f t="shared" si="504"/>
        <v>0</v>
      </c>
      <c r="BM378" s="5" t="b">
        <f t="shared" si="505"/>
        <v>0</v>
      </c>
      <c r="BN378" s="5" t="str">
        <f t="shared" si="438"/>
        <v/>
      </c>
      <c r="BO378" s="5" t="str">
        <f t="shared" si="439"/>
        <v/>
      </c>
      <c r="BP378" s="5" t="b">
        <f t="shared" si="506"/>
        <v>0</v>
      </c>
      <c r="BQ378" s="5" t="str">
        <f>IF(BP378,IF(_xlfn.XLOOKUP(T378,Data!$W$3:$W$28,Data!$AB$3:$AB$28),"That's much too precious to give away!",IF(OR(AND(T378=17,CK377=CQ377),AND(T378=21,CK377=CV377)),"","No-one here seems to want that.")),"")</f>
        <v/>
      </c>
      <c r="BR378" s="5" t="str">
        <f>IF(BP378,IF(BQ378&lt;&gt;"",BQ378,IF(T378=21,Data!$B$5,"The priest takes the water and it is transformed by heavenly radiance!")),"")</f>
        <v/>
      </c>
      <c r="BS378" s="5" t="b">
        <f t="shared" si="507"/>
        <v>0</v>
      </c>
      <c r="BT378" s="5" t="str">
        <f t="shared" si="440"/>
        <v/>
      </c>
      <c r="BU378" s="5" t="str">
        <f t="shared" si="508"/>
        <v/>
      </c>
      <c r="BV378" s="5" t="b">
        <f t="shared" si="509"/>
        <v>0</v>
      </c>
      <c r="BW378" s="5" t="str">
        <f t="shared" si="441"/>
        <v/>
      </c>
      <c r="BX378" s="5" t="str">
        <f t="shared" si="510"/>
        <v/>
      </c>
      <c r="BY378" s="5" t="b">
        <f t="shared" si="511"/>
        <v>0</v>
      </c>
      <c r="BZ378" s="5">
        <f t="shared" si="512"/>
        <v>0</v>
      </c>
      <c r="CA378" s="5" t="str">
        <f t="shared" si="442"/>
        <v/>
      </c>
      <c r="CB378" s="5" t="b">
        <f t="shared" si="443"/>
        <v>0</v>
      </c>
      <c r="CC378" s="5" t="str">
        <f t="shared" si="444"/>
        <v/>
      </c>
      <c r="CD378" s="5" t="b">
        <f t="shared" si="445"/>
        <v>0</v>
      </c>
      <c r="CE378" s="5" t="b">
        <f t="shared" si="446"/>
        <v>0</v>
      </c>
      <c r="CF378" s="5" t="b">
        <f t="shared" si="447"/>
        <v>0</v>
      </c>
      <c r="CG378" s="5" t="b">
        <f t="shared" si="448"/>
        <v>0</v>
      </c>
      <c r="CH378" s="5" t="b">
        <f t="shared" si="449"/>
        <v>0</v>
      </c>
      <c r="CI378" s="5">
        <f t="shared" si="450"/>
        <v>0</v>
      </c>
      <c r="CJ378" s="5" t="str">
        <f t="shared" si="451"/>
        <v>I don't know that verb.</v>
      </c>
      <c r="CK378" s="4">
        <f t="shared" si="452"/>
        <v>3</v>
      </c>
      <c r="CL378" s="4" t="b">
        <f t="shared" si="453"/>
        <v>0</v>
      </c>
      <c r="CM378" s="4">
        <f t="shared" si="513"/>
        <v>20</v>
      </c>
      <c r="CN378" s="4" t="b">
        <f t="shared" si="454"/>
        <v>0</v>
      </c>
      <c r="CO378" s="4">
        <f t="shared" si="455"/>
        <v>12</v>
      </c>
      <c r="CP378" s="4">
        <f t="shared" si="456"/>
        <v>10</v>
      </c>
      <c r="CQ378" s="4">
        <f t="shared" si="457"/>
        <v>2</v>
      </c>
      <c r="CR378" s="4">
        <f t="shared" si="458"/>
        <v>20</v>
      </c>
      <c r="CS378" s="4">
        <f t="shared" si="459"/>
        <v>2</v>
      </c>
      <c r="CT378" s="4">
        <f t="shared" si="460"/>
        <v>15</v>
      </c>
      <c r="CU378" s="4">
        <f t="shared" si="461"/>
        <v>16</v>
      </c>
      <c r="CV378" s="4">
        <f t="shared" si="462"/>
        <v>8</v>
      </c>
      <c r="CW378" s="4">
        <f t="shared" si="463"/>
        <v>8</v>
      </c>
      <c r="CX378" s="4">
        <f t="shared" si="464"/>
        <v>14</v>
      </c>
      <c r="CY378" s="4">
        <f t="shared" si="465"/>
        <v>19</v>
      </c>
      <c r="CZ378" s="4">
        <f t="shared" si="466"/>
        <v>9</v>
      </c>
      <c r="DA378" s="4">
        <f t="shared" si="467"/>
        <v>2</v>
      </c>
      <c r="DB378" s="4">
        <f t="shared" si="468"/>
        <v>12</v>
      </c>
      <c r="DC378" s="4">
        <f t="shared" si="514"/>
        <v>2</v>
      </c>
      <c r="DD378" s="4">
        <f t="shared" si="469"/>
        <v>2</v>
      </c>
      <c r="DE378" s="4">
        <f t="shared" si="470"/>
        <v>2</v>
      </c>
      <c r="DF378" s="4">
        <f t="shared" si="471"/>
        <v>10</v>
      </c>
      <c r="DG378" s="4">
        <f t="shared" si="472"/>
        <v>2</v>
      </c>
      <c r="DH378" s="4">
        <f t="shared" si="473"/>
        <v>17</v>
      </c>
      <c r="DI378" s="4">
        <f t="shared" si="474"/>
        <v>6</v>
      </c>
      <c r="DJ378" s="4">
        <f t="shared" si="475"/>
        <v>15</v>
      </c>
      <c r="DK378" s="4">
        <f t="shared" si="476"/>
        <v>19</v>
      </c>
      <c r="DL378" s="4">
        <f t="shared" si="477"/>
        <v>2</v>
      </c>
      <c r="DM378" s="4">
        <f t="shared" si="478"/>
        <v>22</v>
      </c>
      <c r="DN378" s="4">
        <f t="shared" si="479"/>
        <v>23</v>
      </c>
      <c r="DO378" s="3"/>
    </row>
    <row r="379" spans="1:119" x14ac:dyDescent="0.35">
      <c r="A379" s="3" t="str">
        <f t="shared" si="480"/>
        <v/>
      </c>
      <c r="B379" s="6"/>
      <c r="C379" s="3" t="str">
        <f t="shared" si="430"/>
        <v/>
      </c>
      <c r="D379" s="3" t="e" cm="1">
        <f t="array" ref="D379:F379">INDEX(_xlfn.TEXTSPLIT(B379," ",,TRUE),_xlfn.SEQUENCE(1,3))</f>
        <v>#VALUE!</v>
      </c>
      <c r="E379" s="3" t="e">
        <v>#VALUE!</v>
      </c>
      <c r="F379" s="3" t="e">
        <v>#VALUE!</v>
      </c>
      <c r="G379" s="3" t="e" cm="1">
        <f t="array" ref="G379">_xlfn.XLOOKUP(D379,Data!$D$3:$D$36,Data!$E$3:$G$36)</f>
        <v>#VALUE!</v>
      </c>
      <c r="H379" s="3"/>
      <c r="I379" s="3"/>
      <c r="J379" s="3" t="e">
        <f>_xlfn.XMATCH(E379,Data!$L$3:$L$10)</f>
        <v>#VALUE!</v>
      </c>
      <c r="K379" s="3" t="str">
        <f>IF(M379="",IF(I379,Data!$B$4,_xlfn.XLOOKUP(D379,Data!$D$3:$D$36,Data!$E$3:$E$36)),"")</f>
        <v/>
      </c>
      <c r="L379" s="3" t="str">
        <f>IF(M379="",IF(I379,_xlfn.XLOOKUP(G379,Data!$L$3:$L$10,Data!$M$3:$M$10),IF(H379=0,"",IF(H379=1,E379,_xlfn.XLOOKUP(E379,Data!$L$3:$L$10,Data!$M$3:$M$10)))),"")</f>
        <v/>
      </c>
      <c r="M379" s="3" t="str">
        <f>IF(NOT(ISERROR(F379)),Data!$J$3,IF(ISERROR(G379),Data!$J$4,IF(AND(H379=0,NOT(ISERROR(E379))),Data!$J$5,IF(AND(H379=2,ISERROR(J379)),Data!$J$7,IF(AND(H379=1,ISERROR(E379)),Data!$J$6,"")))))</f>
        <v>I don't know that verb.</v>
      </c>
      <c r="N379" s="3" t="e">
        <f>_xlfn.XLOOKUP(K379,Data!$D$3:$D$36,Data!$H$3:$H$36)</f>
        <v>#N/A</v>
      </c>
      <c r="O379" s="3" t="e">
        <f>_xlfn.XLOOKUP(L379,Data!$X$3:$X$29,Data!$W$3:$W$29)</f>
        <v>#N/A</v>
      </c>
      <c r="P379" s="3" t="b">
        <f>OR(_xlfn.XLOOKUP(CK378,Data!$O$3:$O$25,Data!$U$3:$U$25),AND(CL378,OR(DC378=CK378,DC378=1)))</f>
        <v>1</v>
      </c>
      <c r="Q379" s="3" t="e" cm="1">
        <f t="array" ref="Q379">INDEX(CO378:DN378,1,O379)</f>
        <v>#N/A</v>
      </c>
      <c r="R379" s="3" t="e">
        <f t="shared" si="432"/>
        <v>#N/A</v>
      </c>
      <c r="S379" s="3" t="e">
        <f t="shared" si="481"/>
        <v>#N/A</v>
      </c>
      <c r="T379" s="3" t="str">
        <f t="shared" si="482"/>
        <v/>
      </c>
      <c r="U379" s="3" t="str">
        <f>IF(M379&lt;&gt;"",M379,IF(L379="","",IFERROR(IF(T379=0,IF(S379=FALSE,Data!$J$11,Data!$J$8),""),IF(K379=Data!$B$4,"",Data!$J$8))))</f>
        <v>I don't know that verb.</v>
      </c>
      <c r="V379" s="3" t="e" cm="1">
        <f t="array" ref="V379">INDEX(Data!$Q$3:$T$25,CK378,L379)</f>
        <v>#VALUE!</v>
      </c>
      <c r="W379" s="3" t="e">
        <f t="shared" si="433"/>
        <v>#VALUE!</v>
      </c>
      <c r="X379" s="3">
        <f t="shared" si="483"/>
        <v>0</v>
      </c>
      <c r="Y379" s="3" t="str">
        <f>IF(K379&lt;&gt;"Go","",IF(ISNUMBER(V379),IF(V379&gt;0,W379,Data!$J$9),Play!V379))</f>
        <v/>
      </c>
      <c r="Z379" s="3" t="b">
        <f t="shared" si="484"/>
        <v>0</v>
      </c>
      <c r="AA379" s="3" t="str">
        <f t="shared" si="485"/>
        <v/>
      </c>
      <c r="AB379" s="3">
        <f t="shared" si="434"/>
        <v>0</v>
      </c>
      <c r="AE379" s="5" t="str">
        <f t="shared" si="435"/>
        <v/>
      </c>
      <c r="AF379" s="5" t="str">
        <f>IF(AE379&lt;&gt;"",OR(_xlfn.XLOOKUP(AE379,Data!$O$3:$O$25,Data!$U$3:$U$25),AND(CL378,OR(DC378=1,DC378=CK378))),"")</f>
        <v/>
      </c>
      <c r="AG379" s="5" t="e" cm="1">
        <f t="array" ref="AG379">"Exits: " &amp; _xlfn.TEXTJOIN(", ", TRUE, IF(INDEX(Data!$Q$3:$T$25,AE379,0)&gt;0,Data!$Q$2:$T$2,""))&amp;"."</f>
        <v>#VALUE!</v>
      </c>
      <c r="AH379" s="5" t="str" cm="1">
        <f t="array" ref="AH379">_xlfn.TEXTJOIN(", ", TRUE, IF(CO378:DN378=AE379,_xlfn.XLOOKUP($CO$3:$DN$3,Data!$W$3:$W$28,Data!$X$3:$X$28),""))</f>
        <v/>
      </c>
      <c r="AI379" s="5" t="str">
        <f>IF(AF379="","",IF(AF379,_xlfn.XLOOKUP(AE379,Data!$O$3:$O$25,Data!$P$3:$P$25)&amp;" "&amp;AG379&amp;IF(AH379&lt;&gt;""," You see: " &amp;AH379&amp;".",""),Data!$J$10))</f>
        <v/>
      </c>
      <c r="AJ379" s="5" t="str">
        <f t="shared" si="486"/>
        <v/>
      </c>
      <c r="AK379" s="5" t="str">
        <f>IF(AND(K379="Talk",U379=""),_xlfn.XLOOKUP(T379,Data!$W$3:$W$28,Data!$AC$3:$AC$28),"")</f>
        <v/>
      </c>
      <c r="AL379" s="5" t="str">
        <f t="shared" si="487"/>
        <v/>
      </c>
      <c r="AM379" s="5" t="b">
        <f t="shared" si="488"/>
        <v>0</v>
      </c>
      <c r="AN379" s="5" t="str">
        <f>IF(AM379,IF(_xlfn.XLOOKUP(T379,Data!$W$3:$W$28,Data!$AA$3:$AA$28)=FALSE,"You can't take that.",IF(Q379=1,"You already have that.",IF(OR(CK378=CT378,CK378=CY378),"The unholy fiend prevents you!",""))),"")</f>
        <v/>
      </c>
      <c r="AO379" s="5" t="str">
        <f t="shared" si="489"/>
        <v/>
      </c>
      <c r="AP379" s="5" t="str">
        <f t="shared" si="490"/>
        <v/>
      </c>
      <c r="AQ379" s="5" t="b">
        <f t="shared" si="491"/>
        <v>0</v>
      </c>
      <c r="AR379" s="5" t="str">
        <f t="shared" si="492"/>
        <v/>
      </c>
      <c r="AS379" s="5" t="str">
        <f t="shared" si="493"/>
        <v/>
      </c>
      <c r="AT379" s="5" t="str">
        <f t="shared" si="431"/>
        <v/>
      </c>
      <c r="AU379" s="5" t="str">
        <f>IF(AND(K379="Examine",U379=""),_xlfn.XLOOKUP(T379,Data!$W$3:$W$28,Data!$Z$3:$Z$28)&amp;IF(T379=15,IF(CL378,IF(CM378&gt;=14,"burning brightly.",IF(CM378&gt;=9,"burning steadily.",IF(CM378&gt;=4,"burning weakly.","guttering."))),"unlit."),""),"")</f>
        <v/>
      </c>
      <c r="AV379" s="5" t="str" cm="1">
        <f t="array" ref="AV379">_xlfn.TEXTJOIN(", ", TRUE, IF(CO378:DN378=1,CO$1:DN$1,""))</f>
        <v/>
      </c>
      <c r="AW379" s="5" t="str">
        <f t="shared" si="494"/>
        <v/>
      </c>
      <c r="AX379" s="5" t="b">
        <f t="shared" si="495"/>
        <v>0</v>
      </c>
      <c r="AY379" s="5" t="str">
        <f>IF(AX379,IF(NOT(ISBLANK(_xlfn.XLOOKUP(T379,Data!$W$3:$W$28,Data!$AD$3:$AD$28))),IF(CK378=12,"","There's nowhere to pour it away here."),"You can't empty that!"),"")</f>
        <v/>
      </c>
      <c r="AZ379" s="5" t="str">
        <f t="shared" si="496"/>
        <v/>
      </c>
      <c r="BA379" s="5" t="b">
        <f t="shared" si="497"/>
        <v>0</v>
      </c>
      <c r="BB379" s="5" t="e">
        <f>_xlfn.XLOOKUP(T379,Data!$W$3:$W$28,Data!$AD$3:$AD$28)</f>
        <v>#N/A</v>
      </c>
      <c r="BC379" s="5" t="str">
        <f t="shared" si="498"/>
        <v/>
      </c>
      <c r="BD379" s="5" t="str">
        <f t="shared" si="499"/>
        <v/>
      </c>
      <c r="BE379" s="5" t="b">
        <f t="shared" si="500"/>
        <v>0</v>
      </c>
      <c r="BF379" s="5" t="str">
        <f t="shared" si="436"/>
        <v/>
      </c>
      <c r="BG379" s="5" t="str">
        <f t="shared" si="501"/>
        <v/>
      </c>
      <c r="BH379" s="5" t="b">
        <f t="shared" si="502"/>
        <v>0</v>
      </c>
      <c r="BI379" s="5" t="str">
        <f t="shared" si="503"/>
        <v/>
      </c>
      <c r="BJ379" s="5" t="str">
        <f t="shared" si="437"/>
        <v/>
      </c>
      <c r="BK379" s="5" t="str">
        <f>IF(BH379,IF(BI379="","You ring the bell. "&amp;IF(BJ379=0,"Nothing else happens.","The "&amp;_xlfn.XLOOKUP(BJ379,Data!$W$3:$W$28,Data!$X$3:$X$28)&amp;" is transformed!"),BI379),"")</f>
        <v/>
      </c>
      <c r="BL379" s="5" t="b">
        <f t="shared" si="504"/>
        <v>0</v>
      </c>
      <c r="BM379" s="5" t="b">
        <f t="shared" si="505"/>
        <v>0</v>
      </c>
      <c r="BN379" s="5" t="str">
        <f t="shared" si="438"/>
        <v/>
      </c>
      <c r="BO379" s="5" t="str">
        <f t="shared" si="439"/>
        <v/>
      </c>
      <c r="BP379" s="5" t="b">
        <f t="shared" si="506"/>
        <v>0</v>
      </c>
      <c r="BQ379" s="5" t="str">
        <f>IF(BP379,IF(_xlfn.XLOOKUP(T379,Data!$W$3:$W$28,Data!$AB$3:$AB$28),"That's much too precious to give away!",IF(OR(AND(T379=17,CK378=CQ378),AND(T379=21,CK378=CV378)),"","No-one here seems to want that.")),"")</f>
        <v/>
      </c>
      <c r="BR379" s="5" t="str">
        <f>IF(BP379,IF(BQ379&lt;&gt;"",BQ379,IF(T379=21,Data!$B$5,"The priest takes the water and it is transformed by heavenly radiance!")),"")</f>
        <v/>
      </c>
      <c r="BS379" s="5" t="b">
        <f t="shared" si="507"/>
        <v>0</v>
      </c>
      <c r="BT379" s="5" t="str">
        <f t="shared" si="440"/>
        <v/>
      </c>
      <c r="BU379" s="5" t="str">
        <f t="shared" si="508"/>
        <v/>
      </c>
      <c r="BV379" s="5" t="b">
        <f t="shared" si="509"/>
        <v>0</v>
      </c>
      <c r="BW379" s="5" t="str">
        <f t="shared" si="441"/>
        <v/>
      </c>
      <c r="BX379" s="5" t="str">
        <f t="shared" si="510"/>
        <v/>
      </c>
      <c r="BY379" s="5" t="b">
        <f t="shared" si="511"/>
        <v>0</v>
      </c>
      <c r="BZ379" s="5">
        <f t="shared" si="512"/>
        <v>0</v>
      </c>
      <c r="CA379" s="5" t="str">
        <f t="shared" si="442"/>
        <v/>
      </c>
      <c r="CB379" s="5" t="b">
        <f t="shared" si="443"/>
        <v>0</v>
      </c>
      <c r="CC379" s="5" t="str">
        <f t="shared" si="444"/>
        <v/>
      </c>
      <c r="CD379" s="5" t="b">
        <f t="shared" si="445"/>
        <v>0</v>
      </c>
      <c r="CE379" s="5" t="b">
        <f t="shared" si="446"/>
        <v>0</v>
      </c>
      <c r="CF379" s="5" t="b">
        <f t="shared" si="447"/>
        <v>0</v>
      </c>
      <c r="CG379" s="5" t="b">
        <f t="shared" si="448"/>
        <v>0</v>
      </c>
      <c r="CH379" s="5" t="b">
        <f t="shared" si="449"/>
        <v>0</v>
      </c>
      <c r="CI379" s="5">
        <f t="shared" si="450"/>
        <v>0</v>
      </c>
      <c r="CJ379" s="5" t="str">
        <f t="shared" si="451"/>
        <v>I don't know that verb.</v>
      </c>
      <c r="CK379" s="4">
        <f t="shared" si="452"/>
        <v>3</v>
      </c>
      <c r="CL379" s="4" t="b">
        <f t="shared" si="453"/>
        <v>0</v>
      </c>
      <c r="CM379" s="4">
        <f t="shared" si="513"/>
        <v>20</v>
      </c>
      <c r="CN379" s="4" t="b">
        <f t="shared" si="454"/>
        <v>0</v>
      </c>
      <c r="CO379" s="4">
        <f t="shared" si="455"/>
        <v>12</v>
      </c>
      <c r="CP379" s="4">
        <f t="shared" si="456"/>
        <v>10</v>
      </c>
      <c r="CQ379" s="4">
        <f t="shared" si="457"/>
        <v>2</v>
      </c>
      <c r="CR379" s="4">
        <f t="shared" si="458"/>
        <v>20</v>
      </c>
      <c r="CS379" s="4">
        <f t="shared" si="459"/>
        <v>2</v>
      </c>
      <c r="CT379" s="4">
        <f t="shared" si="460"/>
        <v>15</v>
      </c>
      <c r="CU379" s="4">
        <f t="shared" si="461"/>
        <v>16</v>
      </c>
      <c r="CV379" s="4">
        <f t="shared" si="462"/>
        <v>8</v>
      </c>
      <c r="CW379" s="4">
        <f t="shared" si="463"/>
        <v>8</v>
      </c>
      <c r="CX379" s="4">
        <f t="shared" si="464"/>
        <v>14</v>
      </c>
      <c r="CY379" s="4">
        <f t="shared" si="465"/>
        <v>19</v>
      </c>
      <c r="CZ379" s="4">
        <f t="shared" si="466"/>
        <v>9</v>
      </c>
      <c r="DA379" s="4">
        <f t="shared" si="467"/>
        <v>2</v>
      </c>
      <c r="DB379" s="4">
        <f t="shared" si="468"/>
        <v>12</v>
      </c>
      <c r="DC379" s="4">
        <f t="shared" si="514"/>
        <v>2</v>
      </c>
      <c r="DD379" s="4">
        <f t="shared" si="469"/>
        <v>2</v>
      </c>
      <c r="DE379" s="4">
        <f t="shared" si="470"/>
        <v>2</v>
      </c>
      <c r="DF379" s="4">
        <f t="shared" si="471"/>
        <v>10</v>
      </c>
      <c r="DG379" s="4">
        <f t="shared" si="472"/>
        <v>2</v>
      </c>
      <c r="DH379" s="4">
        <f t="shared" si="473"/>
        <v>17</v>
      </c>
      <c r="DI379" s="4">
        <f t="shared" si="474"/>
        <v>6</v>
      </c>
      <c r="DJ379" s="4">
        <f t="shared" si="475"/>
        <v>15</v>
      </c>
      <c r="DK379" s="4">
        <f t="shared" si="476"/>
        <v>19</v>
      </c>
      <c r="DL379" s="4">
        <f t="shared" si="477"/>
        <v>2</v>
      </c>
      <c r="DM379" s="4">
        <f t="shared" si="478"/>
        <v>22</v>
      </c>
      <c r="DN379" s="4">
        <f t="shared" si="479"/>
        <v>23</v>
      </c>
      <c r="DO379" s="3"/>
    </row>
    <row r="380" spans="1:119" x14ac:dyDescent="0.35">
      <c r="A380" s="3" t="str">
        <f t="shared" si="480"/>
        <v/>
      </c>
      <c r="B380" s="6"/>
      <c r="C380" s="3" t="str">
        <f t="shared" si="430"/>
        <v/>
      </c>
      <c r="D380" s="3" t="e" cm="1">
        <f t="array" ref="D380:F380">INDEX(_xlfn.TEXTSPLIT(B380," ",,TRUE),_xlfn.SEQUENCE(1,3))</f>
        <v>#VALUE!</v>
      </c>
      <c r="E380" s="3" t="e">
        <v>#VALUE!</v>
      </c>
      <c r="F380" s="3" t="e">
        <v>#VALUE!</v>
      </c>
      <c r="G380" s="3" t="e" cm="1">
        <f t="array" ref="G380">_xlfn.XLOOKUP(D380,Data!$D$3:$D$36,Data!$E$3:$G$36)</f>
        <v>#VALUE!</v>
      </c>
      <c r="H380" s="3"/>
      <c r="I380" s="3"/>
      <c r="J380" s="3" t="e">
        <f>_xlfn.XMATCH(E380,Data!$L$3:$L$10)</f>
        <v>#VALUE!</v>
      </c>
      <c r="K380" s="3" t="str">
        <f>IF(M380="",IF(I380,Data!$B$4,_xlfn.XLOOKUP(D380,Data!$D$3:$D$36,Data!$E$3:$E$36)),"")</f>
        <v/>
      </c>
      <c r="L380" s="3" t="str">
        <f>IF(M380="",IF(I380,_xlfn.XLOOKUP(G380,Data!$L$3:$L$10,Data!$M$3:$M$10),IF(H380=0,"",IF(H380=1,E380,_xlfn.XLOOKUP(E380,Data!$L$3:$L$10,Data!$M$3:$M$10)))),"")</f>
        <v/>
      </c>
      <c r="M380" s="3" t="str">
        <f>IF(NOT(ISERROR(F380)),Data!$J$3,IF(ISERROR(G380),Data!$J$4,IF(AND(H380=0,NOT(ISERROR(E380))),Data!$J$5,IF(AND(H380=2,ISERROR(J380)),Data!$J$7,IF(AND(H380=1,ISERROR(E380)),Data!$J$6,"")))))</f>
        <v>I don't know that verb.</v>
      </c>
      <c r="N380" s="3" t="e">
        <f>_xlfn.XLOOKUP(K380,Data!$D$3:$D$36,Data!$H$3:$H$36)</f>
        <v>#N/A</v>
      </c>
      <c r="O380" s="3" t="e">
        <f>_xlfn.XLOOKUP(L380,Data!$X$3:$X$29,Data!$W$3:$W$29)</f>
        <v>#N/A</v>
      </c>
      <c r="P380" s="3" t="b">
        <f>OR(_xlfn.XLOOKUP(CK379,Data!$O$3:$O$25,Data!$U$3:$U$25),AND(CL379,OR(DC379=CK379,DC379=1)))</f>
        <v>1</v>
      </c>
      <c r="Q380" s="3" t="e" cm="1">
        <f t="array" ref="Q380">INDEX(CO379:DN379,1,O380)</f>
        <v>#N/A</v>
      </c>
      <c r="R380" s="3" t="e">
        <f t="shared" si="432"/>
        <v>#N/A</v>
      </c>
      <c r="S380" s="3" t="e">
        <f t="shared" si="481"/>
        <v>#N/A</v>
      </c>
      <c r="T380" s="3" t="str">
        <f t="shared" si="482"/>
        <v/>
      </c>
      <c r="U380" s="3" t="str">
        <f>IF(M380&lt;&gt;"",M380,IF(L380="","",IFERROR(IF(T380=0,IF(S380=FALSE,Data!$J$11,Data!$J$8),""),IF(K380=Data!$B$4,"",Data!$J$8))))</f>
        <v>I don't know that verb.</v>
      </c>
      <c r="V380" s="3" t="e" cm="1">
        <f t="array" ref="V380">INDEX(Data!$Q$3:$T$25,CK379,L380)</f>
        <v>#VALUE!</v>
      </c>
      <c r="W380" s="3" t="e">
        <f t="shared" si="433"/>
        <v>#VALUE!</v>
      </c>
      <c r="X380" s="3">
        <f t="shared" si="483"/>
        <v>0</v>
      </c>
      <c r="Y380" s="3" t="str">
        <f>IF(K380&lt;&gt;"Go","",IF(ISNUMBER(V380),IF(V380&gt;0,W380,Data!$J$9),Play!V380))</f>
        <v/>
      </c>
      <c r="Z380" s="3" t="b">
        <f t="shared" si="484"/>
        <v>0</v>
      </c>
      <c r="AA380" s="3" t="str">
        <f t="shared" si="485"/>
        <v/>
      </c>
      <c r="AB380" s="3">
        <f t="shared" si="434"/>
        <v>0</v>
      </c>
      <c r="AE380" s="5" t="str">
        <f t="shared" si="435"/>
        <v/>
      </c>
      <c r="AF380" s="5" t="str">
        <f>IF(AE380&lt;&gt;"",OR(_xlfn.XLOOKUP(AE380,Data!$O$3:$O$25,Data!$U$3:$U$25),AND(CL379,OR(DC379=1,DC379=CK379))),"")</f>
        <v/>
      </c>
      <c r="AG380" s="5" t="e" cm="1">
        <f t="array" ref="AG380">"Exits: " &amp; _xlfn.TEXTJOIN(", ", TRUE, IF(INDEX(Data!$Q$3:$T$25,AE380,0)&gt;0,Data!$Q$2:$T$2,""))&amp;"."</f>
        <v>#VALUE!</v>
      </c>
      <c r="AH380" s="5" t="str" cm="1">
        <f t="array" ref="AH380">_xlfn.TEXTJOIN(", ", TRUE, IF(CO379:DN379=AE380,_xlfn.XLOOKUP($CO$3:$DN$3,Data!$W$3:$W$28,Data!$X$3:$X$28),""))</f>
        <v/>
      </c>
      <c r="AI380" s="5" t="str">
        <f>IF(AF380="","",IF(AF380,_xlfn.XLOOKUP(AE380,Data!$O$3:$O$25,Data!$P$3:$P$25)&amp;" "&amp;AG380&amp;IF(AH380&lt;&gt;""," You see: " &amp;AH380&amp;".",""),Data!$J$10))</f>
        <v/>
      </c>
      <c r="AJ380" s="5" t="str">
        <f t="shared" si="486"/>
        <v/>
      </c>
      <c r="AK380" s="5" t="str">
        <f>IF(AND(K380="Talk",U380=""),_xlfn.XLOOKUP(T380,Data!$W$3:$W$28,Data!$AC$3:$AC$28),"")</f>
        <v/>
      </c>
      <c r="AL380" s="5" t="str">
        <f t="shared" si="487"/>
        <v/>
      </c>
      <c r="AM380" s="5" t="b">
        <f t="shared" si="488"/>
        <v>0</v>
      </c>
      <c r="AN380" s="5" t="str">
        <f>IF(AM380,IF(_xlfn.XLOOKUP(T380,Data!$W$3:$W$28,Data!$AA$3:$AA$28)=FALSE,"You can't take that.",IF(Q380=1,"You already have that.",IF(OR(CK379=CT379,CK379=CY379),"The unholy fiend prevents you!",""))),"")</f>
        <v/>
      </c>
      <c r="AO380" s="5" t="str">
        <f t="shared" si="489"/>
        <v/>
      </c>
      <c r="AP380" s="5" t="str">
        <f t="shared" si="490"/>
        <v/>
      </c>
      <c r="AQ380" s="5" t="b">
        <f t="shared" si="491"/>
        <v>0</v>
      </c>
      <c r="AR380" s="5" t="str">
        <f t="shared" si="492"/>
        <v/>
      </c>
      <c r="AS380" s="5" t="str">
        <f t="shared" si="493"/>
        <v/>
      </c>
      <c r="AT380" s="5" t="str">
        <f t="shared" si="431"/>
        <v/>
      </c>
      <c r="AU380" s="5" t="str">
        <f>IF(AND(K380="Examine",U380=""),_xlfn.XLOOKUP(T380,Data!$W$3:$W$28,Data!$Z$3:$Z$28)&amp;IF(T380=15,IF(CL379,IF(CM379&gt;=14,"burning brightly.",IF(CM379&gt;=9,"burning steadily.",IF(CM379&gt;=4,"burning weakly.","guttering."))),"unlit."),""),"")</f>
        <v/>
      </c>
      <c r="AV380" s="5" t="str" cm="1">
        <f t="array" ref="AV380">_xlfn.TEXTJOIN(", ", TRUE, IF(CO379:DN379=1,CO$1:DN$1,""))</f>
        <v/>
      </c>
      <c r="AW380" s="5" t="str">
        <f t="shared" si="494"/>
        <v/>
      </c>
      <c r="AX380" s="5" t="b">
        <f t="shared" si="495"/>
        <v>0</v>
      </c>
      <c r="AY380" s="5" t="str">
        <f>IF(AX380,IF(NOT(ISBLANK(_xlfn.XLOOKUP(T380,Data!$W$3:$W$28,Data!$AD$3:$AD$28))),IF(CK379=12,"","There's nowhere to pour it away here."),"You can't empty that!"),"")</f>
        <v/>
      </c>
      <c r="AZ380" s="5" t="str">
        <f t="shared" si="496"/>
        <v/>
      </c>
      <c r="BA380" s="5" t="b">
        <f t="shared" si="497"/>
        <v>0</v>
      </c>
      <c r="BB380" s="5" t="e">
        <f>_xlfn.XLOOKUP(T380,Data!$W$3:$W$28,Data!$AD$3:$AD$28)</f>
        <v>#N/A</v>
      </c>
      <c r="BC380" s="5" t="str">
        <f t="shared" si="498"/>
        <v/>
      </c>
      <c r="BD380" s="5" t="str">
        <f t="shared" si="499"/>
        <v/>
      </c>
      <c r="BE380" s="5" t="b">
        <f t="shared" si="500"/>
        <v>0</v>
      </c>
      <c r="BF380" s="5" t="str">
        <f t="shared" si="436"/>
        <v/>
      </c>
      <c r="BG380" s="5" t="str">
        <f t="shared" si="501"/>
        <v/>
      </c>
      <c r="BH380" s="5" t="b">
        <f t="shared" si="502"/>
        <v>0</v>
      </c>
      <c r="BI380" s="5" t="str">
        <f t="shared" si="503"/>
        <v/>
      </c>
      <c r="BJ380" s="5" t="str">
        <f t="shared" si="437"/>
        <v/>
      </c>
      <c r="BK380" s="5" t="str">
        <f>IF(BH380,IF(BI380="","You ring the bell. "&amp;IF(BJ380=0,"Nothing else happens.","The "&amp;_xlfn.XLOOKUP(BJ380,Data!$W$3:$W$28,Data!$X$3:$X$28)&amp;" is transformed!"),BI380),"")</f>
        <v/>
      </c>
      <c r="BL380" s="5" t="b">
        <f t="shared" si="504"/>
        <v>0</v>
      </c>
      <c r="BM380" s="5" t="b">
        <f t="shared" si="505"/>
        <v>0</v>
      </c>
      <c r="BN380" s="5" t="str">
        <f t="shared" si="438"/>
        <v/>
      </c>
      <c r="BO380" s="5" t="str">
        <f t="shared" si="439"/>
        <v/>
      </c>
      <c r="BP380" s="5" t="b">
        <f t="shared" si="506"/>
        <v>0</v>
      </c>
      <c r="BQ380" s="5" t="str">
        <f>IF(BP380,IF(_xlfn.XLOOKUP(T380,Data!$W$3:$W$28,Data!$AB$3:$AB$28),"That's much too precious to give away!",IF(OR(AND(T380=17,CK379=CQ379),AND(T380=21,CK379=CV379)),"","No-one here seems to want that.")),"")</f>
        <v/>
      </c>
      <c r="BR380" s="5" t="str">
        <f>IF(BP380,IF(BQ380&lt;&gt;"",BQ380,IF(T380=21,Data!$B$5,"The priest takes the water and it is transformed by heavenly radiance!")),"")</f>
        <v/>
      </c>
      <c r="BS380" s="5" t="b">
        <f t="shared" si="507"/>
        <v>0</v>
      </c>
      <c r="BT380" s="5" t="str">
        <f t="shared" si="440"/>
        <v/>
      </c>
      <c r="BU380" s="5" t="str">
        <f t="shared" si="508"/>
        <v/>
      </c>
      <c r="BV380" s="5" t="b">
        <f t="shared" si="509"/>
        <v>0</v>
      </c>
      <c r="BW380" s="5" t="str">
        <f t="shared" si="441"/>
        <v/>
      </c>
      <c r="BX380" s="5" t="str">
        <f t="shared" si="510"/>
        <v/>
      </c>
      <c r="BY380" s="5" t="b">
        <f t="shared" si="511"/>
        <v>0</v>
      </c>
      <c r="BZ380" s="5">
        <f t="shared" si="512"/>
        <v>0</v>
      </c>
      <c r="CA380" s="5" t="str">
        <f t="shared" si="442"/>
        <v/>
      </c>
      <c r="CB380" s="5" t="b">
        <f t="shared" si="443"/>
        <v>0</v>
      </c>
      <c r="CC380" s="5" t="str">
        <f t="shared" si="444"/>
        <v/>
      </c>
      <c r="CD380" s="5" t="b">
        <f t="shared" si="445"/>
        <v>0</v>
      </c>
      <c r="CE380" s="5" t="b">
        <f t="shared" si="446"/>
        <v>0</v>
      </c>
      <c r="CF380" s="5" t="b">
        <f t="shared" si="447"/>
        <v>0</v>
      </c>
      <c r="CG380" s="5" t="b">
        <f t="shared" si="448"/>
        <v>0</v>
      </c>
      <c r="CH380" s="5" t="b">
        <f t="shared" si="449"/>
        <v>0</v>
      </c>
      <c r="CI380" s="5">
        <f t="shared" si="450"/>
        <v>0</v>
      </c>
      <c r="CJ380" s="5" t="str">
        <f t="shared" si="451"/>
        <v>I don't know that verb.</v>
      </c>
      <c r="CK380" s="4">
        <f t="shared" si="452"/>
        <v>3</v>
      </c>
      <c r="CL380" s="4" t="b">
        <f t="shared" si="453"/>
        <v>0</v>
      </c>
      <c r="CM380" s="4">
        <f t="shared" si="513"/>
        <v>20</v>
      </c>
      <c r="CN380" s="4" t="b">
        <f t="shared" si="454"/>
        <v>0</v>
      </c>
      <c r="CO380" s="4">
        <f t="shared" si="455"/>
        <v>12</v>
      </c>
      <c r="CP380" s="4">
        <f t="shared" si="456"/>
        <v>10</v>
      </c>
      <c r="CQ380" s="4">
        <f t="shared" si="457"/>
        <v>2</v>
      </c>
      <c r="CR380" s="4">
        <f t="shared" si="458"/>
        <v>20</v>
      </c>
      <c r="CS380" s="4">
        <f t="shared" si="459"/>
        <v>2</v>
      </c>
      <c r="CT380" s="4">
        <f t="shared" si="460"/>
        <v>15</v>
      </c>
      <c r="CU380" s="4">
        <f t="shared" si="461"/>
        <v>16</v>
      </c>
      <c r="CV380" s="4">
        <f t="shared" si="462"/>
        <v>8</v>
      </c>
      <c r="CW380" s="4">
        <f t="shared" si="463"/>
        <v>8</v>
      </c>
      <c r="CX380" s="4">
        <f t="shared" si="464"/>
        <v>14</v>
      </c>
      <c r="CY380" s="4">
        <f t="shared" si="465"/>
        <v>19</v>
      </c>
      <c r="CZ380" s="4">
        <f t="shared" si="466"/>
        <v>9</v>
      </c>
      <c r="DA380" s="4">
        <f t="shared" si="467"/>
        <v>2</v>
      </c>
      <c r="DB380" s="4">
        <f t="shared" si="468"/>
        <v>12</v>
      </c>
      <c r="DC380" s="4">
        <f t="shared" si="514"/>
        <v>2</v>
      </c>
      <c r="DD380" s="4">
        <f t="shared" si="469"/>
        <v>2</v>
      </c>
      <c r="DE380" s="4">
        <f t="shared" si="470"/>
        <v>2</v>
      </c>
      <c r="DF380" s="4">
        <f t="shared" si="471"/>
        <v>10</v>
      </c>
      <c r="DG380" s="4">
        <f t="shared" si="472"/>
        <v>2</v>
      </c>
      <c r="DH380" s="4">
        <f t="shared" si="473"/>
        <v>17</v>
      </c>
      <c r="DI380" s="4">
        <f t="shared" si="474"/>
        <v>6</v>
      </c>
      <c r="DJ380" s="4">
        <f t="shared" si="475"/>
        <v>15</v>
      </c>
      <c r="DK380" s="4">
        <f t="shared" si="476"/>
        <v>19</v>
      </c>
      <c r="DL380" s="4">
        <f t="shared" si="477"/>
        <v>2</v>
      </c>
      <c r="DM380" s="4">
        <f t="shared" si="478"/>
        <v>22</v>
      </c>
      <c r="DN380" s="4">
        <f t="shared" si="479"/>
        <v>23</v>
      </c>
      <c r="DO380" s="3"/>
    </row>
    <row r="381" spans="1:119" x14ac:dyDescent="0.35">
      <c r="A381" s="3" t="str">
        <f t="shared" si="480"/>
        <v/>
      </c>
      <c r="B381" s="6"/>
      <c r="C381" s="3" t="str">
        <f t="shared" si="430"/>
        <v/>
      </c>
      <c r="D381" s="3" t="e" cm="1">
        <f t="array" ref="D381:F381">INDEX(_xlfn.TEXTSPLIT(B381," ",,TRUE),_xlfn.SEQUENCE(1,3))</f>
        <v>#VALUE!</v>
      </c>
      <c r="E381" s="3" t="e">
        <v>#VALUE!</v>
      </c>
      <c r="F381" s="3" t="e">
        <v>#VALUE!</v>
      </c>
      <c r="G381" s="3" t="e" cm="1">
        <f t="array" ref="G381">_xlfn.XLOOKUP(D381,Data!$D$3:$D$36,Data!$E$3:$G$36)</f>
        <v>#VALUE!</v>
      </c>
      <c r="H381" s="3"/>
      <c r="I381" s="3"/>
      <c r="J381" s="3" t="e">
        <f>_xlfn.XMATCH(E381,Data!$L$3:$L$10)</f>
        <v>#VALUE!</v>
      </c>
      <c r="K381" s="3" t="str">
        <f>IF(M381="",IF(I381,Data!$B$4,_xlfn.XLOOKUP(D381,Data!$D$3:$D$36,Data!$E$3:$E$36)),"")</f>
        <v/>
      </c>
      <c r="L381" s="3" t="str">
        <f>IF(M381="",IF(I381,_xlfn.XLOOKUP(G381,Data!$L$3:$L$10,Data!$M$3:$M$10),IF(H381=0,"",IF(H381=1,E381,_xlfn.XLOOKUP(E381,Data!$L$3:$L$10,Data!$M$3:$M$10)))),"")</f>
        <v/>
      </c>
      <c r="M381" s="3" t="str">
        <f>IF(NOT(ISERROR(F381)),Data!$J$3,IF(ISERROR(G381),Data!$J$4,IF(AND(H381=0,NOT(ISERROR(E381))),Data!$J$5,IF(AND(H381=2,ISERROR(J381)),Data!$J$7,IF(AND(H381=1,ISERROR(E381)),Data!$J$6,"")))))</f>
        <v>I don't know that verb.</v>
      </c>
      <c r="N381" s="3" t="e">
        <f>_xlfn.XLOOKUP(K381,Data!$D$3:$D$36,Data!$H$3:$H$36)</f>
        <v>#N/A</v>
      </c>
      <c r="O381" s="3" t="e">
        <f>_xlfn.XLOOKUP(L381,Data!$X$3:$X$29,Data!$W$3:$W$29)</f>
        <v>#N/A</v>
      </c>
      <c r="P381" s="3" t="b">
        <f>OR(_xlfn.XLOOKUP(CK380,Data!$O$3:$O$25,Data!$U$3:$U$25),AND(CL380,OR(DC380=CK380,DC380=1)))</f>
        <v>1</v>
      </c>
      <c r="Q381" s="3" t="e" cm="1">
        <f t="array" ref="Q381">INDEX(CO380:DN380,1,O381)</f>
        <v>#N/A</v>
      </c>
      <c r="R381" s="3" t="e">
        <f t="shared" si="432"/>
        <v>#N/A</v>
      </c>
      <c r="S381" s="3" t="e">
        <f t="shared" si="481"/>
        <v>#N/A</v>
      </c>
      <c r="T381" s="3" t="str">
        <f t="shared" si="482"/>
        <v/>
      </c>
      <c r="U381" s="3" t="str">
        <f>IF(M381&lt;&gt;"",M381,IF(L381="","",IFERROR(IF(T381=0,IF(S381=FALSE,Data!$J$11,Data!$J$8),""),IF(K381=Data!$B$4,"",Data!$J$8))))</f>
        <v>I don't know that verb.</v>
      </c>
      <c r="V381" s="3" t="e" cm="1">
        <f t="array" ref="V381">INDEX(Data!$Q$3:$T$25,CK380,L381)</f>
        <v>#VALUE!</v>
      </c>
      <c r="W381" s="3" t="e">
        <f t="shared" si="433"/>
        <v>#VALUE!</v>
      </c>
      <c r="X381" s="3">
        <f t="shared" si="483"/>
        <v>0</v>
      </c>
      <c r="Y381" s="3" t="str">
        <f>IF(K381&lt;&gt;"Go","",IF(ISNUMBER(V381),IF(V381&gt;0,W381,Data!$J$9),Play!V381))</f>
        <v/>
      </c>
      <c r="Z381" s="3" t="b">
        <f t="shared" si="484"/>
        <v>0</v>
      </c>
      <c r="AA381" s="3" t="str">
        <f t="shared" si="485"/>
        <v/>
      </c>
      <c r="AB381" s="3">
        <f t="shared" si="434"/>
        <v>0</v>
      </c>
      <c r="AE381" s="5" t="str">
        <f t="shared" si="435"/>
        <v/>
      </c>
      <c r="AF381" s="5" t="str">
        <f>IF(AE381&lt;&gt;"",OR(_xlfn.XLOOKUP(AE381,Data!$O$3:$O$25,Data!$U$3:$U$25),AND(CL380,OR(DC380=1,DC380=CK380))),"")</f>
        <v/>
      </c>
      <c r="AG381" s="5" t="e" cm="1">
        <f t="array" ref="AG381">"Exits: " &amp; _xlfn.TEXTJOIN(", ", TRUE, IF(INDEX(Data!$Q$3:$T$25,AE381,0)&gt;0,Data!$Q$2:$T$2,""))&amp;"."</f>
        <v>#VALUE!</v>
      </c>
      <c r="AH381" s="5" t="str" cm="1">
        <f t="array" ref="AH381">_xlfn.TEXTJOIN(", ", TRUE, IF(CO380:DN380=AE381,_xlfn.XLOOKUP($CO$3:$DN$3,Data!$W$3:$W$28,Data!$X$3:$X$28),""))</f>
        <v/>
      </c>
      <c r="AI381" s="5" t="str">
        <f>IF(AF381="","",IF(AF381,_xlfn.XLOOKUP(AE381,Data!$O$3:$O$25,Data!$P$3:$P$25)&amp;" "&amp;AG381&amp;IF(AH381&lt;&gt;""," You see: " &amp;AH381&amp;".",""),Data!$J$10))</f>
        <v/>
      </c>
      <c r="AJ381" s="5" t="str">
        <f t="shared" si="486"/>
        <v/>
      </c>
      <c r="AK381" s="5" t="str">
        <f>IF(AND(K381="Talk",U381=""),_xlfn.XLOOKUP(T381,Data!$W$3:$W$28,Data!$AC$3:$AC$28),"")</f>
        <v/>
      </c>
      <c r="AL381" s="5" t="str">
        <f t="shared" si="487"/>
        <v/>
      </c>
      <c r="AM381" s="5" t="b">
        <f t="shared" si="488"/>
        <v>0</v>
      </c>
      <c r="AN381" s="5" t="str">
        <f>IF(AM381,IF(_xlfn.XLOOKUP(T381,Data!$W$3:$W$28,Data!$AA$3:$AA$28)=FALSE,"You can't take that.",IF(Q381=1,"You already have that.",IF(OR(CK380=CT380,CK380=CY380),"The unholy fiend prevents you!",""))),"")</f>
        <v/>
      </c>
      <c r="AO381" s="5" t="str">
        <f t="shared" si="489"/>
        <v/>
      </c>
      <c r="AP381" s="5" t="str">
        <f t="shared" si="490"/>
        <v/>
      </c>
      <c r="AQ381" s="5" t="b">
        <f t="shared" si="491"/>
        <v>0</v>
      </c>
      <c r="AR381" s="5" t="str">
        <f t="shared" si="492"/>
        <v/>
      </c>
      <c r="AS381" s="5" t="str">
        <f t="shared" si="493"/>
        <v/>
      </c>
      <c r="AT381" s="5" t="str">
        <f t="shared" si="431"/>
        <v/>
      </c>
      <c r="AU381" s="5" t="str">
        <f>IF(AND(K381="Examine",U381=""),_xlfn.XLOOKUP(T381,Data!$W$3:$W$28,Data!$Z$3:$Z$28)&amp;IF(T381=15,IF(CL380,IF(CM380&gt;=14,"burning brightly.",IF(CM380&gt;=9,"burning steadily.",IF(CM380&gt;=4,"burning weakly.","guttering."))),"unlit."),""),"")</f>
        <v/>
      </c>
      <c r="AV381" s="5" t="str" cm="1">
        <f t="array" ref="AV381">_xlfn.TEXTJOIN(", ", TRUE, IF(CO380:DN380=1,CO$1:DN$1,""))</f>
        <v/>
      </c>
      <c r="AW381" s="5" t="str">
        <f t="shared" si="494"/>
        <v/>
      </c>
      <c r="AX381" s="5" t="b">
        <f t="shared" si="495"/>
        <v>0</v>
      </c>
      <c r="AY381" s="5" t="str">
        <f>IF(AX381,IF(NOT(ISBLANK(_xlfn.XLOOKUP(T381,Data!$W$3:$W$28,Data!$AD$3:$AD$28))),IF(CK380=12,"","There's nowhere to pour it away here."),"You can't empty that!"),"")</f>
        <v/>
      </c>
      <c r="AZ381" s="5" t="str">
        <f t="shared" si="496"/>
        <v/>
      </c>
      <c r="BA381" s="5" t="b">
        <f t="shared" si="497"/>
        <v>0</v>
      </c>
      <c r="BB381" s="5" t="e">
        <f>_xlfn.XLOOKUP(T381,Data!$W$3:$W$28,Data!$AD$3:$AD$28)</f>
        <v>#N/A</v>
      </c>
      <c r="BC381" s="5" t="str">
        <f t="shared" si="498"/>
        <v/>
      </c>
      <c r="BD381" s="5" t="str">
        <f t="shared" si="499"/>
        <v/>
      </c>
      <c r="BE381" s="5" t="b">
        <f t="shared" si="500"/>
        <v>0</v>
      </c>
      <c r="BF381" s="5" t="str">
        <f t="shared" si="436"/>
        <v/>
      </c>
      <c r="BG381" s="5" t="str">
        <f t="shared" si="501"/>
        <v/>
      </c>
      <c r="BH381" s="5" t="b">
        <f t="shared" si="502"/>
        <v>0</v>
      </c>
      <c r="BI381" s="5" t="str">
        <f t="shared" si="503"/>
        <v/>
      </c>
      <c r="BJ381" s="5" t="str">
        <f t="shared" si="437"/>
        <v/>
      </c>
      <c r="BK381" s="5" t="str">
        <f>IF(BH381,IF(BI381="","You ring the bell. "&amp;IF(BJ381=0,"Nothing else happens.","The "&amp;_xlfn.XLOOKUP(BJ381,Data!$W$3:$W$28,Data!$X$3:$X$28)&amp;" is transformed!"),BI381),"")</f>
        <v/>
      </c>
      <c r="BL381" s="5" t="b">
        <f t="shared" si="504"/>
        <v>0</v>
      </c>
      <c r="BM381" s="5" t="b">
        <f t="shared" si="505"/>
        <v>0</v>
      </c>
      <c r="BN381" s="5" t="str">
        <f t="shared" si="438"/>
        <v/>
      </c>
      <c r="BO381" s="5" t="str">
        <f t="shared" si="439"/>
        <v/>
      </c>
      <c r="BP381" s="5" t="b">
        <f t="shared" si="506"/>
        <v>0</v>
      </c>
      <c r="BQ381" s="5" t="str">
        <f>IF(BP381,IF(_xlfn.XLOOKUP(T381,Data!$W$3:$W$28,Data!$AB$3:$AB$28),"That's much too precious to give away!",IF(OR(AND(T381=17,CK380=CQ380),AND(T381=21,CK380=CV380)),"","No-one here seems to want that.")),"")</f>
        <v/>
      </c>
      <c r="BR381" s="5" t="str">
        <f>IF(BP381,IF(BQ381&lt;&gt;"",BQ381,IF(T381=21,Data!$B$5,"The priest takes the water and it is transformed by heavenly radiance!")),"")</f>
        <v/>
      </c>
      <c r="BS381" s="5" t="b">
        <f t="shared" si="507"/>
        <v>0</v>
      </c>
      <c r="BT381" s="5" t="str">
        <f t="shared" si="440"/>
        <v/>
      </c>
      <c r="BU381" s="5" t="str">
        <f t="shared" si="508"/>
        <v/>
      </c>
      <c r="BV381" s="5" t="b">
        <f t="shared" si="509"/>
        <v>0</v>
      </c>
      <c r="BW381" s="5" t="str">
        <f t="shared" si="441"/>
        <v/>
      </c>
      <c r="BX381" s="5" t="str">
        <f t="shared" si="510"/>
        <v/>
      </c>
      <c r="BY381" s="5" t="b">
        <f t="shared" si="511"/>
        <v>0</v>
      </c>
      <c r="BZ381" s="5">
        <f t="shared" si="512"/>
        <v>0</v>
      </c>
      <c r="CA381" s="5" t="str">
        <f t="shared" si="442"/>
        <v/>
      </c>
      <c r="CB381" s="5" t="b">
        <f t="shared" si="443"/>
        <v>0</v>
      </c>
      <c r="CC381" s="5" t="str">
        <f t="shared" si="444"/>
        <v/>
      </c>
      <c r="CD381" s="5" t="b">
        <f t="shared" si="445"/>
        <v>0</v>
      </c>
      <c r="CE381" s="5" t="b">
        <f t="shared" si="446"/>
        <v>0</v>
      </c>
      <c r="CF381" s="5" t="b">
        <f t="shared" si="447"/>
        <v>0</v>
      </c>
      <c r="CG381" s="5" t="b">
        <f t="shared" si="448"/>
        <v>0</v>
      </c>
      <c r="CH381" s="5" t="b">
        <f t="shared" si="449"/>
        <v>0</v>
      </c>
      <c r="CI381" s="5">
        <f t="shared" si="450"/>
        <v>0</v>
      </c>
      <c r="CJ381" s="5" t="str">
        <f t="shared" si="451"/>
        <v>I don't know that verb.</v>
      </c>
      <c r="CK381" s="4">
        <f t="shared" si="452"/>
        <v>3</v>
      </c>
      <c r="CL381" s="4" t="b">
        <f t="shared" si="453"/>
        <v>0</v>
      </c>
      <c r="CM381" s="4">
        <f t="shared" si="513"/>
        <v>20</v>
      </c>
      <c r="CN381" s="4" t="b">
        <f t="shared" si="454"/>
        <v>0</v>
      </c>
      <c r="CO381" s="4">
        <f t="shared" si="455"/>
        <v>12</v>
      </c>
      <c r="CP381" s="4">
        <f t="shared" si="456"/>
        <v>10</v>
      </c>
      <c r="CQ381" s="4">
        <f t="shared" si="457"/>
        <v>2</v>
      </c>
      <c r="CR381" s="4">
        <f t="shared" si="458"/>
        <v>20</v>
      </c>
      <c r="CS381" s="4">
        <f t="shared" si="459"/>
        <v>2</v>
      </c>
      <c r="CT381" s="4">
        <f t="shared" si="460"/>
        <v>15</v>
      </c>
      <c r="CU381" s="4">
        <f t="shared" si="461"/>
        <v>16</v>
      </c>
      <c r="CV381" s="4">
        <f t="shared" si="462"/>
        <v>8</v>
      </c>
      <c r="CW381" s="4">
        <f t="shared" si="463"/>
        <v>8</v>
      </c>
      <c r="CX381" s="4">
        <f t="shared" si="464"/>
        <v>14</v>
      </c>
      <c r="CY381" s="4">
        <f t="shared" si="465"/>
        <v>19</v>
      </c>
      <c r="CZ381" s="4">
        <f t="shared" si="466"/>
        <v>9</v>
      </c>
      <c r="DA381" s="4">
        <f t="shared" si="467"/>
        <v>2</v>
      </c>
      <c r="DB381" s="4">
        <f t="shared" si="468"/>
        <v>12</v>
      </c>
      <c r="DC381" s="4">
        <f t="shared" si="514"/>
        <v>2</v>
      </c>
      <c r="DD381" s="4">
        <f t="shared" si="469"/>
        <v>2</v>
      </c>
      <c r="DE381" s="4">
        <f t="shared" si="470"/>
        <v>2</v>
      </c>
      <c r="DF381" s="4">
        <f t="shared" si="471"/>
        <v>10</v>
      </c>
      <c r="DG381" s="4">
        <f t="shared" si="472"/>
        <v>2</v>
      </c>
      <c r="DH381" s="4">
        <f t="shared" si="473"/>
        <v>17</v>
      </c>
      <c r="DI381" s="4">
        <f t="shared" si="474"/>
        <v>6</v>
      </c>
      <c r="DJ381" s="4">
        <f t="shared" si="475"/>
        <v>15</v>
      </c>
      <c r="DK381" s="4">
        <f t="shared" si="476"/>
        <v>19</v>
      </c>
      <c r="DL381" s="4">
        <f t="shared" si="477"/>
        <v>2</v>
      </c>
      <c r="DM381" s="4">
        <f t="shared" si="478"/>
        <v>22</v>
      </c>
      <c r="DN381" s="4">
        <f t="shared" si="479"/>
        <v>23</v>
      </c>
      <c r="DO381" s="3"/>
    </row>
    <row r="382" spans="1:119" x14ac:dyDescent="0.35">
      <c r="A382" s="3" t="str">
        <f t="shared" si="480"/>
        <v/>
      </c>
      <c r="B382" s="6"/>
      <c r="C382" s="3" t="str">
        <f t="shared" si="430"/>
        <v/>
      </c>
      <c r="D382" s="3" t="e" cm="1">
        <f t="array" ref="D382:F382">INDEX(_xlfn.TEXTSPLIT(B382," ",,TRUE),_xlfn.SEQUENCE(1,3))</f>
        <v>#VALUE!</v>
      </c>
      <c r="E382" s="3" t="e">
        <v>#VALUE!</v>
      </c>
      <c r="F382" s="3" t="e">
        <v>#VALUE!</v>
      </c>
      <c r="G382" s="3" t="e" cm="1">
        <f t="array" ref="G382">_xlfn.XLOOKUP(D382,Data!$D$3:$D$36,Data!$E$3:$G$36)</f>
        <v>#VALUE!</v>
      </c>
      <c r="H382" s="3"/>
      <c r="I382" s="3"/>
      <c r="J382" s="3" t="e">
        <f>_xlfn.XMATCH(E382,Data!$L$3:$L$10)</f>
        <v>#VALUE!</v>
      </c>
      <c r="K382" s="3" t="str">
        <f>IF(M382="",IF(I382,Data!$B$4,_xlfn.XLOOKUP(D382,Data!$D$3:$D$36,Data!$E$3:$E$36)),"")</f>
        <v/>
      </c>
      <c r="L382" s="3" t="str">
        <f>IF(M382="",IF(I382,_xlfn.XLOOKUP(G382,Data!$L$3:$L$10,Data!$M$3:$M$10),IF(H382=0,"",IF(H382=1,E382,_xlfn.XLOOKUP(E382,Data!$L$3:$L$10,Data!$M$3:$M$10)))),"")</f>
        <v/>
      </c>
      <c r="M382" s="3" t="str">
        <f>IF(NOT(ISERROR(F382)),Data!$J$3,IF(ISERROR(G382),Data!$J$4,IF(AND(H382=0,NOT(ISERROR(E382))),Data!$J$5,IF(AND(H382=2,ISERROR(J382)),Data!$J$7,IF(AND(H382=1,ISERROR(E382)),Data!$J$6,"")))))</f>
        <v>I don't know that verb.</v>
      </c>
      <c r="N382" s="3" t="e">
        <f>_xlfn.XLOOKUP(K382,Data!$D$3:$D$36,Data!$H$3:$H$36)</f>
        <v>#N/A</v>
      </c>
      <c r="O382" s="3" t="e">
        <f>_xlfn.XLOOKUP(L382,Data!$X$3:$X$29,Data!$W$3:$W$29)</f>
        <v>#N/A</v>
      </c>
      <c r="P382" s="3" t="b">
        <f>OR(_xlfn.XLOOKUP(CK381,Data!$O$3:$O$25,Data!$U$3:$U$25),AND(CL381,OR(DC381=CK381,DC381=1)))</f>
        <v>1</v>
      </c>
      <c r="Q382" s="3" t="e" cm="1">
        <f t="array" ref="Q382">INDEX(CO381:DN381,1,O382)</f>
        <v>#N/A</v>
      </c>
      <c r="R382" s="3" t="e">
        <f t="shared" si="432"/>
        <v>#N/A</v>
      </c>
      <c r="S382" s="3" t="e">
        <f t="shared" si="481"/>
        <v>#N/A</v>
      </c>
      <c r="T382" s="3" t="str">
        <f t="shared" si="482"/>
        <v/>
      </c>
      <c r="U382" s="3" t="str">
        <f>IF(M382&lt;&gt;"",M382,IF(L382="","",IFERROR(IF(T382=0,IF(S382=FALSE,Data!$J$11,Data!$J$8),""),IF(K382=Data!$B$4,"",Data!$J$8))))</f>
        <v>I don't know that verb.</v>
      </c>
      <c r="V382" s="3" t="e" cm="1">
        <f t="array" ref="V382">INDEX(Data!$Q$3:$T$25,CK381,L382)</f>
        <v>#VALUE!</v>
      </c>
      <c r="W382" s="3" t="e">
        <f t="shared" si="433"/>
        <v>#VALUE!</v>
      </c>
      <c r="X382" s="3">
        <f t="shared" si="483"/>
        <v>0</v>
      </c>
      <c r="Y382" s="3" t="str">
        <f>IF(K382&lt;&gt;"Go","",IF(ISNUMBER(V382),IF(V382&gt;0,W382,Data!$J$9),Play!V382))</f>
        <v/>
      </c>
      <c r="Z382" s="3" t="b">
        <f t="shared" si="484"/>
        <v>0</v>
      </c>
      <c r="AA382" s="3" t="str">
        <f t="shared" si="485"/>
        <v/>
      </c>
      <c r="AB382" s="3">
        <f t="shared" si="434"/>
        <v>0</v>
      </c>
      <c r="AE382" s="5" t="str">
        <f t="shared" si="435"/>
        <v/>
      </c>
      <c r="AF382" s="5" t="str">
        <f>IF(AE382&lt;&gt;"",OR(_xlfn.XLOOKUP(AE382,Data!$O$3:$O$25,Data!$U$3:$U$25),AND(CL381,OR(DC381=1,DC381=CK381))),"")</f>
        <v/>
      </c>
      <c r="AG382" s="5" t="e" cm="1">
        <f t="array" ref="AG382">"Exits: " &amp; _xlfn.TEXTJOIN(", ", TRUE, IF(INDEX(Data!$Q$3:$T$25,AE382,0)&gt;0,Data!$Q$2:$T$2,""))&amp;"."</f>
        <v>#VALUE!</v>
      </c>
      <c r="AH382" s="5" t="str" cm="1">
        <f t="array" ref="AH382">_xlfn.TEXTJOIN(", ", TRUE, IF(CO381:DN381=AE382,_xlfn.XLOOKUP($CO$3:$DN$3,Data!$W$3:$W$28,Data!$X$3:$X$28),""))</f>
        <v/>
      </c>
      <c r="AI382" s="5" t="str">
        <f>IF(AF382="","",IF(AF382,_xlfn.XLOOKUP(AE382,Data!$O$3:$O$25,Data!$P$3:$P$25)&amp;" "&amp;AG382&amp;IF(AH382&lt;&gt;""," You see: " &amp;AH382&amp;".",""),Data!$J$10))</f>
        <v/>
      </c>
      <c r="AJ382" s="5" t="str">
        <f t="shared" si="486"/>
        <v/>
      </c>
      <c r="AK382" s="5" t="str">
        <f>IF(AND(K382="Talk",U382=""),_xlfn.XLOOKUP(T382,Data!$W$3:$W$28,Data!$AC$3:$AC$28),"")</f>
        <v/>
      </c>
      <c r="AL382" s="5" t="str">
        <f t="shared" si="487"/>
        <v/>
      </c>
      <c r="AM382" s="5" t="b">
        <f t="shared" si="488"/>
        <v>0</v>
      </c>
      <c r="AN382" s="5" t="str">
        <f>IF(AM382,IF(_xlfn.XLOOKUP(T382,Data!$W$3:$W$28,Data!$AA$3:$AA$28)=FALSE,"You can't take that.",IF(Q382=1,"You already have that.",IF(OR(CK381=CT381,CK381=CY381),"The unholy fiend prevents you!",""))),"")</f>
        <v/>
      </c>
      <c r="AO382" s="5" t="str">
        <f t="shared" si="489"/>
        <v/>
      </c>
      <c r="AP382" s="5" t="str">
        <f t="shared" si="490"/>
        <v/>
      </c>
      <c r="AQ382" s="5" t="b">
        <f t="shared" si="491"/>
        <v>0</v>
      </c>
      <c r="AR382" s="5" t="str">
        <f t="shared" si="492"/>
        <v/>
      </c>
      <c r="AS382" s="5" t="str">
        <f t="shared" si="493"/>
        <v/>
      </c>
      <c r="AT382" s="5" t="str">
        <f t="shared" si="431"/>
        <v/>
      </c>
      <c r="AU382" s="5" t="str">
        <f>IF(AND(K382="Examine",U382=""),_xlfn.XLOOKUP(T382,Data!$W$3:$W$28,Data!$Z$3:$Z$28)&amp;IF(T382=15,IF(CL381,IF(CM381&gt;=14,"burning brightly.",IF(CM381&gt;=9,"burning steadily.",IF(CM381&gt;=4,"burning weakly.","guttering."))),"unlit."),""),"")</f>
        <v/>
      </c>
      <c r="AV382" s="5" t="str" cm="1">
        <f t="array" ref="AV382">_xlfn.TEXTJOIN(", ", TRUE, IF(CO381:DN381=1,CO$1:DN$1,""))</f>
        <v/>
      </c>
      <c r="AW382" s="5" t="str">
        <f t="shared" si="494"/>
        <v/>
      </c>
      <c r="AX382" s="5" t="b">
        <f t="shared" si="495"/>
        <v>0</v>
      </c>
      <c r="AY382" s="5" t="str">
        <f>IF(AX382,IF(NOT(ISBLANK(_xlfn.XLOOKUP(T382,Data!$W$3:$W$28,Data!$AD$3:$AD$28))),IF(CK381=12,"","There's nowhere to pour it away here."),"You can't empty that!"),"")</f>
        <v/>
      </c>
      <c r="AZ382" s="5" t="str">
        <f t="shared" si="496"/>
        <v/>
      </c>
      <c r="BA382" s="5" t="b">
        <f t="shared" si="497"/>
        <v>0</v>
      </c>
      <c r="BB382" s="5" t="e">
        <f>_xlfn.XLOOKUP(T382,Data!$W$3:$W$28,Data!$AD$3:$AD$28)</f>
        <v>#N/A</v>
      </c>
      <c r="BC382" s="5" t="str">
        <f t="shared" si="498"/>
        <v/>
      </c>
      <c r="BD382" s="5" t="str">
        <f t="shared" si="499"/>
        <v/>
      </c>
      <c r="BE382" s="5" t="b">
        <f t="shared" si="500"/>
        <v>0</v>
      </c>
      <c r="BF382" s="5" t="str">
        <f t="shared" si="436"/>
        <v/>
      </c>
      <c r="BG382" s="5" t="str">
        <f t="shared" si="501"/>
        <v/>
      </c>
      <c r="BH382" s="5" t="b">
        <f t="shared" si="502"/>
        <v>0</v>
      </c>
      <c r="BI382" s="5" t="str">
        <f t="shared" si="503"/>
        <v/>
      </c>
      <c r="BJ382" s="5" t="str">
        <f t="shared" si="437"/>
        <v/>
      </c>
      <c r="BK382" s="5" t="str">
        <f>IF(BH382,IF(BI382="","You ring the bell. "&amp;IF(BJ382=0,"Nothing else happens.","The "&amp;_xlfn.XLOOKUP(BJ382,Data!$W$3:$W$28,Data!$X$3:$X$28)&amp;" is transformed!"),BI382),"")</f>
        <v/>
      </c>
      <c r="BL382" s="5" t="b">
        <f t="shared" si="504"/>
        <v>0</v>
      </c>
      <c r="BM382" s="5" t="b">
        <f t="shared" si="505"/>
        <v>0</v>
      </c>
      <c r="BN382" s="5" t="str">
        <f t="shared" si="438"/>
        <v/>
      </c>
      <c r="BO382" s="5" t="str">
        <f t="shared" si="439"/>
        <v/>
      </c>
      <c r="BP382" s="5" t="b">
        <f t="shared" si="506"/>
        <v>0</v>
      </c>
      <c r="BQ382" s="5" t="str">
        <f>IF(BP382,IF(_xlfn.XLOOKUP(T382,Data!$W$3:$W$28,Data!$AB$3:$AB$28),"That's much too precious to give away!",IF(OR(AND(T382=17,CK381=CQ381),AND(T382=21,CK381=CV381)),"","No-one here seems to want that.")),"")</f>
        <v/>
      </c>
      <c r="BR382" s="5" t="str">
        <f>IF(BP382,IF(BQ382&lt;&gt;"",BQ382,IF(T382=21,Data!$B$5,"The priest takes the water and it is transformed by heavenly radiance!")),"")</f>
        <v/>
      </c>
      <c r="BS382" s="5" t="b">
        <f t="shared" si="507"/>
        <v>0</v>
      </c>
      <c r="BT382" s="5" t="str">
        <f t="shared" si="440"/>
        <v/>
      </c>
      <c r="BU382" s="5" t="str">
        <f t="shared" si="508"/>
        <v/>
      </c>
      <c r="BV382" s="5" t="b">
        <f t="shared" si="509"/>
        <v>0</v>
      </c>
      <c r="BW382" s="5" t="str">
        <f t="shared" si="441"/>
        <v/>
      </c>
      <c r="BX382" s="5" t="str">
        <f t="shared" si="510"/>
        <v/>
      </c>
      <c r="BY382" s="5" t="b">
        <f t="shared" si="511"/>
        <v>0</v>
      </c>
      <c r="BZ382" s="5">
        <f t="shared" si="512"/>
        <v>0</v>
      </c>
      <c r="CA382" s="5" t="str">
        <f t="shared" si="442"/>
        <v/>
      </c>
      <c r="CB382" s="5" t="b">
        <f t="shared" si="443"/>
        <v>0</v>
      </c>
      <c r="CC382" s="5" t="str">
        <f t="shared" si="444"/>
        <v/>
      </c>
      <c r="CD382" s="5" t="b">
        <f t="shared" si="445"/>
        <v>0</v>
      </c>
      <c r="CE382" s="5" t="b">
        <f t="shared" si="446"/>
        <v>0</v>
      </c>
      <c r="CF382" s="5" t="b">
        <f t="shared" si="447"/>
        <v>0</v>
      </c>
      <c r="CG382" s="5" t="b">
        <f t="shared" si="448"/>
        <v>0</v>
      </c>
      <c r="CH382" s="5" t="b">
        <f t="shared" si="449"/>
        <v>0</v>
      </c>
      <c r="CI382" s="5">
        <f t="shared" si="450"/>
        <v>0</v>
      </c>
      <c r="CJ382" s="5" t="str">
        <f t="shared" si="451"/>
        <v>I don't know that verb.</v>
      </c>
      <c r="CK382" s="4">
        <f t="shared" si="452"/>
        <v>3</v>
      </c>
      <c r="CL382" s="4" t="b">
        <f t="shared" si="453"/>
        <v>0</v>
      </c>
      <c r="CM382" s="4">
        <f t="shared" si="513"/>
        <v>20</v>
      </c>
      <c r="CN382" s="4" t="b">
        <f t="shared" si="454"/>
        <v>0</v>
      </c>
      <c r="CO382" s="4">
        <f t="shared" si="455"/>
        <v>12</v>
      </c>
      <c r="CP382" s="4">
        <f t="shared" si="456"/>
        <v>10</v>
      </c>
      <c r="CQ382" s="4">
        <f t="shared" si="457"/>
        <v>2</v>
      </c>
      <c r="CR382" s="4">
        <f t="shared" si="458"/>
        <v>20</v>
      </c>
      <c r="CS382" s="4">
        <f t="shared" si="459"/>
        <v>2</v>
      </c>
      <c r="CT382" s="4">
        <f t="shared" si="460"/>
        <v>15</v>
      </c>
      <c r="CU382" s="4">
        <f t="shared" si="461"/>
        <v>16</v>
      </c>
      <c r="CV382" s="4">
        <f t="shared" si="462"/>
        <v>8</v>
      </c>
      <c r="CW382" s="4">
        <f t="shared" si="463"/>
        <v>8</v>
      </c>
      <c r="CX382" s="4">
        <f t="shared" si="464"/>
        <v>14</v>
      </c>
      <c r="CY382" s="4">
        <f t="shared" si="465"/>
        <v>19</v>
      </c>
      <c r="CZ382" s="4">
        <f t="shared" si="466"/>
        <v>9</v>
      </c>
      <c r="DA382" s="4">
        <f t="shared" si="467"/>
        <v>2</v>
      </c>
      <c r="DB382" s="4">
        <f t="shared" si="468"/>
        <v>12</v>
      </c>
      <c r="DC382" s="4">
        <f t="shared" si="514"/>
        <v>2</v>
      </c>
      <c r="DD382" s="4">
        <f t="shared" si="469"/>
        <v>2</v>
      </c>
      <c r="DE382" s="4">
        <f t="shared" si="470"/>
        <v>2</v>
      </c>
      <c r="DF382" s="4">
        <f t="shared" si="471"/>
        <v>10</v>
      </c>
      <c r="DG382" s="4">
        <f t="shared" si="472"/>
        <v>2</v>
      </c>
      <c r="DH382" s="4">
        <f t="shared" si="473"/>
        <v>17</v>
      </c>
      <c r="DI382" s="4">
        <f t="shared" si="474"/>
        <v>6</v>
      </c>
      <c r="DJ382" s="4">
        <f t="shared" si="475"/>
        <v>15</v>
      </c>
      <c r="DK382" s="4">
        <f t="shared" si="476"/>
        <v>19</v>
      </c>
      <c r="DL382" s="4">
        <f t="shared" si="477"/>
        <v>2</v>
      </c>
      <c r="DM382" s="4">
        <f t="shared" si="478"/>
        <v>22</v>
      </c>
      <c r="DN382" s="4">
        <f t="shared" si="479"/>
        <v>23</v>
      </c>
      <c r="DO382" s="3"/>
    </row>
    <row r="383" spans="1:119" x14ac:dyDescent="0.35">
      <c r="A383" s="3" t="str">
        <f t="shared" si="480"/>
        <v/>
      </c>
      <c r="B383" s="6"/>
      <c r="C383" s="3" t="str">
        <f t="shared" si="430"/>
        <v/>
      </c>
      <c r="D383" s="3" t="e" cm="1">
        <f t="array" ref="D383:F383">INDEX(_xlfn.TEXTSPLIT(B383," ",,TRUE),_xlfn.SEQUENCE(1,3))</f>
        <v>#VALUE!</v>
      </c>
      <c r="E383" s="3" t="e">
        <v>#VALUE!</v>
      </c>
      <c r="F383" s="3" t="e">
        <v>#VALUE!</v>
      </c>
      <c r="G383" s="3" t="e" cm="1">
        <f t="array" ref="G383">_xlfn.XLOOKUP(D383,Data!$D$3:$D$36,Data!$E$3:$G$36)</f>
        <v>#VALUE!</v>
      </c>
      <c r="H383" s="3"/>
      <c r="I383" s="3"/>
      <c r="J383" s="3" t="e">
        <f>_xlfn.XMATCH(E383,Data!$L$3:$L$10)</f>
        <v>#VALUE!</v>
      </c>
      <c r="K383" s="3" t="str">
        <f>IF(M383="",IF(I383,Data!$B$4,_xlfn.XLOOKUP(D383,Data!$D$3:$D$36,Data!$E$3:$E$36)),"")</f>
        <v/>
      </c>
      <c r="L383" s="3" t="str">
        <f>IF(M383="",IF(I383,_xlfn.XLOOKUP(G383,Data!$L$3:$L$10,Data!$M$3:$M$10),IF(H383=0,"",IF(H383=1,E383,_xlfn.XLOOKUP(E383,Data!$L$3:$L$10,Data!$M$3:$M$10)))),"")</f>
        <v/>
      </c>
      <c r="M383" s="3" t="str">
        <f>IF(NOT(ISERROR(F383)),Data!$J$3,IF(ISERROR(G383),Data!$J$4,IF(AND(H383=0,NOT(ISERROR(E383))),Data!$J$5,IF(AND(H383=2,ISERROR(J383)),Data!$J$7,IF(AND(H383=1,ISERROR(E383)),Data!$J$6,"")))))</f>
        <v>I don't know that verb.</v>
      </c>
      <c r="N383" s="3" t="e">
        <f>_xlfn.XLOOKUP(K383,Data!$D$3:$D$36,Data!$H$3:$H$36)</f>
        <v>#N/A</v>
      </c>
      <c r="O383" s="3" t="e">
        <f>_xlfn.XLOOKUP(L383,Data!$X$3:$X$29,Data!$W$3:$W$29)</f>
        <v>#N/A</v>
      </c>
      <c r="P383" s="3" t="b">
        <f>OR(_xlfn.XLOOKUP(CK382,Data!$O$3:$O$25,Data!$U$3:$U$25),AND(CL382,OR(DC382=CK382,DC382=1)))</f>
        <v>1</v>
      </c>
      <c r="Q383" s="3" t="e" cm="1">
        <f t="array" ref="Q383">INDEX(CO382:DN382,1,O383)</f>
        <v>#N/A</v>
      </c>
      <c r="R383" s="3" t="e">
        <f t="shared" si="432"/>
        <v>#N/A</v>
      </c>
      <c r="S383" s="3" t="e">
        <f t="shared" si="481"/>
        <v>#N/A</v>
      </c>
      <c r="T383" s="3" t="str">
        <f t="shared" si="482"/>
        <v/>
      </c>
      <c r="U383" s="3" t="str">
        <f>IF(M383&lt;&gt;"",M383,IF(L383="","",IFERROR(IF(T383=0,IF(S383=FALSE,Data!$J$11,Data!$J$8),""),IF(K383=Data!$B$4,"",Data!$J$8))))</f>
        <v>I don't know that verb.</v>
      </c>
      <c r="V383" s="3" t="e" cm="1">
        <f t="array" ref="V383">INDEX(Data!$Q$3:$T$25,CK382,L383)</f>
        <v>#VALUE!</v>
      </c>
      <c r="W383" s="3" t="e">
        <f t="shared" si="433"/>
        <v>#VALUE!</v>
      </c>
      <c r="X383" s="3">
        <f t="shared" si="483"/>
        <v>0</v>
      </c>
      <c r="Y383" s="3" t="str">
        <f>IF(K383&lt;&gt;"Go","",IF(ISNUMBER(V383),IF(V383&gt;0,W383,Data!$J$9),Play!V383))</f>
        <v/>
      </c>
      <c r="Z383" s="3" t="b">
        <f t="shared" si="484"/>
        <v>0</v>
      </c>
      <c r="AA383" s="3" t="str">
        <f t="shared" si="485"/>
        <v/>
      </c>
      <c r="AB383" s="3">
        <f t="shared" si="434"/>
        <v>0</v>
      </c>
      <c r="AE383" s="5" t="str">
        <f t="shared" si="435"/>
        <v/>
      </c>
      <c r="AF383" s="5" t="str">
        <f>IF(AE383&lt;&gt;"",OR(_xlfn.XLOOKUP(AE383,Data!$O$3:$O$25,Data!$U$3:$U$25),AND(CL382,OR(DC382=1,DC382=CK382))),"")</f>
        <v/>
      </c>
      <c r="AG383" s="5" t="e" cm="1">
        <f t="array" ref="AG383">"Exits: " &amp; _xlfn.TEXTJOIN(", ", TRUE, IF(INDEX(Data!$Q$3:$T$25,AE383,0)&gt;0,Data!$Q$2:$T$2,""))&amp;"."</f>
        <v>#VALUE!</v>
      </c>
      <c r="AH383" s="5" t="str" cm="1">
        <f t="array" ref="AH383">_xlfn.TEXTJOIN(", ", TRUE, IF(CO382:DN382=AE383,_xlfn.XLOOKUP($CO$3:$DN$3,Data!$W$3:$W$28,Data!$X$3:$X$28),""))</f>
        <v/>
      </c>
      <c r="AI383" s="5" t="str">
        <f>IF(AF383="","",IF(AF383,_xlfn.XLOOKUP(AE383,Data!$O$3:$O$25,Data!$P$3:$P$25)&amp;" "&amp;AG383&amp;IF(AH383&lt;&gt;""," You see: " &amp;AH383&amp;".",""),Data!$J$10))</f>
        <v/>
      </c>
      <c r="AJ383" s="5" t="str">
        <f t="shared" si="486"/>
        <v/>
      </c>
      <c r="AK383" s="5" t="str">
        <f>IF(AND(K383="Talk",U383=""),_xlfn.XLOOKUP(T383,Data!$W$3:$W$28,Data!$AC$3:$AC$28),"")</f>
        <v/>
      </c>
      <c r="AL383" s="5" t="str">
        <f t="shared" si="487"/>
        <v/>
      </c>
      <c r="AM383" s="5" t="b">
        <f t="shared" si="488"/>
        <v>0</v>
      </c>
      <c r="AN383" s="5" t="str">
        <f>IF(AM383,IF(_xlfn.XLOOKUP(T383,Data!$W$3:$W$28,Data!$AA$3:$AA$28)=FALSE,"You can't take that.",IF(Q383=1,"You already have that.",IF(OR(CK382=CT382,CK382=CY382),"The unholy fiend prevents you!",""))),"")</f>
        <v/>
      </c>
      <c r="AO383" s="5" t="str">
        <f t="shared" si="489"/>
        <v/>
      </c>
      <c r="AP383" s="5" t="str">
        <f t="shared" si="490"/>
        <v/>
      </c>
      <c r="AQ383" s="5" t="b">
        <f t="shared" si="491"/>
        <v>0</v>
      </c>
      <c r="AR383" s="5" t="str">
        <f t="shared" si="492"/>
        <v/>
      </c>
      <c r="AS383" s="5" t="str">
        <f t="shared" si="493"/>
        <v/>
      </c>
      <c r="AT383" s="5" t="str">
        <f t="shared" si="431"/>
        <v/>
      </c>
      <c r="AU383" s="5" t="str">
        <f>IF(AND(K383="Examine",U383=""),_xlfn.XLOOKUP(T383,Data!$W$3:$W$28,Data!$Z$3:$Z$28)&amp;IF(T383=15,IF(CL382,IF(CM382&gt;=14,"burning brightly.",IF(CM382&gt;=9,"burning steadily.",IF(CM382&gt;=4,"burning weakly.","guttering."))),"unlit."),""),"")</f>
        <v/>
      </c>
      <c r="AV383" s="5" t="str" cm="1">
        <f t="array" ref="AV383">_xlfn.TEXTJOIN(", ", TRUE, IF(CO382:DN382=1,CO$1:DN$1,""))</f>
        <v/>
      </c>
      <c r="AW383" s="5" t="str">
        <f t="shared" si="494"/>
        <v/>
      </c>
      <c r="AX383" s="5" t="b">
        <f t="shared" si="495"/>
        <v>0</v>
      </c>
      <c r="AY383" s="5" t="str">
        <f>IF(AX383,IF(NOT(ISBLANK(_xlfn.XLOOKUP(T383,Data!$W$3:$W$28,Data!$AD$3:$AD$28))),IF(CK382=12,"","There's nowhere to pour it away here."),"You can't empty that!"),"")</f>
        <v/>
      </c>
      <c r="AZ383" s="5" t="str">
        <f t="shared" si="496"/>
        <v/>
      </c>
      <c r="BA383" s="5" t="b">
        <f t="shared" si="497"/>
        <v>0</v>
      </c>
      <c r="BB383" s="5" t="e">
        <f>_xlfn.XLOOKUP(T383,Data!$W$3:$W$28,Data!$AD$3:$AD$28)</f>
        <v>#N/A</v>
      </c>
      <c r="BC383" s="5" t="str">
        <f t="shared" si="498"/>
        <v/>
      </c>
      <c r="BD383" s="5" t="str">
        <f t="shared" si="499"/>
        <v/>
      </c>
      <c r="BE383" s="5" t="b">
        <f t="shared" si="500"/>
        <v>0</v>
      </c>
      <c r="BF383" s="5" t="str">
        <f t="shared" si="436"/>
        <v/>
      </c>
      <c r="BG383" s="5" t="str">
        <f t="shared" si="501"/>
        <v/>
      </c>
      <c r="BH383" s="5" t="b">
        <f t="shared" si="502"/>
        <v>0</v>
      </c>
      <c r="BI383" s="5" t="str">
        <f t="shared" si="503"/>
        <v/>
      </c>
      <c r="BJ383" s="5" t="str">
        <f t="shared" si="437"/>
        <v/>
      </c>
      <c r="BK383" s="5" t="str">
        <f>IF(BH383,IF(BI383="","You ring the bell. "&amp;IF(BJ383=0,"Nothing else happens.","The "&amp;_xlfn.XLOOKUP(BJ383,Data!$W$3:$W$28,Data!$X$3:$X$28)&amp;" is transformed!"),BI383),"")</f>
        <v/>
      </c>
      <c r="BL383" s="5" t="b">
        <f t="shared" si="504"/>
        <v>0</v>
      </c>
      <c r="BM383" s="5" t="b">
        <f t="shared" si="505"/>
        <v>0</v>
      </c>
      <c r="BN383" s="5" t="str">
        <f t="shared" si="438"/>
        <v/>
      </c>
      <c r="BO383" s="5" t="str">
        <f t="shared" si="439"/>
        <v/>
      </c>
      <c r="BP383" s="5" t="b">
        <f t="shared" si="506"/>
        <v>0</v>
      </c>
      <c r="BQ383" s="5" t="str">
        <f>IF(BP383,IF(_xlfn.XLOOKUP(T383,Data!$W$3:$W$28,Data!$AB$3:$AB$28),"That's much too precious to give away!",IF(OR(AND(T383=17,CK382=CQ382),AND(T383=21,CK382=CV382)),"","No-one here seems to want that.")),"")</f>
        <v/>
      </c>
      <c r="BR383" s="5" t="str">
        <f>IF(BP383,IF(BQ383&lt;&gt;"",BQ383,IF(T383=21,Data!$B$5,"The priest takes the water and it is transformed by heavenly radiance!")),"")</f>
        <v/>
      </c>
      <c r="BS383" s="5" t="b">
        <f t="shared" si="507"/>
        <v>0</v>
      </c>
      <c r="BT383" s="5" t="str">
        <f t="shared" si="440"/>
        <v/>
      </c>
      <c r="BU383" s="5" t="str">
        <f t="shared" si="508"/>
        <v/>
      </c>
      <c r="BV383" s="5" t="b">
        <f t="shared" si="509"/>
        <v>0</v>
      </c>
      <c r="BW383" s="5" t="str">
        <f t="shared" si="441"/>
        <v/>
      </c>
      <c r="BX383" s="5" t="str">
        <f t="shared" si="510"/>
        <v/>
      </c>
      <c r="BY383" s="5" t="b">
        <f t="shared" si="511"/>
        <v>0</v>
      </c>
      <c r="BZ383" s="5">
        <f t="shared" si="512"/>
        <v>0</v>
      </c>
      <c r="CA383" s="5" t="str">
        <f t="shared" si="442"/>
        <v/>
      </c>
      <c r="CB383" s="5" t="b">
        <f t="shared" si="443"/>
        <v>0</v>
      </c>
      <c r="CC383" s="5" t="str">
        <f t="shared" si="444"/>
        <v/>
      </c>
      <c r="CD383" s="5" t="b">
        <f t="shared" si="445"/>
        <v>0</v>
      </c>
      <c r="CE383" s="5" t="b">
        <f t="shared" si="446"/>
        <v>0</v>
      </c>
      <c r="CF383" s="5" t="b">
        <f t="shared" si="447"/>
        <v>0</v>
      </c>
      <c r="CG383" s="5" t="b">
        <f t="shared" si="448"/>
        <v>0</v>
      </c>
      <c r="CH383" s="5" t="b">
        <f t="shared" si="449"/>
        <v>0</v>
      </c>
      <c r="CI383" s="5">
        <f t="shared" si="450"/>
        <v>0</v>
      </c>
      <c r="CJ383" s="5" t="str">
        <f t="shared" si="451"/>
        <v>I don't know that verb.</v>
      </c>
      <c r="CK383" s="4">
        <f t="shared" si="452"/>
        <v>3</v>
      </c>
      <c r="CL383" s="4" t="b">
        <f t="shared" si="453"/>
        <v>0</v>
      </c>
      <c r="CM383" s="4">
        <f t="shared" si="513"/>
        <v>20</v>
      </c>
      <c r="CN383" s="4" t="b">
        <f t="shared" si="454"/>
        <v>0</v>
      </c>
      <c r="CO383" s="4">
        <f t="shared" si="455"/>
        <v>12</v>
      </c>
      <c r="CP383" s="4">
        <f t="shared" si="456"/>
        <v>10</v>
      </c>
      <c r="CQ383" s="4">
        <f t="shared" si="457"/>
        <v>2</v>
      </c>
      <c r="CR383" s="4">
        <f t="shared" si="458"/>
        <v>20</v>
      </c>
      <c r="CS383" s="4">
        <f t="shared" si="459"/>
        <v>2</v>
      </c>
      <c r="CT383" s="4">
        <f t="shared" si="460"/>
        <v>15</v>
      </c>
      <c r="CU383" s="4">
        <f t="shared" si="461"/>
        <v>16</v>
      </c>
      <c r="CV383" s="4">
        <f t="shared" si="462"/>
        <v>8</v>
      </c>
      <c r="CW383" s="4">
        <f t="shared" si="463"/>
        <v>8</v>
      </c>
      <c r="CX383" s="4">
        <f t="shared" si="464"/>
        <v>14</v>
      </c>
      <c r="CY383" s="4">
        <f t="shared" si="465"/>
        <v>19</v>
      </c>
      <c r="CZ383" s="4">
        <f t="shared" si="466"/>
        <v>9</v>
      </c>
      <c r="DA383" s="4">
        <f t="shared" si="467"/>
        <v>2</v>
      </c>
      <c r="DB383" s="4">
        <f t="shared" si="468"/>
        <v>12</v>
      </c>
      <c r="DC383" s="4">
        <f t="shared" si="514"/>
        <v>2</v>
      </c>
      <c r="DD383" s="4">
        <f t="shared" si="469"/>
        <v>2</v>
      </c>
      <c r="DE383" s="4">
        <f t="shared" si="470"/>
        <v>2</v>
      </c>
      <c r="DF383" s="4">
        <f t="shared" si="471"/>
        <v>10</v>
      </c>
      <c r="DG383" s="4">
        <f t="shared" si="472"/>
        <v>2</v>
      </c>
      <c r="DH383" s="4">
        <f t="shared" si="473"/>
        <v>17</v>
      </c>
      <c r="DI383" s="4">
        <f t="shared" si="474"/>
        <v>6</v>
      </c>
      <c r="DJ383" s="4">
        <f t="shared" si="475"/>
        <v>15</v>
      </c>
      <c r="DK383" s="4">
        <f t="shared" si="476"/>
        <v>19</v>
      </c>
      <c r="DL383" s="4">
        <f t="shared" si="477"/>
        <v>2</v>
      </c>
      <c r="DM383" s="4">
        <f t="shared" si="478"/>
        <v>22</v>
      </c>
      <c r="DN383" s="4">
        <f t="shared" si="479"/>
        <v>23</v>
      </c>
      <c r="DO383" s="3"/>
    </row>
    <row r="384" spans="1:119" x14ac:dyDescent="0.35">
      <c r="A384" s="3" t="str">
        <f t="shared" si="480"/>
        <v/>
      </c>
      <c r="B384" s="6"/>
      <c r="C384" s="3" t="str">
        <f t="shared" si="430"/>
        <v/>
      </c>
      <c r="D384" s="3" t="e" cm="1">
        <f t="array" ref="D384:F384">INDEX(_xlfn.TEXTSPLIT(B384," ",,TRUE),_xlfn.SEQUENCE(1,3))</f>
        <v>#VALUE!</v>
      </c>
      <c r="E384" s="3" t="e">
        <v>#VALUE!</v>
      </c>
      <c r="F384" s="3" t="e">
        <v>#VALUE!</v>
      </c>
      <c r="G384" s="3" t="e" cm="1">
        <f t="array" ref="G384">_xlfn.XLOOKUP(D384,Data!$D$3:$D$36,Data!$E$3:$G$36)</f>
        <v>#VALUE!</v>
      </c>
      <c r="H384" s="3"/>
      <c r="I384" s="3"/>
      <c r="J384" s="3" t="e">
        <f>_xlfn.XMATCH(E384,Data!$L$3:$L$10)</f>
        <v>#VALUE!</v>
      </c>
      <c r="K384" s="3" t="str">
        <f>IF(M384="",IF(I384,Data!$B$4,_xlfn.XLOOKUP(D384,Data!$D$3:$D$36,Data!$E$3:$E$36)),"")</f>
        <v/>
      </c>
      <c r="L384" s="3" t="str">
        <f>IF(M384="",IF(I384,_xlfn.XLOOKUP(G384,Data!$L$3:$L$10,Data!$M$3:$M$10),IF(H384=0,"",IF(H384=1,E384,_xlfn.XLOOKUP(E384,Data!$L$3:$L$10,Data!$M$3:$M$10)))),"")</f>
        <v/>
      </c>
      <c r="M384" s="3" t="str">
        <f>IF(NOT(ISERROR(F384)),Data!$J$3,IF(ISERROR(G384),Data!$J$4,IF(AND(H384=0,NOT(ISERROR(E384))),Data!$J$5,IF(AND(H384=2,ISERROR(J384)),Data!$J$7,IF(AND(H384=1,ISERROR(E384)),Data!$J$6,"")))))</f>
        <v>I don't know that verb.</v>
      </c>
      <c r="N384" s="3" t="e">
        <f>_xlfn.XLOOKUP(K384,Data!$D$3:$D$36,Data!$H$3:$H$36)</f>
        <v>#N/A</v>
      </c>
      <c r="O384" s="3" t="e">
        <f>_xlfn.XLOOKUP(L384,Data!$X$3:$X$29,Data!$W$3:$W$29)</f>
        <v>#N/A</v>
      </c>
      <c r="P384" s="3" t="b">
        <f>OR(_xlfn.XLOOKUP(CK383,Data!$O$3:$O$25,Data!$U$3:$U$25),AND(CL383,OR(DC383=CK383,DC383=1)))</f>
        <v>1</v>
      </c>
      <c r="Q384" s="3" t="e" cm="1">
        <f t="array" ref="Q384">INDEX(CO383:DN383,1,O384)</f>
        <v>#N/A</v>
      </c>
      <c r="R384" s="3" t="e">
        <f t="shared" si="432"/>
        <v>#N/A</v>
      </c>
      <c r="S384" s="3" t="e">
        <f t="shared" si="481"/>
        <v>#N/A</v>
      </c>
      <c r="T384" s="3" t="str">
        <f t="shared" si="482"/>
        <v/>
      </c>
      <c r="U384" s="3" t="str">
        <f>IF(M384&lt;&gt;"",M384,IF(L384="","",IFERROR(IF(T384=0,IF(S384=FALSE,Data!$J$11,Data!$J$8),""),IF(K384=Data!$B$4,"",Data!$J$8))))</f>
        <v>I don't know that verb.</v>
      </c>
      <c r="V384" s="3" t="e" cm="1">
        <f t="array" ref="V384">INDEX(Data!$Q$3:$T$25,CK383,L384)</f>
        <v>#VALUE!</v>
      </c>
      <c r="W384" s="3" t="e">
        <f t="shared" si="433"/>
        <v>#VALUE!</v>
      </c>
      <c r="X384" s="3">
        <f t="shared" si="483"/>
        <v>0</v>
      </c>
      <c r="Y384" s="3" t="str">
        <f>IF(K384&lt;&gt;"Go","",IF(ISNUMBER(V384),IF(V384&gt;0,W384,Data!$J$9),Play!V384))</f>
        <v/>
      </c>
      <c r="Z384" s="3" t="b">
        <f t="shared" si="484"/>
        <v>0</v>
      </c>
      <c r="AA384" s="3" t="str">
        <f t="shared" si="485"/>
        <v/>
      </c>
      <c r="AB384" s="3">
        <f t="shared" si="434"/>
        <v>0</v>
      </c>
      <c r="AE384" s="5" t="str">
        <f t="shared" si="435"/>
        <v/>
      </c>
      <c r="AF384" s="5" t="str">
        <f>IF(AE384&lt;&gt;"",OR(_xlfn.XLOOKUP(AE384,Data!$O$3:$O$25,Data!$U$3:$U$25),AND(CL383,OR(DC383=1,DC383=CK383))),"")</f>
        <v/>
      </c>
      <c r="AG384" s="5" t="e" cm="1">
        <f t="array" ref="AG384">"Exits: " &amp; _xlfn.TEXTJOIN(", ", TRUE, IF(INDEX(Data!$Q$3:$T$25,AE384,0)&gt;0,Data!$Q$2:$T$2,""))&amp;"."</f>
        <v>#VALUE!</v>
      </c>
      <c r="AH384" s="5" t="str" cm="1">
        <f t="array" ref="AH384">_xlfn.TEXTJOIN(", ", TRUE, IF(CO383:DN383=AE384,_xlfn.XLOOKUP($CO$3:$DN$3,Data!$W$3:$W$28,Data!$X$3:$X$28),""))</f>
        <v/>
      </c>
      <c r="AI384" s="5" t="str">
        <f>IF(AF384="","",IF(AF384,_xlfn.XLOOKUP(AE384,Data!$O$3:$O$25,Data!$P$3:$P$25)&amp;" "&amp;AG384&amp;IF(AH384&lt;&gt;""," You see: " &amp;AH384&amp;".",""),Data!$J$10))</f>
        <v/>
      </c>
      <c r="AJ384" s="5" t="str">
        <f t="shared" si="486"/>
        <v/>
      </c>
      <c r="AK384" s="5" t="str">
        <f>IF(AND(K384="Talk",U384=""),_xlfn.XLOOKUP(T384,Data!$W$3:$W$28,Data!$AC$3:$AC$28),"")</f>
        <v/>
      </c>
      <c r="AL384" s="5" t="str">
        <f t="shared" si="487"/>
        <v/>
      </c>
      <c r="AM384" s="5" t="b">
        <f t="shared" si="488"/>
        <v>0</v>
      </c>
      <c r="AN384" s="5" t="str">
        <f>IF(AM384,IF(_xlfn.XLOOKUP(T384,Data!$W$3:$W$28,Data!$AA$3:$AA$28)=FALSE,"You can't take that.",IF(Q384=1,"You already have that.",IF(OR(CK383=CT383,CK383=CY383),"The unholy fiend prevents you!",""))),"")</f>
        <v/>
      </c>
      <c r="AO384" s="5" t="str">
        <f t="shared" si="489"/>
        <v/>
      </c>
      <c r="AP384" s="5" t="str">
        <f t="shared" si="490"/>
        <v/>
      </c>
      <c r="AQ384" s="5" t="b">
        <f t="shared" si="491"/>
        <v>0</v>
      </c>
      <c r="AR384" s="5" t="str">
        <f t="shared" si="492"/>
        <v/>
      </c>
      <c r="AS384" s="5" t="str">
        <f t="shared" si="493"/>
        <v/>
      </c>
      <c r="AT384" s="5" t="str">
        <f t="shared" si="431"/>
        <v/>
      </c>
      <c r="AU384" s="5" t="str">
        <f>IF(AND(K384="Examine",U384=""),_xlfn.XLOOKUP(T384,Data!$W$3:$W$28,Data!$Z$3:$Z$28)&amp;IF(T384=15,IF(CL383,IF(CM383&gt;=14,"burning brightly.",IF(CM383&gt;=9,"burning steadily.",IF(CM383&gt;=4,"burning weakly.","guttering."))),"unlit."),""),"")</f>
        <v/>
      </c>
      <c r="AV384" s="5" t="str" cm="1">
        <f t="array" ref="AV384">_xlfn.TEXTJOIN(", ", TRUE, IF(CO383:DN383=1,CO$1:DN$1,""))</f>
        <v/>
      </c>
      <c r="AW384" s="5" t="str">
        <f t="shared" si="494"/>
        <v/>
      </c>
      <c r="AX384" s="5" t="b">
        <f t="shared" si="495"/>
        <v>0</v>
      </c>
      <c r="AY384" s="5" t="str">
        <f>IF(AX384,IF(NOT(ISBLANK(_xlfn.XLOOKUP(T384,Data!$W$3:$W$28,Data!$AD$3:$AD$28))),IF(CK383=12,"","There's nowhere to pour it away here."),"You can't empty that!"),"")</f>
        <v/>
      </c>
      <c r="AZ384" s="5" t="str">
        <f t="shared" si="496"/>
        <v/>
      </c>
      <c r="BA384" s="5" t="b">
        <f t="shared" si="497"/>
        <v>0</v>
      </c>
      <c r="BB384" s="5" t="e">
        <f>_xlfn.XLOOKUP(T384,Data!$W$3:$W$28,Data!$AD$3:$AD$28)</f>
        <v>#N/A</v>
      </c>
      <c r="BC384" s="5" t="str">
        <f t="shared" si="498"/>
        <v/>
      </c>
      <c r="BD384" s="5" t="str">
        <f t="shared" si="499"/>
        <v/>
      </c>
      <c r="BE384" s="5" t="b">
        <f t="shared" si="500"/>
        <v>0</v>
      </c>
      <c r="BF384" s="5" t="str">
        <f t="shared" si="436"/>
        <v/>
      </c>
      <c r="BG384" s="5" t="str">
        <f t="shared" si="501"/>
        <v/>
      </c>
      <c r="BH384" s="5" t="b">
        <f t="shared" si="502"/>
        <v>0</v>
      </c>
      <c r="BI384" s="5" t="str">
        <f t="shared" si="503"/>
        <v/>
      </c>
      <c r="BJ384" s="5" t="str">
        <f t="shared" si="437"/>
        <v/>
      </c>
      <c r="BK384" s="5" t="str">
        <f>IF(BH384,IF(BI384="","You ring the bell. "&amp;IF(BJ384=0,"Nothing else happens.","The "&amp;_xlfn.XLOOKUP(BJ384,Data!$W$3:$W$28,Data!$X$3:$X$28)&amp;" is transformed!"),BI384),"")</f>
        <v/>
      </c>
      <c r="BL384" s="5" t="b">
        <f t="shared" si="504"/>
        <v>0</v>
      </c>
      <c r="BM384" s="5" t="b">
        <f t="shared" si="505"/>
        <v>0</v>
      </c>
      <c r="BN384" s="5" t="str">
        <f t="shared" si="438"/>
        <v/>
      </c>
      <c r="BO384" s="5" t="str">
        <f t="shared" si="439"/>
        <v/>
      </c>
      <c r="BP384" s="5" t="b">
        <f t="shared" si="506"/>
        <v>0</v>
      </c>
      <c r="BQ384" s="5" t="str">
        <f>IF(BP384,IF(_xlfn.XLOOKUP(T384,Data!$W$3:$W$28,Data!$AB$3:$AB$28),"That's much too precious to give away!",IF(OR(AND(T384=17,CK383=CQ383),AND(T384=21,CK383=CV383)),"","No-one here seems to want that.")),"")</f>
        <v/>
      </c>
      <c r="BR384" s="5" t="str">
        <f>IF(BP384,IF(BQ384&lt;&gt;"",BQ384,IF(T384=21,Data!$B$5,"The priest takes the water and it is transformed by heavenly radiance!")),"")</f>
        <v/>
      </c>
      <c r="BS384" s="5" t="b">
        <f t="shared" si="507"/>
        <v>0</v>
      </c>
      <c r="BT384" s="5" t="str">
        <f t="shared" si="440"/>
        <v/>
      </c>
      <c r="BU384" s="5" t="str">
        <f t="shared" si="508"/>
        <v/>
      </c>
      <c r="BV384" s="5" t="b">
        <f t="shared" si="509"/>
        <v>0</v>
      </c>
      <c r="BW384" s="5" t="str">
        <f t="shared" si="441"/>
        <v/>
      </c>
      <c r="BX384" s="5" t="str">
        <f t="shared" si="510"/>
        <v/>
      </c>
      <c r="BY384" s="5" t="b">
        <f t="shared" si="511"/>
        <v>0</v>
      </c>
      <c r="BZ384" s="5">
        <f t="shared" si="512"/>
        <v>0</v>
      </c>
      <c r="CA384" s="5" t="str">
        <f t="shared" si="442"/>
        <v/>
      </c>
      <c r="CB384" s="5" t="b">
        <f t="shared" si="443"/>
        <v>0</v>
      </c>
      <c r="CC384" s="5" t="str">
        <f t="shared" si="444"/>
        <v/>
      </c>
      <c r="CD384" s="5" t="b">
        <f t="shared" si="445"/>
        <v>0</v>
      </c>
      <c r="CE384" s="5" t="b">
        <f t="shared" si="446"/>
        <v>0</v>
      </c>
      <c r="CF384" s="5" t="b">
        <f t="shared" si="447"/>
        <v>0</v>
      </c>
      <c r="CG384" s="5" t="b">
        <f t="shared" si="448"/>
        <v>0</v>
      </c>
      <c r="CH384" s="5" t="b">
        <f t="shared" si="449"/>
        <v>0</v>
      </c>
      <c r="CI384" s="5">
        <f t="shared" si="450"/>
        <v>0</v>
      </c>
      <c r="CJ384" s="5" t="str">
        <f t="shared" si="451"/>
        <v>I don't know that verb.</v>
      </c>
      <c r="CK384" s="4">
        <f t="shared" si="452"/>
        <v>3</v>
      </c>
      <c r="CL384" s="4" t="b">
        <f t="shared" si="453"/>
        <v>0</v>
      </c>
      <c r="CM384" s="4">
        <f t="shared" si="513"/>
        <v>20</v>
      </c>
      <c r="CN384" s="4" t="b">
        <f t="shared" si="454"/>
        <v>0</v>
      </c>
      <c r="CO384" s="4">
        <f t="shared" si="455"/>
        <v>12</v>
      </c>
      <c r="CP384" s="4">
        <f t="shared" si="456"/>
        <v>10</v>
      </c>
      <c r="CQ384" s="4">
        <f t="shared" si="457"/>
        <v>2</v>
      </c>
      <c r="CR384" s="4">
        <f t="shared" si="458"/>
        <v>20</v>
      </c>
      <c r="CS384" s="4">
        <f t="shared" si="459"/>
        <v>2</v>
      </c>
      <c r="CT384" s="4">
        <f t="shared" si="460"/>
        <v>15</v>
      </c>
      <c r="CU384" s="4">
        <f t="shared" si="461"/>
        <v>16</v>
      </c>
      <c r="CV384" s="4">
        <f t="shared" si="462"/>
        <v>8</v>
      </c>
      <c r="CW384" s="4">
        <f t="shared" si="463"/>
        <v>8</v>
      </c>
      <c r="CX384" s="4">
        <f t="shared" si="464"/>
        <v>14</v>
      </c>
      <c r="CY384" s="4">
        <f t="shared" si="465"/>
        <v>19</v>
      </c>
      <c r="CZ384" s="4">
        <f t="shared" si="466"/>
        <v>9</v>
      </c>
      <c r="DA384" s="4">
        <f t="shared" si="467"/>
        <v>2</v>
      </c>
      <c r="DB384" s="4">
        <f t="shared" si="468"/>
        <v>12</v>
      </c>
      <c r="DC384" s="4">
        <f t="shared" si="514"/>
        <v>2</v>
      </c>
      <c r="DD384" s="4">
        <f t="shared" si="469"/>
        <v>2</v>
      </c>
      <c r="DE384" s="4">
        <f t="shared" si="470"/>
        <v>2</v>
      </c>
      <c r="DF384" s="4">
        <f t="shared" si="471"/>
        <v>10</v>
      </c>
      <c r="DG384" s="4">
        <f t="shared" si="472"/>
        <v>2</v>
      </c>
      <c r="DH384" s="4">
        <f t="shared" si="473"/>
        <v>17</v>
      </c>
      <c r="DI384" s="4">
        <f t="shared" si="474"/>
        <v>6</v>
      </c>
      <c r="DJ384" s="4">
        <f t="shared" si="475"/>
        <v>15</v>
      </c>
      <c r="DK384" s="4">
        <f t="shared" si="476"/>
        <v>19</v>
      </c>
      <c r="DL384" s="4">
        <f t="shared" si="477"/>
        <v>2</v>
      </c>
      <c r="DM384" s="4">
        <f t="shared" si="478"/>
        <v>22</v>
      </c>
      <c r="DN384" s="4">
        <f t="shared" si="479"/>
        <v>23</v>
      </c>
      <c r="DO384" s="3"/>
    </row>
    <row r="385" spans="1:119" x14ac:dyDescent="0.35">
      <c r="A385" s="3" t="str">
        <f t="shared" si="480"/>
        <v/>
      </c>
      <c r="B385" s="6"/>
      <c r="C385" s="3" t="str">
        <f t="shared" si="430"/>
        <v/>
      </c>
      <c r="D385" s="3" t="e" cm="1">
        <f t="array" ref="D385:F385">INDEX(_xlfn.TEXTSPLIT(B385," ",,TRUE),_xlfn.SEQUENCE(1,3))</f>
        <v>#VALUE!</v>
      </c>
      <c r="E385" s="3" t="e">
        <v>#VALUE!</v>
      </c>
      <c r="F385" s="3" t="e">
        <v>#VALUE!</v>
      </c>
      <c r="G385" s="3" t="e" cm="1">
        <f t="array" ref="G385">_xlfn.XLOOKUP(D385,Data!$D$3:$D$36,Data!$E$3:$G$36)</f>
        <v>#VALUE!</v>
      </c>
      <c r="H385" s="3"/>
      <c r="I385" s="3"/>
      <c r="J385" s="3" t="e">
        <f>_xlfn.XMATCH(E385,Data!$L$3:$L$10)</f>
        <v>#VALUE!</v>
      </c>
      <c r="K385" s="3" t="str">
        <f>IF(M385="",IF(I385,Data!$B$4,_xlfn.XLOOKUP(D385,Data!$D$3:$D$36,Data!$E$3:$E$36)),"")</f>
        <v/>
      </c>
      <c r="L385" s="3" t="str">
        <f>IF(M385="",IF(I385,_xlfn.XLOOKUP(G385,Data!$L$3:$L$10,Data!$M$3:$M$10),IF(H385=0,"",IF(H385=1,E385,_xlfn.XLOOKUP(E385,Data!$L$3:$L$10,Data!$M$3:$M$10)))),"")</f>
        <v/>
      </c>
      <c r="M385" s="3" t="str">
        <f>IF(NOT(ISERROR(F385)),Data!$J$3,IF(ISERROR(G385),Data!$J$4,IF(AND(H385=0,NOT(ISERROR(E385))),Data!$J$5,IF(AND(H385=2,ISERROR(J385)),Data!$J$7,IF(AND(H385=1,ISERROR(E385)),Data!$J$6,"")))))</f>
        <v>I don't know that verb.</v>
      </c>
      <c r="N385" s="3" t="e">
        <f>_xlfn.XLOOKUP(K385,Data!$D$3:$D$36,Data!$H$3:$H$36)</f>
        <v>#N/A</v>
      </c>
      <c r="O385" s="3" t="e">
        <f>_xlfn.XLOOKUP(L385,Data!$X$3:$X$29,Data!$W$3:$W$29)</f>
        <v>#N/A</v>
      </c>
      <c r="P385" s="3" t="b">
        <f>OR(_xlfn.XLOOKUP(CK384,Data!$O$3:$O$25,Data!$U$3:$U$25),AND(CL384,OR(DC384=CK384,DC384=1)))</f>
        <v>1</v>
      </c>
      <c r="Q385" s="3" t="e" cm="1">
        <f t="array" ref="Q385">INDEX(CO384:DN384,1,O385)</f>
        <v>#N/A</v>
      </c>
      <c r="R385" s="3" t="e">
        <f t="shared" si="432"/>
        <v>#N/A</v>
      </c>
      <c r="S385" s="3" t="e">
        <f t="shared" si="481"/>
        <v>#N/A</v>
      </c>
      <c r="T385" s="3" t="str">
        <f t="shared" si="482"/>
        <v/>
      </c>
      <c r="U385" s="3" t="str">
        <f>IF(M385&lt;&gt;"",M385,IF(L385="","",IFERROR(IF(T385=0,IF(S385=FALSE,Data!$J$11,Data!$J$8),""),IF(K385=Data!$B$4,"",Data!$J$8))))</f>
        <v>I don't know that verb.</v>
      </c>
      <c r="V385" s="3" t="e" cm="1">
        <f t="array" ref="V385">INDEX(Data!$Q$3:$T$25,CK384,L385)</f>
        <v>#VALUE!</v>
      </c>
      <c r="W385" s="3" t="e">
        <f t="shared" si="433"/>
        <v>#VALUE!</v>
      </c>
      <c r="X385" s="3">
        <f t="shared" si="483"/>
        <v>0</v>
      </c>
      <c r="Y385" s="3" t="str">
        <f>IF(K385&lt;&gt;"Go","",IF(ISNUMBER(V385),IF(V385&gt;0,W385,Data!$J$9),Play!V385))</f>
        <v/>
      </c>
      <c r="Z385" s="3" t="b">
        <f t="shared" si="484"/>
        <v>0</v>
      </c>
      <c r="AA385" s="3" t="str">
        <f t="shared" si="485"/>
        <v/>
      </c>
      <c r="AB385" s="3">
        <f t="shared" si="434"/>
        <v>0</v>
      </c>
      <c r="AE385" s="5" t="str">
        <f t="shared" si="435"/>
        <v/>
      </c>
      <c r="AF385" s="5" t="str">
        <f>IF(AE385&lt;&gt;"",OR(_xlfn.XLOOKUP(AE385,Data!$O$3:$O$25,Data!$U$3:$U$25),AND(CL384,OR(DC384=1,DC384=CK384))),"")</f>
        <v/>
      </c>
      <c r="AG385" s="5" t="e" cm="1">
        <f t="array" ref="AG385">"Exits: " &amp; _xlfn.TEXTJOIN(", ", TRUE, IF(INDEX(Data!$Q$3:$T$25,AE385,0)&gt;0,Data!$Q$2:$T$2,""))&amp;"."</f>
        <v>#VALUE!</v>
      </c>
      <c r="AH385" s="5" t="str" cm="1">
        <f t="array" ref="AH385">_xlfn.TEXTJOIN(", ", TRUE, IF(CO384:DN384=AE385,_xlfn.XLOOKUP($CO$3:$DN$3,Data!$W$3:$W$28,Data!$X$3:$X$28),""))</f>
        <v/>
      </c>
      <c r="AI385" s="5" t="str">
        <f>IF(AF385="","",IF(AF385,_xlfn.XLOOKUP(AE385,Data!$O$3:$O$25,Data!$P$3:$P$25)&amp;" "&amp;AG385&amp;IF(AH385&lt;&gt;""," You see: " &amp;AH385&amp;".",""),Data!$J$10))</f>
        <v/>
      </c>
      <c r="AJ385" s="5" t="str">
        <f t="shared" si="486"/>
        <v/>
      </c>
      <c r="AK385" s="5" t="str">
        <f>IF(AND(K385="Talk",U385=""),_xlfn.XLOOKUP(T385,Data!$W$3:$W$28,Data!$AC$3:$AC$28),"")</f>
        <v/>
      </c>
      <c r="AL385" s="5" t="str">
        <f t="shared" si="487"/>
        <v/>
      </c>
      <c r="AM385" s="5" t="b">
        <f t="shared" si="488"/>
        <v>0</v>
      </c>
      <c r="AN385" s="5" t="str">
        <f>IF(AM385,IF(_xlfn.XLOOKUP(T385,Data!$W$3:$W$28,Data!$AA$3:$AA$28)=FALSE,"You can't take that.",IF(Q385=1,"You already have that.",IF(OR(CK384=CT384,CK384=CY384),"The unholy fiend prevents you!",""))),"")</f>
        <v/>
      </c>
      <c r="AO385" s="5" t="str">
        <f t="shared" si="489"/>
        <v/>
      </c>
      <c r="AP385" s="5" t="str">
        <f t="shared" si="490"/>
        <v/>
      </c>
      <c r="AQ385" s="5" t="b">
        <f t="shared" si="491"/>
        <v>0</v>
      </c>
      <c r="AR385" s="5" t="str">
        <f t="shared" si="492"/>
        <v/>
      </c>
      <c r="AS385" s="5" t="str">
        <f t="shared" si="493"/>
        <v/>
      </c>
      <c r="AT385" s="5" t="str">
        <f t="shared" si="431"/>
        <v/>
      </c>
      <c r="AU385" s="5" t="str">
        <f>IF(AND(K385="Examine",U385=""),_xlfn.XLOOKUP(T385,Data!$W$3:$W$28,Data!$Z$3:$Z$28)&amp;IF(T385=15,IF(CL384,IF(CM384&gt;=14,"burning brightly.",IF(CM384&gt;=9,"burning steadily.",IF(CM384&gt;=4,"burning weakly.","guttering."))),"unlit."),""),"")</f>
        <v/>
      </c>
      <c r="AV385" s="5" t="str" cm="1">
        <f t="array" ref="AV385">_xlfn.TEXTJOIN(", ", TRUE, IF(CO384:DN384=1,CO$1:DN$1,""))</f>
        <v/>
      </c>
      <c r="AW385" s="5" t="str">
        <f t="shared" si="494"/>
        <v/>
      </c>
      <c r="AX385" s="5" t="b">
        <f t="shared" si="495"/>
        <v>0</v>
      </c>
      <c r="AY385" s="5" t="str">
        <f>IF(AX385,IF(NOT(ISBLANK(_xlfn.XLOOKUP(T385,Data!$W$3:$W$28,Data!$AD$3:$AD$28))),IF(CK384=12,"","There's nowhere to pour it away here."),"You can't empty that!"),"")</f>
        <v/>
      </c>
      <c r="AZ385" s="5" t="str">
        <f t="shared" si="496"/>
        <v/>
      </c>
      <c r="BA385" s="5" t="b">
        <f t="shared" si="497"/>
        <v>0</v>
      </c>
      <c r="BB385" s="5" t="e">
        <f>_xlfn.XLOOKUP(T385,Data!$W$3:$W$28,Data!$AD$3:$AD$28)</f>
        <v>#N/A</v>
      </c>
      <c r="BC385" s="5" t="str">
        <f t="shared" si="498"/>
        <v/>
      </c>
      <c r="BD385" s="5" t="str">
        <f t="shared" si="499"/>
        <v/>
      </c>
      <c r="BE385" s="5" t="b">
        <f t="shared" si="500"/>
        <v>0</v>
      </c>
      <c r="BF385" s="5" t="str">
        <f t="shared" si="436"/>
        <v/>
      </c>
      <c r="BG385" s="5" t="str">
        <f t="shared" si="501"/>
        <v/>
      </c>
      <c r="BH385" s="5" t="b">
        <f t="shared" si="502"/>
        <v>0</v>
      </c>
      <c r="BI385" s="5" t="str">
        <f t="shared" si="503"/>
        <v/>
      </c>
      <c r="BJ385" s="5" t="str">
        <f t="shared" si="437"/>
        <v/>
      </c>
      <c r="BK385" s="5" t="str">
        <f>IF(BH385,IF(BI385="","You ring the bell. "&amp;IF(BJ385=0,"Nothing else happens.","The "&amp;_xlfn.XLOOKUP(BJ385,Data!$W$3:$W$28,Data!$X$3:$X$28)&amp;" is transformed!"),BI385),"")</f>
        <v/>
      </c>
      <c r="BL385" s="5" t="b">
        <f t="shared" si="504"/>
        <v>0</v>
      </c>
      <c r="BM385" s="5" t="b">
        <f t="shared" si="505"/>
        <v>0</v>
      </c>
      <c r="BN385" s="5" t="str">
        <f t="shared" si="438"/>
        <v/>
      </c>
      <c r="BO385" s="5" t="str">
        <f t="shared" si="439"/>
        <v/>
      </c>
      <c r="BP385" s="5" t="b">
        <f t="shared" si="506"/>
        <v>0</v>
      </c>
      <c r="BQ385" s="5" t="str">
        <f>IF(BP385,IF(_xlfn.XLOOKUP(T385,Data!$W$3:$W$28,Data!$AB$3:$AB$28),"That's much too precious to give away!",IF(OR(AND(T385=17,CK384=CQ384),AND(T385=21,CK384=CV384)),"","No-one here seems to want that.")),"")</f>
        <v/>
      </c>
      <c r="BR385" s="5" t="str">
        <f>IF(BP385,IF(BQ385&lt;&gt;"",BQ385,IF(T385=21,Data!$B$5,"The priest takes the water and it is transformed by heavenly radiance!")),"")</f>
        <v/>
      </c>
      <c r="BS385" s="5" t="b">
        <f t="shared" si="507"/>
        <v>0</v>
      </c>
      <c r="BT385" s="5" t="str">
        <f t="shared" si="440"/>
        <v/>
      </c>
      <c r="BU385" s="5" t="str">
        <f t="shared" si="508"/>
        <v/>
      </c>
      <c r="BV385" s="5" t="b">
        <f t="shared" si="509"/>
        <v>0</v>
      </c>
      <c r="BW385" s="5" t="str">
        <f t="shared" si="441"/>
        <v/>
      </c>
      <c r="BX385" s="5" t="str">
        <f t="shared" si="510"/>
        <v/>
      </c>
      <c r="BY385" s="5" t="b">
        <f t="shared" si="511"/>
        <v>0</v>
      </c>
      <c r="BZ385" s="5">
        <f t="shared" si="512"/>
        <v>0</v>
      </c>
      <c r="CA385" s="5" t="str">
        <f t="shared" si="442"/>
        <v/>
      </c>
      <c r="CB385" s="5" t="b">
        <f t="shared" si="443"/>
        <v>0</v>
      </c>
      <c r="CC385" s="5" t="str">
        <f t="shared" si="444"/>
        <v/>
      </c>
      <c r="CD385" s="5" t="b">
        <f t="shared" si="445"/>
        <v>0</v>
      </c>
      <c r="CE385" s="5" t="b">
        <f t="shared" si="446"/>
        <v>0</v>
      </c>
      <c r="CF385" s="5" t="b">
        <f t="shared" si="447"/>
        <v>0</v>
      </c>
      <c r="CG385" s="5" t="b">
        <f t="shared" si="448"/>
        <v>0</v>
      </c>
      <c r="CH385" s="5" t="b">
        <f t="shared" si="449"/>
        <v>0</v>
      </c>
      <c r="CI385" s="5">
        <f t="shared" si="450"/>
        <v>0</v>
      </c>
      <c r="CJ385" s="5" t="str">
        <f t="shared" si="451"/>
        <v>I don't know that verb.</v>
      </c>
      <c r="CK385" s="4">
        <f t="shared" si="452"/>
        <v>3</v>
      </c>
      <c r="CL385" s="4" t="b">
        <f t="shared" si="453"/>
        <v>0</v>
      </c>
      <c r="CM385" s="4">
        <f t="shared" si="513"/>
        <v>20</v>
      </c>
      <c r="CN385" s="4" t="b">
        <f t="shared" si="454"/>
        <v>0</v>
      </c>
      <c r="CO385" s="4">
        <f t="shared" si="455"/>
        <v>12</v>
      </c>
      <c r="CP385" s="4">
        <f t="shared" si="456"/>
        <v>10</v>
      </c>
      <c r="CQ385" s="4">
        <f t="shared" si="457"/>
        <v>2</v>
      </c>
      <c r="CR385" s="4">
        <f t="shared" si="458"/>
        <v>20</v>
      </c>
      <c r="CS385" s="4">
        <f t="shared" si="459"/>
        <v>2</v>
      </c>
      <c r="CT385" s="4">
        <f t="shared" si="460"/>
        <v>15</v>
      </c>
      <c r="CU385" s="4">
        <f t="shared" si="461"/>
        <v>16</v>
      </c>
      <c r="CV385" s="4">
        <f t="shared" si="462"/>
        <v>8</v>
      </c>
      <c r="CW385" s="4">
        <f t="shared" si="463"/>
        <v>8</v>
      </c>
      <c r="CX385" s="4">
        <f t="shared" si="464"/>
        <v>14</v>
      </c>
      <c r="CY385" s="4">
        <f t="shared" si="465"/>
        <v>19</v>
      </c>
      <c r="CZ385" s="4">
        <f t="shared" si="466"/>
        <v>9</v>
      </c>
      <c r="DA385" s="4">
        <f t="shared" si="467"/>
        <v>2</v>
      </c>
      <c r="DB385" s="4">
        <f t="shared" si="468"/>
        <v>12</v>
      </c>
      <c r="DC385" s="4">
        <f t="shared" si="514"/>
        <v>2</v>
      </c>
      <c r="DD385" s="4">
        <f t="shared" si="469"/>
        <v>2</v>
      </c>
      <c r="DE385" s="4">
        <f t="shared" si="470"/>
        <v>2</v>
      </c>
      <c r="DF385" s="4">
        <f t="shared" si="471"/>
        <v>10</v>
      </c>
      <c r="DG385" s="4">
        <f t="shared" si="472"/>
        <v>2</v>
      </c>
      <c r="DH385" s="4">
        <f t="shared" si="473"/>
        <v>17</v>
      </c>
      <c r="DI385" s="4">
        <f t="shared" si="474"/>
        <v>6</v>
      </c>
      <c r="DJ385" s="4">
        <f t="shared" si="475"/>
        <v>15</v>
      </c>
      <c r="DK385" s="4">
        <f t="shared" si="476"/>
        <v>19</v>
      </c>
      <c r="DL385" s="4">
        <f t="shared" si="477"/>
        <v>2</v>
      </c>
      <c r="DM385" s="4">
        <f t="shared" si="478"/>
        <v>22</v>
      </c>
      <c r="DN385" s="4">
        <f t="shared" si="479"/>
        <v>23</v>
      </c>
      <c r="DO385" s="3"/>
    </row>
    <row r="386" spans="1:119" x14ac:dyDescent="0.35">
      <c r="A386" s="3" t="str">
        <f t="shared" si="480"/>
        <v/>
      </c>
      <c r="B386" s="6"/>
      <c r="C386" s="3" t="str">
        <f t="shared" si="430"/>
        <v/>
      </c>
      <c r="D386" s="3" t="e" cm="1">
        <f t="array" ref="D386:F386">INDEX(_xlfn.TEXTSPLIT(B386," ",,TRUE),_xlfn.SEQUENCE(1,3))</f>
        <v>#VALUE!</v>
      </c>
      <c r="E386" s="3" t="e">
        <v>#VALUE!</v>
      </c>
      <c r="F386" s="3" t="e">
        <v>#VALUE!</v>
      </c>
      <c r="G386" s="3" t="e" cm="1">
        <f t="array" ref="G386">_xlfn.XLOOKUP(D386,Data!$D$3:$D$36,Data!$E$3:$G$36)</f>
        <v>#VALUE!</v>
      </c>
      <c r="H386" s="3"/>
      <c r="I386" s="3"/>
      <c r="J386" s="3" t="e">
        <f>_xlfn.XMATCH(E386,Data!$L$3:$L$10)</f>
        <v>#VALUE!</v>
      </c>
      <c r="K386" s="3" t="str">
        <f>IF(M386="",IF(I386,Data!$B$4,_xlfn.XLOOKUP(D386,Data!$D$3:$D$36,Data!$E$3:$E$36)),"")</f>
        <v/>
      </c>
      <c r="L386" s="3" t="str">
        <f>IF(M386="",IF(I386,_xlfn.XLOOKUP(G386,Data!$L$3:$L$10,Data!$M$3:$M$10),IF(H386=0,"",IF(H386=1,E386,_xlfn.XLOOKUP(E386,Data!$L$3:$L$10,Data!$M$3:$M$10)))),"")</f>
        <v/>
      </c>
      <c r="M386" s="3" t="str">
        <f>IF(NOT(ISERROR(F386)),Data!$J$3,IF(ISERROR(G386),Data!$J$4,IF(AND(H386=0,NOT(ISERROR(E386))),Data!$J$5,IF(AND(H386=2,ISERROR(J386)),Data!$J$7,IF(AND(H386=1,ISERROR(E386)),Data!$J$6,"")))))</f>
        <v>I don't know that verb.</v>
      </c>
      <c r="N386" s="3" t="e">
        <f>_xlfn.XLOOKUP(K386,Data!$D$3:$D$36,Data!$H$3:$H$36)</f>
        <v>#N/A</v>
      </c>
      <c r="O386" s="3" t="e">
        <f>_xlfn.XLOOKUP(L386,Data!$X$3:$X$29,Data!$W$3:$W$29)</f>
        <v>#N/A</v>
      </c>
      <c r="P386" s="3" t="b">
        <f>OR(_xlfn.XLOOKUP(CK385,Data!$O$3:$O$25,Data!$U$3:$U$25),AND(CL385,OR(DC385=CK385,DC385=1)))</f>
        <v>1</v>
      </c>
      <c r="Q386" s="3" t="e" cm="1">
        <f t="array" ref="Q386">INDEX(CO385:DN385,1,O386)</f>
        <v>#N/A</v>
      </c>
      <c r="R386" s="3" t="e">
        <f t="shared" si="432"/>
        <v>#N/A</v>
      </c>
      <c r="S386" s="3" t="e">
        <f t="shared" si="481"/>
        <v>#N/A</v>
      </c>
      <c r="T386" s="3" t="str">
        <f t="shared" si="482"/>
        <v/>
      </c>
      <c r="U386" s="3" t="str">
        <f>IF(M386&lt;&gt;"",M386,IF(L386="","",IFERROR(IF(T386=0,IF(S386=FALSE,Data!$J$11,Data!$J$8),""),IF(K386=Data!$B$4,"",Data!$J$8))))</f>
        <v>I don't know that verb.</v>
      </c>
      <c r="V386" s="3" t="e" cm="1">
        <f t="array" ref="V386">INDEX(Data!$Q$3:$T$25,CK385,L386)</f>
        <v>#VALUE!</v>
      </c>
      <c r="W386" s="3" t="e">
        <f t="shared" si="433"/>
        <v>#VALUE!</v>
      </c>
      <c r="X386" s="3">
        <f t="shared" si="483"/>
        <v>0</v>
      </c>
      <c r="Y386" s="3" t="str">
        <f>IF(K386&lt;&gt;"Go","",IF(ISNUMBER(V386),IF(V386&gt;0,W386,Data!$J$9),Play!V386))</f>
        <v/>
      </c>
      <c r="Z386" s="3" t="b">
        <f t="shared" si="484"/>
        <v>0</v>
      </c>
      <c r="AA386" s="3" t="str">
        <f t="shared" si="485"/>
        <v/>
      </c>
      <c r="AB386" s="3">
        <f t="shared" si="434"/>
        <v>0</v>
      </c>
      <c r="AE386" s="5" t="str">
        <f t="shared" si="435"/>
        <v/>
      </c>
      <c r="AF386" s="5" t="str">
        <f>IF(AE386&lt;&gt;"",OR(_xlfn.XLOOKUP(AE386,Data!$O$3:$O$25,Data!$U$3:$U$25),AND(CL385,OR(DC385=1,DC385=CK385))),"")</f>
        <v/>
      </c>
      <c r="AG386" s="5" t="e" cm="1">
        <f t="array" ref="AG386">"Exits: " &amp; _xlfn.TEXTJOIN(", ", TRUE, IF(INDEX(Data!$Q$3:$T$25,AE386,0)&gt;0,Data!$Q$2:$T$2,""))&amp;"."</f>
        <v>#VALUE!</v>
      </c>
      <c r="AH386" s="5" t="str" cm="1">
        <f t="array" ref="AH386">_xlfn.TEXTJOIN(", ", TRUE, IF(CO385:DN385=AE386,_xlfn.XLOOKUP($CO$3:$DN$3,Data!$W$3:$W$28,Data!$X$3:$X$28),""))</f>
        <v/>
      </c>
      <c r="AI386" s="5" t="str">
        <f>IF(AF386="","",IF(AF386,_xlfn.XLOOKUP(AE386,Data!$O$3:$O$25,Data!$P$3:$P$25)&amp;" "&amp;AG386&amp;IF(AH386&lt;&gt;""," You see: " &amp;AH386&amp;".",""),Data!$J$10))</f>
        <v/>
      </c>
      <c r="AJ386" s="5" t="str">
        <f t="shared" si="486"/>
        <v/>
      </c>
      <c r="AK386" s="5" t="str">
        <f>IF(AND(K386="Talk",U386=""),_xlfn.XLOOKUP(T386,Data!$W$3:$W$28,Data!$AC$3:$AC$28),"")</f>
        <v/>
      </c>
      <c r="AL386" s="5" t="str">
        <f t="shared" si="487"/>
        <v/>
      </c>
      <c r="AM386" s="5" t="b">
        <f t="shared" si="488"/>
        <v>0</v>
      </c>
      <c r="AN386" s="5" t="str">
        <f>IF(AM386,IF(_xlfn.XLOOKUP(T386,Data!$W$3:$W$28,Data!$AA$3:$AA$28)=FALSE,"You can't take that.",IF(Q386=1,"You already have that.",IF(OR(CK385=CT385,CK385=CY385),"The unholy fiend prevents you!",""))),"")</f>
        <v/>
      </c>
      <c r="AO386" s="5" t="str">
        <f t="shared" si="489"/>
        <v/>
      </c>
      <c r="AP386" s="5" t="str">
        <f t="shared" si="490"/>
        <v/>
      </c>
      <c r="AQ386" s="5" t="b">
        <f t="shared" si="491"/>
        <v>0</v>
      </c>
      <c r="AR386" s="5" t="str">
        <f t="shared" si="492"/>
        <v/>
      </c>
      <c r="AS386" s="5" t="str">
        <f t="shared" si="493"/>
        <v/>
      </c>
      <c r="AT386" s="5" t="str">
        <f t="shared" si="431"/>
        <v/>
      </c>
      <c r="AU386" s="5" t="str">
        <f>IF(AND(K386="Examine",U386=""),_xlfn.XLOOKUP(T386,Data!$W$3:$W$28,Data!$Z$3:$Z$28)&amp;IF(T386=15,IF(CL385,IF(CM385&gt;=14,"burning brightly.",IF(CM385&gt;=9,"burning steadily.",IF(CM385&gt;=4,"burning weakly.","guttering."))),"unlit."),""),"")</f>
        <v/>
      </c>
      <c r="AV386" s="5" t="str" cm="1">
        <f t="array" ref="AV386">_xlfn.TEXTJOIN(", ", TRUE, IF(CO385:DN385=1,CO$1:DN$1,""))</f>
        <v/>
      </c>
      <c r="AW386" s="5" t="str">
        <f t="shared" si="494"/>
        <v/>
      </c>
      <c r="AX386" s="5" t="b">
        <f t="shared" si="495"/>
        <v>0</v>
      </c>
      <c r="AY386" s="5" t="str">
        <f>IF(AX386,IF(NOT(ISBLANK(_xlfn.XLOOKUP(T386,Data!$W$3:$W$28,Data!$AD$3:$AD$28))),IF(CK385=12,"","There's nowhere to pour it away here."),"You can't empty that!"),"")</f>
        <v/>
      </c>
      <c r="AZ386" s="5" t="str">
        <f t="shared" si="496"/>
        <v/>
      </c>
      <c r="BA386" s="5" t="b">
        <f t="shared" si="497"/>
        <v>0</v>
      </c>
      <c r="BB386" s="5" t="e">
        <f>_xlfn.XLOOKUP(T386,Data!$W$3:$W$28,Data!$AD$3:$AD$28)</f>
        <v>#N/A</v>
      </c>
      <c r="BC386" s="5" t="str">
        <f t="shared" si="498"/>
        <v/>
      </c>
      <c r="BD386" s="5" t="str">
        <f t="shared" si="499"/>
        <v/>
      </c>
      <c r="BE386" s="5" t="b">
        <f t="shared" si="500"/>
        <v>0</v>
      </c>
      <c r="BF386" s="5" t="str">
        <f t="shared" si="436"/>
        <v/>
      </c>
      <c r="BG386" s="5" t="str">
        <f t="shared" si="501"/>
        <v/>
      </c>
      <c r="BH386" s="5" t="b">
        <f t="shared" si="502"/>
        <v>0</v>
      </c>
      <c r="BI386" s="5" t="str">
        <f t="shared" si="503"/>
        <v/>
      </c>
      <c r="BJ386" s="5" t="str">
        <f t="shared" si="437"/>
        <v/>
      </c>
      <c r="BK386" s="5" t="str">
        <f>IF(BH386,IF(BI386="","You ring the bell. "&amp;IF(BJ386=0,"Nothing else happens.","The "&amp;_xlfn.XLOOKUP(BJ386,Data!$W$3:$W$28,Data!$X$3:$X$28)&amp;" is transformed!"),BI386),"")</f>
        <v/>
      </c>
      <c r="BL386" s="5" t="b">
        <f t="shared" si="504"/>
        <v>0</v>
      </c>
      <c r="BM386" s="5" t="b">
        <f t="shared" si="505"/>
        <v>0</v>
      </c>
      <c r="BN386" s="5" t="str">
        <f t="shared" si="438"/>
        <v/>
      </c>
      <c r="BO386" s="5" t="str">
        <f t="shared" si="439"/>
        <v/>
      </c>
      <c r="BP386" s="5" t="b">
        <f t="shared" si="506"/>
        <v>0</v>
      </c>
      <c r="BQ386" s="5" t="str">
        <f>IF(BP386,IF(_xlfn.XLOOKUP(T386,Data!$W$3:$W$28,Data!$AB$3:$AB$28),"That's much too precious to give away!",IF(OR(AND(T386=17,CK385=CQ385),AND(T386=21,CK385=CV385)),"","No-one here seems to want that.")),"")</f>
        <v/>
      </c>
      <c r="BR386" s="5" t="str">
        <f>IF(BP386,IF(BQ386&lt;&gt;"",BQ386,IF(T386=21,Data!$B$5,"The priest takes the water and it is transformed by heavenly radiance!")),"")</f>
        <v/>
      </c>
      <c r="BS386" s="5" t="b">
        <f t="shared" si="507"/>
        <v>0</v>
      </c>
      <c r="BT386" s="5" t="str">
        <f t="shared" si="440"/>
        <v/>
      </c>
      <c r="BU386" s="5" t="str">
        <f t="shared" si="508"/>
        <v/>
      </c>
      <c r="BV386" s="5" t="b">
        <f t="shared" si="509"/>
        <v>0</v>
      </c>
      <c r="BW386" s="5" t="str">
        <f t="shared" si="441"/>
        <v/>
      </c>
      <c r="BX386" s="5" t="str">
        <f t="shared" si="510"/>
        <v/>
      </c>
      <c r="BY386" s="5" t="b">
        <f t="shared" si="511"/>
        <v>0</v>
      </c>
      <c r="BZ386" s="5">
        <f t="shared" si="512"/>
        <v>0</v>
      </c>
      <c r="CA386" s="5" t="str">
        <f t="shared" si="442"/>
        <v/>
      </c>
      <c r="CB386" s="5" t="b">
        <f t="shared" si="443"/>
        <v>0</v>
      </c>
      <c r="CC386" s="5" t="str">
        <f t="shared" si="444"/>
        <v/>
      </c>
      <c r="CD386" s="5" t="b">
        <f t="shared" si="445"/>
        <v>0</v>
      </c>
      <c r="CE386" s="5" t="b">
        <f t="shared" si="446"/>
        <v>0</v>
      </c>
      <c r="CF386" s="5" t="b">
        <f t="shared" si="447"/>
        <v>0</v>
      </c>
      <c r="CG386" s="5" t="b">
        <f t="shared" si="448"/>
        <v>0</v>
      </c>
      <c r="CH386" s="5" t="b">
        <f t="shared" si="449"/>
        <v>0</v>
      </c>
      <c r="CI386" s="5">
        <f t="shared" si="450"/>
        <v>0</v>
      </c>
      <c r="CJ386" s="5" t="str">
        <f t="shared" si="451"/>
        <v>I don't know that verb.</v>
      </c>
      <c r="CK386" s="4">
        <f t="shared" si="452"/>
        <v>3</v>
      </c>
      <c r="CL386" s="4" t="b">
        <f t="shared" si="453"/>
        <v>0</v>
      </c>
      <c r="CM386" s="4">
        <f t="shared" si="513"/>
        <v>20</v>
      </c>
      <c r="CN386" s="4" t="b">
        <f t="shared" si="454"/>
        <v>0</v>
      </c>
      <c r="CO386" s="4">
        <f t="shared" si="455"/>
        <v>12</v>
      </c>
      <c r="CP386" s="4">
        <f t="shared" si="456"/>
        <v>10</v>
      </c>
      <c r="CQ386" s="4">
        <f t="shared" si="457"/>
        <v>2</v>
      </c>
      <c r="CR386" s="4">
        <f t="shared" si="458"/>
        <v>20</v>
      </c>
      <c r="CS386" s="4">
        <f t="shared" si="459"/>
        <v>2</v>
      </c>
      <c r="CT386" s="4">
        <f t="shared" si="460"/>
        <v>15</v>
      </c>
      <c r="CU386" s="4">
        <f t="shared" si="461"/>
        <v>16</v>
      </c>
      <c r="CV386" s="4">
        <f t="shared" si="462"/>
        <v>8</v>
      </c>
      <c r="CW386" s="4">
        <f t="shared" si="463"/>
        <v>8</v>
      </c>
      <c r="CX386" s="4">
        <f t="shared" si="464"/>
        <v>14</v>
      </c>
      <c r="CY386" s="4">
        <f t="shared" si="465"/>
        <v>19</v>
      </c>
      <c r="CZ386" s="4">
        <f t="shared" si="466"/>
        <v>9</v>
      </c>
      <c r="DA386" s="4">
        <f t="shared" si="467"/>
        <v>2</v>
      </c>
      <c r="DB386" s="4">
        <f t="shared" si="468"/>
        <v>12</v>
      </c>
      <c r="DC386" s="4">
        <f t="shared" si="514"/>
        <v>2</v>
      </c>
      <c r="DD386" s="4">
        <f t="shared" si="469"/>
        <v>2</v>
      </c>
      <c r="DE386" s="4">
        <f t="shared" si="470"/>
        <v>2</v>
      </c>
      <c r="DF386" s="4">
        <f t="shared" si="471"/>
        <v>10</v>
      </c>
      <c r="DG386" s="4">
        <f t="shared" si="472"/>
        <v>2</v>
      </c>
      <c r="DH386" s="4">
        <f t="shared" si="473"/>
        <v>17</v>
      </c>
      <c r="DI386" s="4">
        <f t="shared" si="474"/>
        <v>6</v>
      </c>
      <c r="DJ386" s="4">
        <f t="shared" si="475"/>
        <v>15</v>
      </c>
      <c r="DK386" s="4">
        <f t="shared" si="476"/>
        <v>19</v>
      </c>
      <c r="DL386" s="4">
        <f t="shared" si="477"/>
        <v>2</v>
      </c>
      <c r="DM386" s="4">
        <f t="shared" si="478"/>
        <v>22</v>
      </c>
      <c r="DN386" s="4">
        <f t="shared" si="479"/>
        <v>23</v>
      </c>
      <c r="DO386" s="3"/>
    </row>
    <row r="387" spans="1:119" x14ac:dyDescent="0.35">
      <c r="A387" s="3" t="str">
        <f t="shared" si="480"/>
        <v/>
      </c>
      <c r="B387" s="6"/>
      <c r="C387" s="3" t="str">
        <f t="shared" si="430"/>
        <v/>
      </c>
      <c r="D387" s="3" t="e" cm="1">
        <f t="array" ref="D387:F387">INDEX(_xlfn.TEXTSPLIT(B387," ",,TRUE),_xlfn.SEQUENCE(1,3))</f>
        <v>#VALUE!</v>
      </c>
      <c r="E387" s="3" t="e">
        <v>#VALUE!</v>
      </c>
      <c r="F387" s="3" t="e">
        <v>#VALUE!</v>
      </c>
      <c r="G387" s="3" t="e" cm="1">
        <f t="array" ref="G387">_xlfn.XLOOKUP(D387,Data!$D$3:$D$36,Data!$E$3:$G$36)</f>
        <v>#VALUE!</v>
      </c>
      <c r="H387" s="3"/>
      <c r="I387" s="3"/>
      <c r="J387" s="3" t="e">
        <f>_xlfn.XMATCH(E387,Data!$L$3:$L$10)</f>
        <v>#VALUE!</v>
      </c>
      <c r="K387" s="3" t="str">
        <f>IF(M387="",IF(I387,Data!$B$4,_xlfn.XLOOKUP(D387,Data!$D$3:$D$36,Data!$E$3:$E$36)),"")</f>
        <v/>
      </c>
      <c r="L387" s="3" t="str">
        <f>IF(M387="",IF(I387,_xlfn.XLOOKUP(G387,Data!$L$3:$L$10,Data!$M$3:$M$10),IF(H387=0,"",IF(H387=1,E387,_xlfn.XLOOKUP(E387,Data!$L$3:$L$10,Data!$M$3:$M$10)))),"")</f>
        <v/>
      </c>
      <c r="M387" s="3" t="str">
        <f>IF(NOT(ISERROR(F387)),Data!$J$3,IF(ISERROR(G387),Data!$J$4,IF(AND(H387=0,NOT(ISERROR(E387))),Data!$J$5,IF(AND(H387=2,ISERROR(J387)),Data!$J$7,IF(AND(H387=1,ISERROR(E387)),Data!$J$6,"")))))</f>
        <v>I don't know that verb.</v>
      </c>
      <c r="N387" s="3" t="e">
        <f>_xlfn.XLOOKUP(K387,Data!$D$3:$D$36,Data!$H$3:$H$36)</f>
        <v>#N/A</v>
      </c>
      <c r="O387" s="3" t="e">
        <f>_xlfn.XLOOKUP(L387,Data!$X$3:$X$29,Data!$W$3:$W$29)</f>
        <v>#N/A</v>
      </c>
      <c r="P387" s="3" t="b">
        <f>OR(_xlfn.XLOOKUP(CK386,Data!$O$3:$O$25,Data!$U$3:$U$25),AND(CL386,OR(DC386=CK386,DC386=1)))</f>
        <v>1</v>
      </c>
      <c r="Q387" s="3" t="e" cm="1">
        <f t="array" ref="Q387">INDEX(CO386:DN386,1,O387)</f>
        <v>#N/A</v>
      </c>
      <c r="R387" s="3" t="e">
        <f t="shared" si="432"/>
        <v>#N/A</v>
      </c>
      <c r="S387" s="3" t="e">
        <f t="shared" si="481"/>
        <v>#N/A</v>
      </c>
      <c r="T387" s="3" t="str">
        <f t="shared" si="482"/>
        <v/>
      </c>
      <c r="U387" s="3" t="str">
        <f>IF(M387&lt;&gt;"",M387,IF(L387="","",IFERROR(IF(T387=0,IF(S387=FALSE,Data!$J$11,Data!$J$8),""),IF(K387=Data!$B$4,"",Data!$J$8))))</f>
        <v>I don't know that verb.</v>
      </c>
      <c r="V387" s="3" t="e" cm="1">
        <f t="array" ref="V387">INDEX(Data!$Q$3:$T$25,CK386,L387)</f>
        <v>#VALUE!</v>
      </c>
      <c r="W387" s="3" t="e">
        <f t="shared" si="433"/>
        <v>#VALUE!</v>
      </c>
      <c r="X387" s="3">
        <f t="shared" si="483"/>
        <v>0</v>
      </c>
      <c r="Y387" s="3" t="str">
        <f>IF(K387&lt;&gt;"Go","",IF(ISNUMBER(V387),IF(V387&gt;0,W387,Data!$J$9),Play!V387))</f>
        <v/>
      </c>
      <c r="Z387" s="3" t="b">
        <f t="shared" si="484"/>
        <v>0</v>
      </c>
      <c r="AA387" s="3" t="str">
        <f t="shared" si="485"/>
        <v/>
      </c>
      <c r="AB387" s="3">
        <f t="shared" si="434"/>
        <v>0</v>
      </c>
      <c r="AE387" s="5" t="str">
        <f t="shared" si="435"/>
        <v/>
      </c>
      <c r="AF387" s="5" t="str">
        <f>IF(AE387&lt;&gt;"",OR(_xlfn.XLOOKUP(AE387,Data!$O$3:$O$25,Data!$U$3:$U$25),AND(CL386,OR(DC386=1,DC386=CK386))),"")</f>
        <v/>
      </c>
      <c r="AG387" s="5" t="e" cm="1">
        <f t="array" ref="AG387">"Exits: " &amp; _xlfn.TEXTJOIN(", ", TRUE, IF(INDEX(Data!$Q$3:$T$25,AE387,0)&gt;0,Data!$Q$2:$T$2,""))&amp;"."</f>
        <v>#VALUE!</v>
      </c>
      <c r="AH387" s="5" t="str" cm="1">
        <f t="array" ref="AH387">_xlfn.TEXTJOIN(", ", TRUE, IF(CO386:DN386=AE387,_xlfn.XLOOKUP($CO$3:$DN$3,Data!$W$3:$W$28,Data!$X$3:$X$28),""))</f>
        <v/>
      </c>
      <c r="AI387" s="5" t="str">
        <f>IF(AF387="","",IF(AF387,_xlfn.XLOOKUP(AE387,Data!$O$3:$O$25,Data!$P$3:$P$25)&amp;" "&amp;AG387&amp;IF(AH387&lt;&gt;""," You see: " &amp;AH387&amp;".",""),Data!$J$10))</f>
        <v/>
      </c>
      <c r="AJ387" s="5" t="str">
        <f t="shared" si="486"/>
        <v/>
      </c>
      <c r="AK387" s="5" t="str">
        <f>IF(AND(K387="Talk",U387=""),_xlfn.XLOOKUP(T387,Data!$W$3:$W$28,Data!$AC$3:$AC$28),"")</f>
        <v/>
      </c>
      <c r="AL387" s="5" t="str">
        <f t="shared" si="487"/>
        <v/>
      </c>
      <c r="AM387" s="5" t="b">
        <f t="shared" si="488"/>
        <v>0</v>
      </c>
      <c r="AN387" s="5" t="str">
        <f>IF(AM387,IF(_xlfn.XLOOKUP(T387,Data!$W$3:$W$28,Data!$AA$3:$AA$28)=FALSE,"You can't take that.",IF(Q387=1,"You already have that.",IF(OR(CK386=CT386,CK386=CY386),"The unholy fiend prevents you!",""))),"")</f>
        <v/>
      </c>
      <c r="AO387" s="5" t="str">
        <f t="shared" si="489"/>
        <v/>
      </c>
      <c r="AP387" s="5" t="str">
        <f t="shared" si="490"/>
        <v/>
      </c>
      <c r="AQ387" s="5" t="b">
        <f t="shared" si="491"/>
        <v>0</v>
      </c>
      <c r="AR387" s="5" t="str">
        <f t="shared" si="492"/>
        <v/>
      </c>
      <c r="AS387" s="5" t="str">
        <f t="shared" si="493"/>
        <v/>
      </c>
      <c r="AT387" s="5" t="str">
        <f t="shared" si="431"/>
        <v/>
      </c>
      <c r="AU387" s="5" t="str">
        <f>IF(AND(K387="Examine",U387=""),_xlfn.XLOOKUP(T387,Data!$W$3:$W$28,Data!$Z$3:$Z$28)&amp;IF(T387=15,IF(CL386,IF(CM386&gt;=14,"burning brightly.",IF(CM386&gt;=9,"burning steadily.",IF(CM386&gt;=4,"burning weakly.","guttering."))),"unlit."),""),"")</f>
        <v/>
      </c>
      <c r="AV387" s="5" t="str" cm="1">
        <f t="array" ref="AV387">_xlfn.TEXTJOIN(", ", TRUE, IF(CO386:DN386=1,CO$1:DN$1,""))</f>
        <v/>
      </c>
      <c r="AW387" s="5" t="str">
        <f t="shared" si="494"/>
        <v/>
      </c>
      <c r="AX387" s="5" t="b">
        <f t="shared" si="495"/>
        <v>0</v>
      </c>
      <c r="AY387" s="5" t="str">
        <f>IF(AX387,IF(NOT(ISBLANK(_xlfn.XLOOKUP(T387,Data!$W$3:$W$28,Data!$AD$3:$AD$28))),IF(CK386=12,"","There's nowhere to pour it away here."),"You can't empty that!"),"")</f>
        <v/>
      </c>
      <c r="AZ387" s="5" t="str">
        <f t="shared" si="496"/>
        <v/>
      </c>
      <c r="BA387" s="5" t="b">
        <f t="shared" si="497"/>
        <v>0</v>
      </c>
      <c r="BB387" s="5" t="e">
        <f>_xlfn.XLOOKUP(T387,Data!$W$3:$W$28,Data!$AD$3:$AD$28)</f>
        <v>#N/A</v>
      </c>
      <c r="BC387" s="5" t="str">
        <f t="shared" si="498"/>
        <v/>
      </c>
      <c r="BD387" s="5" t="str">
        <f t="shared" si="499"/>
        <v/>
      </c>
      <c r="BE387" s="5" t="b">
        <f t="shared" si="500"/>
        <v>0</v>
      </c>
      <c r="BF387" s="5" t="str">
        <f t="shared" si="436"/>
        <v/>
      </c>
      <c r="BG387" s="5" t="str">
        <f t="shared" si="501"/>
        <v/>
      </c>
      <c r="BH387" s="5" t="b">
        <f t="shared" si="502"/>
        <v>0</v>
      </c>
      <c r="BI387" s="5" t="str">
        <f t="shared" si="503"/>
        <v/>
      </c>
      <c r="BJ387" s="5" t="str">
        <f t="shared" si="437"/>
        <v/>
      </c>
      <c r="BK387" s="5" t="str">
        <f>IF(BH387,IF(BI387="","You ring the bell. "&amp;IF(BJ387=0,"Nothing else happens.","The "&amp;_xlfn.XLOOKUP(BJ387,Data!$W$3:$W$28,Data!$X$3:$X$28)&amp;" is transformed!"),BI387),"")</f>
        <v/>
      </c>
      <c r="BL387" s="5" t="b">
        <f t="shared" si="504"/>
        <v>0</v>
      </c>
      <c r="BM387" s="5" t="b">
        <f t="shared" si="505"/>
        <v>0</v>
      </c>
      <c r="BN387" s="5" t="str">
        <f t="shared" si="438"/>
        <v/>
      </c>
      <c r="BO387" s="5" t="str">
        <f t="shared" si="439"/>
        <v/>
      </c>
      <c r="BP387" s="5" t="b">
        <f t="shared" si="506"/>
        <v>0</v>
      </c>
      <c r="BQ387" s="5" t="str">
        <f>IF(BP387,IF(_xlfn.XLOOKUP(T387,Data!$W$3:$W$28,Data!$AB$3:$AB$28),"That's much too precious to give away!",IF(OR(AND(T387=17,CK386=CQ386),AND(T387=21,CK386=CV386)),"","No-one here seems to want that.")),"")</f>
        <v/>
      </c>
      <c r="BR387" s="5" t="str">
        <f>IF(BP387,IF(BQ387&lt;&gt;"",BQ387,IF(T387=21,Data!$B$5,"The priest takes the water and it is transformed by heavenly radiance!")),"")</f>
        <v/>
      </c>
      <c r="BS387" s="5" t="b">
        <f t="shared" si="507"/>
        <v>0</v>
      </c>
      <c r="BT387" s="5" t="str">
        <f t="shared" si="440"/>
        <v/>
      </c>
      <c r="BU387" s="5" t="str">
        <f t="shared" si="508"/>
        <v/>
      </c>
      <c r="BV387" s="5" t="b">
        <f t="shared" si="509"/>
        <v>0</v>
      </c>
      <c r="BW387" s="5" t="str">
        <f t="shared" si="441"/>
        <v/>
      </c>
      <c r="BX387" s="5" t="str">
        <f t="shared" si="510"/>
        <v/>
      </c>
      <c r="BY387" s="5" t="b">
        <f t="shared" si="511"/>
        <v>0</v>
      </c>
      <c r="BZ387" s="5">
        <f t="shared" si="512"/>
        <v>0</v>
      </c>
      <c r="CA387" s="5" t="str">
        <f t="shared" si="442"/>
        <v/>
      </c>
      <c r="CB387" s="5" t="b">
        <f t="shared" si="443"/>
        <v>0</v>
      </c>
      <c r="CC387" s="5" t="str">
        <f t="shared" si="444"/>
        <v/>
      </c>
      <c r="CD387" s="5" t="b">
        <f t="shared" si="445"/>
        <v>0</v>
      </c>
      <c r="CE387" s="5" t="b">
        <f t="shared" si="446"/>
        <v>0</v>
      </c>
      <c r="CF387" s="5" t="b">
        <f t="shared" si="447"/>
        <v>0</v>
      </c>
      <c r="CG387" s="5" t="b">
        <f t="shared" si="448"/>
        <v>0</v>
      </c>
      <c r="CH387" s="5" t="b">
        <f t="shared" si="449"/>
        <v>0</v>
      </c>
      <c r="CI387" s="5">
        <f t="shared" si="450"/>
        <v>0</v>
      </c>
      <c r="CJ387" s="5" t="str">
        <f t="shared" si="451"/>
        <v>I don't know that verb.</v>
      </c>
      <c r="CK387" s="4">
        <f t="shared" si="452"/>
        <v>3</v>
      </c>
      <c r="CL387" s="4" t="b">
        <f t="shared" si="453"/>
        <v>0</v>
      </c>
      <c r="CM387" s="4">
        <f t="shared" si="513"/>
        <v>20</v>
      </c>
      <c r="CN387" s="4" t="b">
        <f t="shared" si="454"/>
        <v>0</v>
      </c>
      <c r="CO387" s="4">
        <f t="shared" si="455"/>
        <v>12</v>
      </c>
      <c r="CP387" s="4">
        <f t="shared" si="456"/>
        <v>10</v>
      </c>
      <c r="CQ387" s="4">
        <f t="shared" si="457"/>
        <v>2</v>
      </c>
      <c r="CR387" s="4">
        <f t="shared" si="458"/>
        <v>20</v>
      </c>
      <c r="CS387" s="4">
        <f t="shared" si="459"/>
        <v>2</v>
      </c>
      <c r="CT387" s="4">
        <f t="shared" si="460"/>
        <v>15</v>
      </c>
      <c r="CU387" s="4">
        <f t="shared" si="461"/>
        <v>16</v>
      </c>
      <c r="CV387" s="4">
        <f t="shared" si="462"/>
        <v>8</v>
      </c>
      <c r="CW387" s="4">
        <f t="shared" si="463"/>
        <v>8</v>
      </c>
      <c r="CX387" s="4">
        <f t="shared" si="464"/>
        <v>14</v>
      </c>
      <c r="CY387" s="4">
        <f t="shared" si="465"/>
        <v>19</v>
      </c>
      <c r="CZ387" s="4">
        <f t="shared" si="466"/>
        <v>9</v>
      </c>
      <c r="DA387" s="4">
        <f t="shared" si="467"/>
        <v>2</v>
      </c>
      <c r="DB387" s="4">
        <f t="shared" si="468"/>
        <v>12</v>
      </c>
      <c r="DC387" s="4">
        <f t="shared" si="514"/>
        <v>2</v>
      </c>
      <c r="DD387" s="4">
        <f t="shared" si="469"/>
        <v>2</v>
      </c>
      <c r="DE387" s="4">
        <f t="shared" si="470"/>
        <v>2</v>
      </c>
      <c r="DF387" s="4">
        <f t="shared" si="471"/>
        <v>10</v>
      </c>
      <c r="DG387" s="4">
        <f t="shared" si="472"/>
        <v>2</v>
      </c>
      <c r="DH387" s="4">
        <f t="shared" si="473"/>
        <v>17</v>
      </c>
      <c r="DI387" s="4">
        <f t="shared" si="474"/>
        <v>6</v>
      </c>
      <c r="DJ387" s="4">
        <f t="shared" si="475"/>
        <v>15</v>
      </c>
      <c r="DK387" s="4">
        <f t="shared" si="476"/>
        <v>19</v>
      </c>
      <c r="DL387" s="4">
        <f t="shared" si="477"/>
        <v>2</v>
      </c>
      <c r="DM387" s="4">
        <f t="shared" si="478"/>
        <v>22</v>
      </c>
      <c r="DN387" s="4">
        <f t="shared" si="479"/>
        <v>23</v>
      </c>
      <c r="DO387" s="3"/>
    </row>
    <row r="388" spans="1:119" x14ac:dyDescent="0.35">
      <c r="A388" s="3" t="str">
        <f t="shared" si="480"/>
        <v/>
      </c>
      <c r="B388" s="6"/>
      <c r="C388" s="3" t="str">
        <f t="shared" si="430"/>
        <v/>
      </c>
      <c r="D388" s="3" t="e" cm="1">
        <f t="array" ref="D388:F388">INDEX(_xlfn.TEXTSPLIT(B388," ",,TRUE),_xlfn.SEQUENCE(1,3))</f>
        <v>#VALUE!</v>
      </c>
      <c r="E388" s="3" t="e">
        <v>#VALUE!</v>
      </c>
      <c r="F388" s="3" t="e">
        <v>#VALUE!</v>
      </c>
      <c r="G388" s="3" t="e" cm="1">
        <f t="array" ref="G388">_xlfn.XLOOKUP(D388,Data!$D$3:$D$36,Data!$E$3:$G$36)</f>
        <v>#VALUE!</v>
      </c>
      <c r="H388" s="3"/>
      <c r="I388" s="3"/>
      <c r="J388" s="3" t="e">
        <f>_xlfn.XMATCH(E388,Data!$L$3:$L$10)</f>
        <v>#VALUE!</v>
      </c>
      <c r="K388" s="3" t="str">
        <f>IF(M388="",IF(I388,Data!$B$4,_xlfn.XLOOKUP(D388,Data!$D$3:$D$36,Data!$E$3:$E$36)),"")</f>
        <v/>
      </c>
      <c r="L388" s="3" t="str">
        <f>IF(M388="",IF(I388,_xlfn.XLOOKUP(G388,Data!$L$3:$L$10,Data!$M$3:$M$10),IF(H388=0,"",IF(H388=1,E388,_xlfn.XLOOKUP(E388,Data!$L$3:$L$10,Data!$M$3:$M$10)))),"")</f>
        <v/>
      </c>
      <c r="M388" s="3" t="str">
        <f>IF(NOT(ISERROR(F388)),Data!$J$3,IF(ISERROR(G388),Data!$J$4,IF(AND(H388=0,NOT(ISERROR(E388))),Data!$J$5,IF(AND(H388=2,ISERROR(J388)),Data!$J$7,IF(AND(H388=1,ISERROR(E388)),Data!$J$6,"")))))</f>
        <v>I don't know that verb.</v>
      </c>
      <c r="N388" s="3" t="e">
        <f>_xlfn.XLOOKUP(K388,Data!$D$3:$D$36,Data!$H$3:$H$36)</f>
        <v>#N/A</v>
      </c>
      <c r="O388" s="3" t="e">
        <f>_xlfn.XLOOKUP(L388,Data!$X$3:$X$29,Data!$W$3:$W$29)</f>
        <v>#N/A</v>
      </c>
      <c r="P388" s="3" t="b">
        <f>OR(_xlfn.XLOOKUP(CK387,Data!$O$3:$O$25,Data!$U$3:$U$25),AND(CL387,OR(DC387=CK387,DC387=1)))</f>
        <v>1</v>
      </c>
      <c r="Q388" s="3" t="e" cm="1">
        <f t="array" ref="Q388">INDEX(CO387:DN387,1,O388)</f>
        <v>#N/A</v>
      </c>
      <c r="R388" s="3" t="e">
        <f t="shared" si="432"/>
        <v>#N/A</v>
      </c>
      <c r="S388" s="3" t="e">
        <f t="shared" si="481"/>
        <v>#N/A</v>
      </c>
      <c r="T388" s="3" t="str">
        <f t="shared" si="482"/>
        <v/>
      </c>
      <c r="U388" s="3" t="str">
        <f>IF(M388&lt;&gt;"",M388,IF(L388="","",IFERROR(IF(T388=0,IF(S388=FALSE,Data!$J$11,Data!$J$8),""),IF(K388=Data!$B$4,"",Data!$J$8))))</f>
        <v>I don't know that verb.</v>
      </c>
      <c r="V388" s="3" t="e" cm="1">
        <f t="array" ref="V388">INDEX(Data!$Q$3:$T$25,CK387,L388)</f>
        <v>#VALUE!</v>
      </c>
      <c r="W388" s="3" t="e">
        <f t="shared" si="433"/>
        <v>#VALUE!</v>
      </c>
      <c r="X388" s="3">
        <f t="shared" si="483"/>
        <v>0</v>
      </c>
      <c r="Y388" s="3" t="str">
        <f>IF(K388&lt;&gt;"Go","",IF(ISNUMBER(V388),IF(V388&gt;0,W388,Data!$J$9),Play!V388))</f>
        <v/>
      </c>
      <c r="Z388" s="3" t="b">
        <f t="shared" si="484"/>
        <v>0</v>
      </c>
      <c r="AA388" s="3" t="str">
        <f t="shared" si="485"/>
        <v/>
      </c>
      <c r="AB388" s="3">
        <f t="shared" si="434"/>
        <v>0</v>
      </c>
      <c r="AE388" s="5" t="str">
        <f t="shared" si="435"/>
        <v/>
      </c>
      <c r="AF388" s="5" t="str">
        <f>IF(AE388&lt;&gt;"",OR(_xlfn.XLOOKUP(AE388,Data!$O$3:$O$25,Data!$U$3:$U$25),AND(CL387,OR(DC387=1,DC387=CK387))),"")</f>
        <v/>
      </c>
      <c r="AG388" s="5" t="e" cm="1">
        <f t="array" ref="AG388">"Exits: " &amp; _xlfn.TEXTJOIN(", ", TRUE, IF(INDEX(Data!$Q$3:$T$25,AE388,0)&gt;0,Data!$Q$2:$T$2,""))&amp;"."</f>
        <v>#VALUE!</v>
      </c>
      <c r="AH388" s="5" t="str" cm="1">
        <f t="array" ref="AH388">_xlfn.TEXTJOIN(", ", TRUE, IF(CO387:DN387=AE388,_xlfn.XLOOKUP($CO$3:$DN$3,Data!$W$3:$W$28,Data!$X$3:$X$28),""))</f>
        <v/>
      </c>
      <c r="AI388" s="5" t="str">
        <f>IF(AF388="","",IF(AF388,_xlfn.XLOOKUP(AE388,Data!$O$3:$O$25,Data!$P$3:$P$25)&amp;" "&amp;AG388&amp;IF(AH388&lt;&gt;""," You see: " &amp;AH388&amp;".",""),Data!$J$10))</f>
        <v/>
      </c>
      <c r="AJ388" s="5" t="str">
        <f t="shared" si="486"/>
        <v/>
      </c>
      <c r="AK388" s="5" t="str">
        <f>IF(AND(K388="Talk",U388=""),_xlfn.XLOOKUP(T388,Data!$W$3:$W$28,Data!$AC$3:$AC$28),"")</f>
        <v/>
      </c>
      <c r="AL388" s="5" t="str">
        <f t="shared" si="487"/>
        <v/>
      </c>
      <c r="AM388" s="5" t="b">
        <f t="shared" si="488"/>
        <v>0</v>
      </c>
      <c r="AN388" s="5" t="str">
        <f>IF(AM388,IF(_xlfn.XLOOKUP(T388,Data!$W$3:$W$28,Data!$AA$3:$AA$28)=FALSE,"You can't take that.",IF(Q388=1,"You already have that.",IF(OR(CK387=CT387,CK387=CY387),"The unholy fiend prevents you!",""))),"")</f>
        <v/>
      </c>
      <c r="AO388" s="5" t="str">
        <f t="shared" si="489"/>
        <v/>
      </c>
      <c r="AP388" s="5" t="str">
        <f t="shared" si="490"/>
        <v/>
      </c>
      <c r="AQ388" s="5" t="b">
        <f t="shared" si="491"/>
        <v>0</v>
      </c>
      <c r="AR388" s="5" t="str">
        <f t="shared" si="492"/>
        <v/>
      </c>
      <c r="AS388" s="5" t="str">
        <f t="shared" si="493"/>
        <v/>
      </c>
      <c r="AT388" s="5" t="str">
        <f t="shared" si="431"/>
        <v/>
      </c>
      <c r="AU388" s="5" t="str">
        <f>IF(AND(K388="Examine",U388=""),_xlfn.XLOOKUP(T388,Data!$W$3:$W$28,Data!$Z$3:$Z$28)&amp;IF(T388=15,IF(CL387,IF(CM387&gt;=14,"burning brightly.",IF(CM387&gt;=9,"burning steadily.",IF(CM387&gt;=4,"burning weakly.","guttering."))),"unlit."),""),"")</f>
        <v/>
      </c>
      <c r="AV388" s="5" t="str" cm="1">
        <f t="array" ref="AV388">_xlfn.TEXTJOIN(", ", TRUE, IF(CO387:DN387=1,CO$1:DN$1,""))</f>
        <v/>
      </c>
      <c r="AW388" s="5" t="str">
        <f t="shared" si="494"/>
        <v/>
      </c>
      <c r="AX388" s="5" t="b">
        <f t="shared" si="495"/>
        <v>0</v>
      </c>
      <c r="AY388" s="5" t="str">
        <f>IF(AX388,IF(NOT(ISBLANK(_xlfn.XLOOKUP(T388,Data!$W$3:$W$28,Data!$AD$3:$AD$28))),IF(CK387=12,"","There's nowhere to pour it away here."),"You can't empty that!"),"")</f>
        <v/>
      </c>
      <c r="AZ388" s="5" t="str">
        <f t="shared" si="496"/>
        <v/>
      </c>
      <c r="BA388" s="5" t="b">
        <f t="shared" si="497"/>
        <v>0</v>
      </c>
      <c r="BB388" s="5" t="e">
        <f>_xlfn.XLOOKUP(T388,Data!$W$3:$W$28,Data!$AD$3:$AD$28)</f>
        <v>#N/A</v>
      </c>
      <c r="BC388" s="5" t="str">
        <f t="shared" si="498"/>
        <v/>
      </c>
      <c r="BD388" s="5" t="str">
        <f t="shared" si="499"/>
        <v/>
      </c>
      <c r="BE388" s="5" t="b">
        <f t="shared" si="500"/>
        <v>0</v>
      </c>
      <c r="BF388" s="5" t="str">
        <f t="shared" si="436"/>
        <v/>
      </c>
      <c r="BG388" s="5" t="str">
        <f t="shared" si="501"/>
        <v/>
      </c>
      <c r="BH388" s="5" t="b">
        <f t="shared" si="502"/>
        <v>0</v>
      </c>
      <c r="BI388" s="5" t="str">
        <f t="shared" si="503"/>
        <v/>
      </c>
      <c r="BJ388" s="5" t="str">
        <f t="shared" si="437"/>
        <v/>
      </c>
      <c r="BK388" s="5" t="str">
        <f>IF(BH388,IF(BI388="","You ring the bell. "&amp;IF(BJ388=0,"Nothing else happens.","The "&amp;_xlfn.XLOOKUP(BJ388,Data!$W$3:$W$28,Data!$X$3:$X$28)&amp;" is transformed!"),BI388),"")</f>
        <v/>
      </c>
      <c r="BL388" s="5" t="b">
        <f t="shared" si="504"/>
        <v>0</v>
      </c>
      <c r="BM388" s="5" t="b">
        <f t="shared" si="505"/>
        <v>0</v>
      </c>
      <c r="BN388" s="5" t="str">
        <f t="shared" si="438"/>
        <v/>
      </c>
      <c r="BO388" s="5" t="str">
        <f t="shared" si="439"/>
        <v/>
      </c>
      <c r="BP388" s="5" t="b">
        <f t="shared" si="506"/>
        <v>0</v>
      </c>
      <c r="BQ388" s="5" t="str">
        <f>IF(BP388,IF(_xlfn.XLOOKUP(T388,Data!$W$3:$W$28,Data!$AB$3:$AB$28),"That's much too precious to give away!",IF(OR(AND(T388=17,CK387=CQ387),AND(T388=21,CK387=CV387)),"","No-one here seems to want that.")),"")</f>
        <v/>
      </c>
      <c r="BR388" s="5" t="str">
        <f>IF(BP388,IF(BQ388&lt;&gt;"",BQ388,IF(T388=21,Data!$B$5,"The priest takes the water and it is transformed by heavenly radiance!")),"")</f>
        <v/>
      </c>
      <c r="BS388" s="5" t="b">
        <f t="shared" si="507"/>
        <v>0</v>
      </c>
      <c r="BT388" s="5" t="str">
        <f t="shared" si="440"/>
        <v/>
      </c>
      <c r="BU388" s="5" t="str">
        <f t="shared" si="508"/>
        <v/>
      </c>
      <c r="BV388" s="5" t="b">
        <f t="shared" si="509"/>
        <v>0</v>
      </c>
      <c r="BW388" s="5" t="str">
        <f t="shared" si="441"/>
        <v/>
      </c>
      <c r="BX388" s="5" t="str">
        <f t="shared" si="510"/>
        <v/>
      </c>
      <c r="BY388" s="5" t="b">
        <f t="shared" si="511"/>
        <v>0</v>
      </c>
      <c r="BZ388" s="5">
        <f t="shared" si="512"/>
        <v>0</v>
      </c>
      <c r="CA388" s="5" t="str">
        <f t="shared" si="442"/>
        <v/>
      </c>
      <c r="CB388" s="5" t="b">
        <f t="shared" si="443"/>
        <v>0</v>
      </c>
      <c r="CC388" s="5" t="str">
        <f t="shared" si="444"/>
        <v/>
      </c>
      <c r="CD388" s="5" t="b">
        <f t="shared" si="445"/>
        <v>0</v>
      </c>
      <c r="CE388" s="5" t="b">
        <f t="shared" si="446"/>
        <v>0</v>
      </c>
      <c r="CF388" s="5" t="b">
        <f t="shared" si="447"/>
        <v>0</v>
      </c>
      <c r="CG388" s="5" t="b">
        <f t="shared" si="448"/>
        <v>0</v>
      </c>
      <c r="CH388" s="5" t="b">
        <f t="shared" si="449"/>
        <v>0</v>
      </c>
      <c r="CI388" s="5">
        <f t="shared" si="450"/>
        <v>0</v>
      </c>
      <c r="CJ388" s="5" t="str">
        <f t="shared" si="451"/>
        <v>I don't know that verb.</v>
      </c>
      <c r="CK388" s="4">
        <f t="shared" si="452"/>
        <v>3</v>
      </c>
      <c r="CL388" s="4" t="b">
        <f t="shared" si="453"/>
        <v>0</v>
      </c>
      <c r="CM388" s="4">
        <f t="shared" si="513"/>
        <v>20</v>
      </c>
      <c r="CN388" s="4" t="b">
        <f t="shared" si="454"/>
        <v>0</v>
      </c>
      <c r="CO388" s="4">
        <f t="shared" si="455"/>
        <v>12</v>
      </c>
      <c r="CP388" s="4">
        <f t="shared" si="456"/>
        <v>10</v>
      </c>
      <c r="CQ388" s="4">
        <f t="shared" si="457"/>
        <v>2</v>
      </c>
      <c r="CR388" s="4">
        <f t="shared" si="458"/>
        <v>20</v>
      </c>
      <c r="CS388" s="4">
        <f t="shared" si="459"/>
        <v>2</v>
      </c>
      <c r="CT388" s="4">
        <f t="shared" si="460"/>
        <v>15</v>
      </c>
      <c r="CU388" s="4">
        <f t="shared" si="461"/>
        <v>16</v>
      </c>
      <c r="CV388" s="4">
        <f t="shared" si="462"/>
        <v>8</v>
      </c>
      <c r="CW388" s="4">
        <f t="shared" si="463"/>
        <v>8</v>
      </c>
      <c r="CX388" s="4">
        <f t="shared" si="464"/>
        <v>14</v>
      </c>
      <c r="CY388" s="4">
        <f t="shared" si="465"/>
        <v>19</v>
      </c>
      <c r="CZ388" s="4">
        <f t="shared" si="466"/>
        <v>9</v>
      </c>
      <c r="DA388" s="4">
        <f t="shared" si="467"/>
        <v>2</v>
      </c>
      <c r="DB388" s="4">
        <f t="shared" si="468"/>
        <v>12</v>
      </c>
      <c r="DC388" s="4">
        <f t="shared" si="514"/>
        <v>2</v>
      </c>
      <c r="DD388" s="4">
        <f t="shared" si="469"/>
        <v>2</v>
      </c>
      <c r="DE388" s="4">
        <f t="shared" si="470"/>
        <v>2</v>
      </c>
      <c r="DF388" s="4">
        <f t="shared" si="471"/>
        <v>10</v>
      </c>
      <c r="DG388" s="4">
        <f t="shared" si="472"/>
        <v>2</v>
      </c>
      <c r="DH388" s="4">
        <f t="shared" si="473"/>
        <v>17</v>
      </c>
      <c r="DI388" s="4">
        <f t="shared" si="474"/>
        <v>6</v>
      </c>
      <c r="DJ388" s="4">
        <f t="shared" si="475"/>
        <v>15</v>
      </c>
      <c r="DK388" s="4">
        <f t="shared" si="476"/>
        <v>19</v>
      </c>
      <c r="DL388" s="4">
        <f t="shared" si="477"/>
        <v>2</v>
      </c>
      <c r="DM388" s="4">
        <f t="shared" si="478"/>
        <v>22</v>
      </c>
      <c r="DN388" s="4">
        <f t="shared" si="479"/>
        <v>23</v>
      </c>
      <c r="DO388" s="3"/>
    </row>
    <row r="389" spans="1:119" x14ac:dyDescent="0.35">
      <c r="A389" s="3" t="str">
        <f t="shared" si="480"/>
        <v/>
      </c>
      <c r="B389" s="6"/>
      <c r="C389" s="3" t="str">
        <f t="shared" si="430"/>
        <v/>
      </c>
      <c r="D389" s="3" t="e" cm="1">
        <f t="array" ref="D389:F389">INDEX(_xlfn.TEXTSPLIT(B389," ",,TRUE),_xlfn.SEQUENCE(1,3))</f>
        <v>#VALUE!</v>
      </c>
      <c r="E389" s="3" t="e">
        <v>#VALUE!</v>
      </c>
      <c r="F389" s="3" t="e">
        <v>#VALUE!</v>
      </c>
      <c r="G389" s="3" t="e" cm="1">
        <f t="array" ref="G389">_xlfn.XLOOKUP(D389,Data!$D$3:$D$36,Data!$E$3:$G$36)</f>
        <v>#VALUE!</v>
      </c>
      <c r="H389" s="3"/>
      <c r="I389" s="3"/>
      <c r="J389" s="3" t="e">
        <f>_xlfn.XMATCH(E389,Data!$L$3:$L$10)</f>
        <v>#VALUE!</v>
      </c>
      <c r="K389" s="3" t="str">
        <f>IF(M389="",IF(I389,Data!$B$4,_xlfn.XLOOKUP(D389,Data!$D$3:$D$36,Data!$E$3:$E$36)),"")</f>
        <v/>
      </c>
      <c r="L389" s="3" t="str">
        <f>IF(M389="",IF(I389,_xlfn.XLOOKUP(G389,Data!$L$3:$L$10,Data!$M$3:$M$10),IF(H389=0,"",IF(H389=1,E389,_xlfn.XLOOKUP(E389,Data!$L$3:$L$10,Data!$M$3:$M$10)))),"")</f>
        <v/>
      </c>
      <c r="M389" s="3" t="str">
        <f>IF(NOT(ISERROR(F389)),Data!$J$3,IF(ISERROR(G389),Data!$J$4,IF(AND(H389=0,NOT(ISERROR(E389))),Data!$J$5,IF(AND(H389=2,ISERROR(J389)),Data!$J$7,IF(AND(H389=1,ISERROR(E389)),Data!$J$6,"")))))</f>
        <v>I don't know that verb.</v>
      </c>
      <c r="N389" s="3" t="e">
        <f>_xlfn.XLOOKUP(K389,Data!$D$3:$D$36,Data!$H$3:$H$36)</f>
        <v>#N/A</v>
      </c>
      <c r="O389" s="3" t="e">
        <f>_xlfn.XLOOKUP(L389,Data!$X$3:$X$29,Data!$W$3:$W$29)</f>
        <v>#N/A</v>
      </c>
      <c r="P389" s="3" t="b">
        <f>OR(_xlfn.XLOOKUP(CK388,Data!$O$3:$O$25,Data!$U$3:$U$25),AND(CL388,OR(DC388=CK388,DC388=1)))</f>
        <v>1</v>
      </c>
      <c r="Q389" s="3" t="e" cm="1">
        <f t="array" ref="Q389">INDEX(CO388:DN388,1,O389)</f>
        <v>#N/A</v>
      </c>
      <c r="R389" s="3" t="e">
        <f t="shared" si="432"/>
        <v>#N/A</v>
      </c>
      <c r="S389" s="3" t="e">
        <f t="shared" si="481"/>
        <v>#N/A</v>
      </c>
      <c r="T389" s="3" t="str">
        <f t="shared" si="482"/>
        <v/>
      </c>
      <c r="U389" s="3" t="str">
        <f>IF(M389&lt;&gt;"",M389,IF(L389="","",IFERROR(IF(T389=0,IF(S389=FALSE,Data!$J$11,Data!$J$8),""),IF(K389=Data!$B$4,"",Data!$J$8))))</f>
        <v>I don't know that verb.</v>
      </c>
      <c r="V389" s="3" t="e" cm="1">
        <f t="array" ref="V389">INDEX(Data!$Q$3:$T$25,CK388,L389)</f>
        <v>#VALUE!</v>
      </c>
      <c r="W389" s="3" t="e">
        <f t="shared" si="433"/>
        <v>#VALUE!</v>
      </c>
      <c r="X389" s="3">
        <f t="shared" si="483"/>
        <v>0</v>
      </c>
      <c r="Y389" s="3" t="str">
        <f>IF(K389&lt;&gt;"Go","",IF(ISNUMBER(V389),IF(V389&gt;0,W389,Data!$J$9),Play!V389))</f>
        <v/>
      </c>
      <c r="Z389" s="3" t="b">
        <f t="shared" si="484"/>
        <v>0</v>
      </c>
      <c r="AA389" s="3" t="str">
        <f t="shared" si="485"/>
        <v/>
      </c>
      <c r="AB389" s="3">
        <f t="shared" si="434"/>
        <v>0</v>
      </c>
      <c r="AE389" s="5" t="str">
        <f t="shared" si="435"/>
        <v/>
      </c>
      <c r="AF389" s="5" t="str">
        <f>IF(AE389&lt;&gt;"",OR(_xlfn.XLOOKUP(AE389,Data!$O$3:$O$25,Data!$U$3:$U$25),AND(CL388,OR(DC388=1,DC388=CK388))),"")</f>
        <v/>
      </c>
      <c r="AG389" s="5" t="e" cm="1">
        <f t="array" ref="AG389">"Exits: " &amp; _xlfn.TEXTJOIN(", ", TRUE, IF(INDEX(Data!$Q$3:$T$25,AE389,0)&gt;0,Data!$Q$2:$T$2,""))&amp;"."</f>
        <v>#VALUE!</v>
      </c>
      <c r="AH389" s="5" t="str" cm="1">
        <f t="array" ref="AH389">_xlfn.TEXTJOIN(", ", TRUE, IF(CO388:DN388=AE389,_xlfn.XLOOKUP($CO$3:$DN$3,Data!$W$3:$W$28,Data!$X$3:$X$28),""))</f>
        <v/>
      </c>
      <c r="AI389" s="5" t="str">
        <f>IF(AF389="","",IF(AF389,_xlfn.XLOOKUP(AE389,Data!$O$3:$O$25,Data!$P$3:$P$25)&amp;" "&amp;AG389&amp;IF(AH389&lt;&gt;""," You see: " &amp;AH389&amp;".",""),Data!$J$10))</f>
        <v/>
      </c>
      <c r="AJ389" s="5" t="str">
        <f t="shared" si="486"/>
        <v/>
      </c>
      <c r="AK389" s="5" t="str">
        <f>IF(AND(K389="Talk",U389=""),_xlfn.XLOOKUP(T389,Data!$W$3:$W$28,Data!$AC$3:$AC$28),"")</f>
        <v/>
      </c>
      <c r="AL389" s="5" t="str">
        <f t="shared" si="487"/>
        <v/>
      </c>
      <c r="AM389" s="5" t="b">
        <f t="shared" si="488"/>
        <v>0</v>
      </c>
      <c r="AN389" s="5" t="str">
        <f>IF(AM389,IF(_xlfn.XLOOKUP(T389,Data!$W$3:$W$28,Data!$AA$3:$AA$28)=FALSE,"You can't take that.",IF(Q389=1,"You already have that.",IF(OR(CK388=CT388,CK388=CY388),"The unholy fiend prevents you!",""))),"")</f>
        <v/>
      </c>
      <c r="AO389" s="5" t="str">
        <f t="shared" si="489"/>
        <v/>
      </c>
      <c r="AP389" s="5" t="str">
        <f t="shared" si="490"/>
        <v/>
      </c>
      <c r="AQ389" s="5" t="b">
        <f t="shared" si="491"/>
        <v>0</v>
      </c>
      <c r="AR389" s="5" t="str">
        <f t="shared" si="492"/>
        <v/>
      </c>
      <c r="AS389" s="5" t="str">
        <f t="shared" si="493"/>
        <v/>
      </c>
      <c r="AT389" s="5" t="str">
        <f t="shared" si="431"/>
        <v/>
      </c>
      <c r="AU389" s="5" t="str">
        <f>IF(AND(K389="Examine",U389=""),_xlfn.XLOOKUP(T389,Data!$W$3:$W$28,Data!$Z$3:$Z$28)&amp;IF(T389=15,IF(CL388,IF(CM388&gt;=14,"burning brightly.",IF(CM388&gt;=9,"burning steadily.",IF(CM388&gt;=4,"burning weakly.","guttering."))),"unlit."),""),"")</f>
        <v/>
      </c>
      <c r="AV389" s="5" t="str" cm="1">
        <f t="array" ref="AV389">_xlfn.TEXTJOIN(", ", TRUE, IF(CO388:DN388=1,CO$1:DN$1,""))</f>
        <v/>
      </c>
      <c r="AW389" s="5" t="str">
        <f t="shared" si="494"/>
        <v/>
      </c>
      <c r="AX389" s="5" t="b">
        <f t="shared" si="495"/>
        <v>0</v>
      </c>
      <c r="AY389" s="5" t="str">
        <f>IF(AX389,IF(NOT(ISBLANK(_xlfn.XLOOKUP(T389,Data!$W$3:$W$28,Data!$AD$3:$AD$28))),IF(CK388=12,"","There's nowhere to pour it away here."),"You can't empty that!"),"")</f>
        <v/>
      </c>
      <c r="AZ389" s="5" t="str">
        <f t="shared" si="496"/>
        <v/>
      </c>
      <c r="BA389" s="5" t="b">
        <f t="shared" si="497"/>
        <v>0</v>
      </c>
      <c r="BB389" s="5" t="e">
        <f>_xlfn.XLOOKUP(T389,Data!$W$3:$W$28,Data!$AD$3:$AD$28)</f>
        <v>#N/A</v>
      </c>
      <c r="BC389" s="5" t="str">
        <f t="shared" si="498"/>
        <v/>
      </c>
      <c r="BD389" s="5" t="str">
        <f t="shared" si="499"/>
        <v/>
      </c>
      <c r="BE389" s="5" t="b">
        <f t="shared" si="500"/>
        <v>0</v>
      </c>
      <c r="BF389" s="5" t="str">
        <f t="shared" si="436"/>
        <v/>
      </c>
      <c r="BG389" s="5" t="str">
        <f t="shared" si="501"/>
        <v/>
      </c>
      <c r="BH389" s="5" t="b">
        <f t="shared" si="502"/>
        <v>0</v>
      </c>
      <c r="BI389" s="5" t="str">
        <f t="shared" si="503"/>
        <v/>
      </c>
      <c r="BJ389" s="5" t="str">
        <f t="shared" si="437"/>
        <v/>
      </c>
      <c r="BK389" s="5" t="str">
        <f>IF(BH389,IF(BI389="","You ring the bell. "&amp;IF(BJ389=0,"Nothing else happens.","The "&amp;_xlfn.XLOOKUP(BJ389,Data!$W$3:$W$28,Data!$X$3:$X$28)&amp;" is transformed!"),BI389),"")</f>
        <v/>
      </c>
      <c r="BL389" s="5" t="b">
        <f t="shared" si="504"/>
        <v>0</v>
      </c>
      <c r="BM389" s="5" t="b">
        <f t="shared" si="505"/>
        <v>0</v>
      </c>
      <c r="BN389" s="5" t="str">
        <f t="shared" si="438"/>
        <v/>
      </c>
      <c r="BO389" s="5" t="str">
        <f t="shared" si="439"/>
        <v/>
      </c>
      <c r="BP389" s="5" t="b">
        <f t="shared" si="506"/>
        <v>0</v>
      </c>
      <c r="BQ389" s="5" t="str">
        <f>IF(BP389,IF(_xlfn.XLOOKUP(T389,Data!$W$3:$W$28,Data!$AB$3:$AB$28),"That's much too precious to give away!",IF(OR(AND(T389=17,CK388=CQ388),AND(T389=21,CK388=CV388)),"","No-one here seems to want that.")),"")</f>
        <v/>
      </c>
      <c r="BR389" s="5" t="str">
        <f>IF(BP389,IF(BQ389&lt;&gt;"",BQ389,IF(T389=21,Data!$B$5,"The priest takes the water and it is transformed by heavenly radiance!")),"")</f>
        <v/>
      </c>
      <c r="BS389" s="5" t="b">
        <f t="shared" si="507"/>
        <v>0</v>
      </c>
      <c r="BT389" s="5" t="str">
        <f t="shared" si="440"/>
        <v/>
      </c>
      <c r="BU389" s="5" t="str">
        <f t="shared" si="508"/>
        <v/>
      </c>
      <c r="BV389" s="5" t="b">
        <f t="shared" si="509"/>
        <v>0</v>
      </c>
      <c r="BW389" s="5" t="str">
        <f t="shared" si="441"/>
        <v/>
      </c>
      <c r="BX389" s="5" t="str">
        <f t="shared" si="510"/>
        <v/>
      </c>
      <c r="BY389" s="5" t="b">
        <f t="shared" si="511"/>
        <v>0</v>
      </c>
      <c r="BZ389" s="5">
        <f t="shared" si="512"/>
        <v>0</v>
      </c>
      <c r="CA389" s="5" t="str">
        <f t="shared" si="442"/>
        <v/>
      </c>
      <c r="CB389" s="5" t="b">
        <f t="shared" si="443"/>
        <v>0</v>
      </c>
      <c r="CC389" s="5" t="str">
        <f t="shared" si="444"/>
        <v/>
      </c>
      <c r="CD389" s="5" t="b">
        <f t="shared" si="445"/>
        <v>0</v>
      </c>
      <c r="CE389" s="5" t="b">
        <f t="shared" si="446"/>
        <v>0</v>
      </c>
      <c r="CF389" s="5" t="b">
        <f t="shared" si="447"/>
        <v>0</v>
      </c>
      <c r="CG389" s="5" t="b">
        <f t="shared" si="448"/>
        <v>0</v>
      </c>
      <c r="CH389" s="5" t="b">
        <f t="shared" si="449"/>
        <v>0</v>
      </c>
      <c r="CI389" s="5">
        <f t="shared" si="450"/>
        <v>0</v>
      </c>
      <c r="CJ389" s="5" t="str">
        <f t="shared" si="451"/>
        <v>I don't know that verb.</v>
      </c>
      <c r="CK389" s="4">
        <f t="shared" si="452"/>
        <v>3</v>
      </c>
      <c r="CL389" s="4" t="b">
        <f t="shared" si="453"/>
        <v>0</v>
      </c>
      <c r="CM389" s="4">
        <f t="shared" si="513"/>
        <v>20</v>
      </c>
      <c r="CN389" s="4" t="b">
        <f t="shared" si="454"/>
        <v>0</v>
      </c>
      <c r="CO389" s="4">
        <f t="shared" si="455"/>
        <v>12</v>
      </c>
      <c r="CP389" s="4">
        <f t="shared" si="456"/>
        <v>10</v>
      </c>
      <c r="CQ389" s="4">
        <f t="shared" si="457"/>
        <v>2</v>
      </c>
      <c r="CR389" s="4">
        <f t="shared" si="458"/>
        <v>20</v>
      </c>
      <c r="CS389" s="4">
        <f t="shared" si="459"/>
        <v>2</v>
      </c>
      <c r="CT389" s="4">
        <f t="shared" si="460"/>
        <v>15</v>
      </c>
      <c r="CU389" s="4">
        <f t="shared" si="461"/>
        <v>16</v>
      </c>
      <c r="CV389" s="4">
        <f t="shared" si="462"/>
        <v>8</v>
      </c>
      <c r="CW389" s="4">
        <f t="shared" si="463"/>
        <v>8</v>
      </c>
      <c r="CX389" s="4">
        <f t="shared" si="464"/>
        <v>14</v>
      </c>
      <c r="CY389" s="4">
        <f t="shared" si="465"/>
        <v>19</v>
      </c>
      <c r="CZ389" s="4">
        <f t="shared" si="466"/>
        <v>9</v>
      </c>
      <c r="DA389" s="4">
        <f t="shared" si="467"/>
        <v>2</v>
      </c>
      <c r="DB389" s="4">
        <f t="shared" si="468"/>
        <v>12</v>
      </c>
      <c r="DC389" s="4">
        <f t="shared" si="514"/>
        <v>2</v>
      </c>
      <c r="DD389" s="4">
        <f t="shared" si="469"/>
        <v>2</v>
      </c>
      <c r="DE389" s="4">
        <f t="shared" si="470"/>
        <v>2</v>
      </c>
      <c r="DF389" s="4">
        <f t="shared" si="471"/>
        <v>10</v>
      </c>
      <c r="DG389" s="4">
        <f t="shared" si="472"/>
        <v>2</v>
      </c>
      <c r="DH389" s="4">
        <f t="shared" si="473"/>
        <v>17</v>
      </c>
      <c r="DI389" s="4">
        <f t="shared" si="474"/>
        <v>6</v>
      </c>
      <c r="DJ389" s="4">
        <f t="shared" si="475"/>
        <v>15</v>
      </c>
      <c r="DK389" s="4">
        <f t="shared" si="476"/>
        <v>19</v>
      </c>
      <c r="DL389" s="4">
        <f t="shared" si="477"/>
        <v>2</v>
      </c>
      <c r="DM389" s="4">
        <f t="shared" si="478"/>
        <v>22</v>
      </c>
      <c r="DN389" s="4">
        <f t="shared" si="479"/>
        <v>23</v>
      </c>
      <c r="DO389" s="3"/>
    </row>
    <row r="390" spans="1:119" x14ac:dyDescent="0.35">
      <c r="A390" s="3" t="str">
        <f t="shared" si="480"/>
        <v/>
      </c>
      <c r="B390" s="6"/>
      <c r="C390" s="3" t="str">
        <f t="shared" ref="C390:C400" si="515">IF(B390&lt;&gt;"",UPPER(CJ390),"")</f>
        <v/>
      </c>
      <c r="D390" s="3" t="e" cm="1">
        <f t="array" ref="D390:F390">INDEX(_xlfn.TEXTSPLIT(B390," ",,TRUE),_xlfn.SEQUENCE(1,3))</f>
        <v>#VALUE!</v>
      </c>
      <c r="E390" s="3" t="e">
        <v>#VALUE!</v>
      </c>
      <c r="F390" s="3" t="e">
        <v>#VALUE!</v>
      </c>
      <c r="G390" s="3" t="e" cm="1">
        <f t="array" ref="G390">_xlfn.XLOOKUP(D390,Data!$D$3:$D$36,Data!$E$3:$G$36)</f>
        <v>#VALUE!</v>
      </c>
      <c r="H390" s="3"/>
      <c r="I390" s="3"/>
      <c r="J390" s="3" t="e">
        <f>_xlfn.XMATCH(E390,Data!$L$3:$L$10)</f>
        <v>#VALUE!</v>
      </c>
      <c r="K390" s="3" t="str">
        <f>IF(M390="",IF(I390,Data!$B$4,_xlfn.XLOOKUP(D390,Data!$D$3:$D$36,Data!$E$3:$E$36)),"")</f>
        <v/>
      </c>
      <c r="L390" s="3" t="str">
        <f>IF(M390="",IF(I390,_xlfn.XLOOKUP(G390,Data!$L$3:$L$10,Data!$M$3:$M$10),IF(H390=0,"",IF(H390=1,E390,_xlfn.XLOOKUP(E390,Data!$L$3:$L$10,Data!$M$3:$M$10)))),"")</f>
        <v/>
      </c>
      <c r="M390" s="3" t="str">
        <f>IF(NOT(ISERROR(F390)),Data!$J$3,IF(ISERROR(G390),Data!$J$4,IF(AND(H390=0,NOT(ISERROR(E390))),Data!$J$5,IF(AND(H390=2,ISERROR(J390)),Data!$J$7,IF(AND(H390=1,ISERROR(E390)),Data!$J$6,"")))))</f>
        <v>I don't know that verb.</v>
      </c>
      <c r="N390" s="3" t="e">
        <f>_xlfn.XLOOKUP(K390,Data!$D$3:$D$36,Data!$H$3:$H$36)</f>
        <v>#N/A</v>
      </c>
      <c r="O390" s="3" t="e">
        <f>_xlfn.XLOOKUP(L390,Data!$X$3:$X$29,Data!$W$3:$W$29)</f>
        <v>#N/A</v>
      </c>
      <c r="P390" s="3" t="b">
        <f>OR(_xlfn.XLOOKUP(CK389,Data!$O$3:$O$25,Data!$U$3:$U$25),AND(CL389,OR(DC389=CK389,DC389=1)))</f>
        <v>1</v>
      </c>
      <c r="Q390" s="3" t="e" cm="1">
        <f t="array" ref="Q390">INDEX(CO389:DN389,1,O390)</f>
        <v>#N/A</v>
      </c>
      <c r="R390" s="3" t="e">
        <f t="shared" si="432"/>
        <v>#N/A</v>
      </c>
      <c r="S390" s="3" t="e">
        <f t="shared" si="481"/>
        <v>#N/A</v>
      </c>
      <c r="T390" s="3" t="str">
        <f t="shared" si="482"/>
        <v/>
      </c>
      <c r="U390" s="3" t="str">
        <f>IF(M390&lt;&gt;"",M390,IF(L390="","",IFERROR(IF(T390=0,IF(S390=FALSE,Data!$J$11,Data!$J$8),""),IF(K390=Data!$B$4,"",Data!$J$8))))</f>
        <v>I don't know that verb.</v>
      </c>
      <c r="V390" s="3" t="e" cm="1">
        <f t="array" ref="V390">INDEX(Data!$Q$3:$T$25,CK389,L390)</f>
        <v>#VALUE!</v>
      </c>
      <c r="W390" s="3" t="e">
        <f t="shared" si="433"/>
        <v>#VALUE!</v>
      </c>
      <c r="X390" s="3">
        <f t="shared" si="483"/>
        <v>0</v>
      </c>
      <c r="Y390" s="3" t="str">
        <f>IF(K390&lt;&gt;"Go","",IF(ISNUMBER(V390),IF(V390&gt;0,W390,Data!$J$9),Play!V390))</f>
        <v/>
      </c>
      <c r="Z390" s="3" t="b">
        <f t="shared" si="484"/>
        <v>0</v>
      </c>
      <c r="AA390" s="3" t="str">
        <f t="shared" si="485"/>
        <v/>
      </c>
      <c r="AB390" s="3">
        <f t="shared" si="434"/>
        <v>0</v>
      </c>
      <c r="AE390" s="5" t="str">
        <f t="shared" si="435"/>
        <v/>
      </c>
      <c r="AF390" s="5" t="str">
        <f>IF(AE390&lt;&gt;"",OR(_xlfn.XLOOKUP(AE390,Data!$O$3:$O$25,Data!$U$3:$U$25),AND(CL389,OR(DC389=1,DC389=CK389))),"")</f>
        <v/>
      </c>
      <c r="AG390" s="5" t="e" cm="1">
        <f t="array" ref="AG390">"Exits: " &amp; _xlfn.TEXTJOIN(", ", TRUE, IF(INDEX(Data!$Q$3:$T$25,AE390,0)&gt;0,Data!$Q$2:$T$2,""))&amp;"."</f>
        <v>#VALUE!</v>
      </c>
      <c r="AH390" s="5" t="str" cm="1">
        <f t="array" ref="AH390">_xlfn.TEXTJOIN(", ", TRUE, IF(CO389:DN389=AE390,_xlfn.XLOOKUP($CO$3:$DN$3,Data!$W$3:$W$28,Data!$X$3:$X$28),""))</f>
        <v/>
      </c>
      <c r="AI390" s="5" t="str">
        <f>IF(AF390="","",IF(AF390,_xlfn.XLOOKUP(AE390,Data!$O$3:$O$25,Data!$P$3:$P$25)&amp;" "&amp;AG390&amp;IF(AH390&lt;&gt;""," You see: " &amp;AH390&amp;".",""),Data!$J$10))</f>
        <v/>
      </c>
      <c r="AJ390" s="5" t="str">
        <f t="shared" si="486"/>
        <v/>
      </c>
      <c r="AK390" s="5" t="str">
        <f>IF(AND(K390="Talk",U390=""),_xlfn.XLOOKUP(T390,Data!$W$3:$W$28,Data!$AC$3:$AC$28),"")</f>
        <v/>
      </c>
      <c r="AL390" s="5" t="str">
        <f t="shared" si="487"/>
        <v/>
      </c>
      <c r="AM390" s="5" t="b">
        <f t="shared" si="488"/>
        <v>0</v>
      </c>
      <c r="AN390" s="5" t="str">
        <f>IF(AM390,IF(_xlfn.XLOOKUP(T390,Data!$W$3:$W$28,Data!$AA$3:$AA$28)=FALSE,"You can't take that.",IF(Q390=1,"You already have that.",IF(OR(CK389=CT389,CK389=CY389),"The unholy fiend prevents you!",""))),"")</f>
        <v/>
      </c>
      <c r="AO390" s="5" t="str">
        <f t="shared" si="489"/>
        <v/>
      </c>
      <c r="AP390" s="5" t="str">
        <f t="shared" si="490"/>
        <v/>
      </c>
      <c r="AQ390" s="5" t="b">
        <f t="shared" si="491"/>
        <v>0</v>
      </c>
      <c r="AR390" s="5" t="str">
        <f t="shared" si="492"/>
        <v/>
      </c>
      <c r="AS390" s="5" t="str">
        <f t="shared" si="493"/>
        <v/>
      </c>
      <c r="AT390" s="5" t="str">
        <f t="shared" ref="AT390:AT400" si="516">IF(ISNUMBER(AS390),"Dropped.",AR390)&amp;IFERROR(IF(AND(AQ390,CD390)," Heavenly radiance transforms the water!",""),"")</f>
        <v/>
      </c>
      <c r="AU390" s="5" t="str">
        <f>IF(AND(K390="Examine",U390=""),_xlfn.XLOOKUP(T390,Data!$W$3:$W$28,Data!$Z$3:$Z$28)&amp;IF(T390=15,IF(CL389,IF(CM389&gt;=14,"burning brightly.",IF(CM389&gt;=9,"burning steadily.",IF(CM389&gt;=4,"burning weakly.","guttering."))),"unlit."),""),"")</f>
        <v/>
      </c>
      <c r="AV390" s="5" t="str" cm="1">
        <f t="array" ref="AV390">_xlfn.TEXTJOIN(", ", TRUE, IF(CO389:DN389=1,CO$1:DN$1,""))</f>
        <v/>
      </c>
      <c r="AW390" s="5" t="str">
        <f t="shared" si="494"/>
        <v/>
      </c>
      <c r="AX390" s="5" t="b">
        <f t="shared" si="495"/>
        <v>0</v>
      </c>
      <c r="AY390" s="5" t="str">
        <f>IF(AX390,IF(NOT(ISBLANK(_xlfn.XLOOKUP(T390,Data!$W$3:$W$28,Data!$AD$3:$AD$28))),IF(CK389=12,"","There's nowhere to pour it away here."),"You can't empty that!"),"")</f>
        <v/>
      </c>
      <c r="AZ390" s="5" t="str">
        <f t="shared" si="496"/>
        <v/>
      </c>
      <c r="BA390" s="5" t="b">
        <f t="shared" si="497"/>
        <v>0</v>
      </c>
      <c r="BB390" s="5" t="e">
        <f>_xlfn.XLOOKUP(T390,Data!$W$3:$W$28,Data!$AD$3:$AD$28)</f>
        <v>#N/A</v>
      </c>
      <c r="BC390" s="5" t="str">
        <f t="shared" si="498"/>
        <v/>
      </c>
      <c r="BD390" s="5" t="str">
        <f t="shared" si="499"/>
        <v/>
      </c>
      <c r="BE390" s="5" t="b">
        <f t="shared" si="500"/>
        <v>0</v>
      </c>
      <c r="BF390" s="5" t="str">
        <f t="shared" si="436"/>
        <v/>
      </c>
      <c r="BG390" s="5" t="str">
        <f t="shared" si="501"/>
        <v/>
      </c>
      <c r="BH390" s="5" t="b">
        <f t="shared" si="502"/>
        <v>0</v>
      </c>
      <c r="BI390" s="5" t="str">
        <f t="shared" si="503"/>
        <v/>
      </c>
      <c r="BJ390" s="5" t="str">
        <f t="shared" si="437"/>
        <v/>
      </c>
      <c r="BK390" s="5" t="str">
        <f>IF(BH390,IF(BI390="","You ring the bell. "&amp;IF(BJ390=0,"Nothing else happens.","The "&amp;_xlfn.XLOOKUP(BJ390,Data!$W$3:$W$28,Data!$X$3:$X$28)&amp;" is transformed!"),BI390),"")</f>
        <v/>
      </c>
      <c r="BL390" s="5" t="b">
        <f t="shared" si="504"/>
        <v>0</v>
      </c>
      <c r="BM390" s="5" t="b">
        <f t="shared" si="505"/>
        <v>0</v>
      </c>
      <c r="BN390" s="5" t="str">
        <f t="shared" si="438"/>
        <v/>
      </c>
      <c r="BO390" s="5" t="str">
        <f t="shared" si="439"/>
        <v/>
      </c>
      <c r="BP390" s="5" t="b">
        <f t="shared" si="506"/>
        <v>0</v>
      </c>
      <c r="BQ390" s="5" t="str">
        <f>IF(BP390,IF(_xlfn.XLOOKUP(T390,Data!$W$3:$W$28,Data!$AB$3:$AB$28),"That's much too precious to give away!",IF(OR(AND(T390=17,CK389=CQ389),AND(T390=21,CK389=CV389)),"","No-one here seems to want that.")),"")</f>
        <v/>
      </c>
      <c r="BR390" s="5" t="str">
        <f>IF(BP390,IF(BQ390&lt;&gt;"",BQ390,IF(T390=21,Data!$B$5,"The priest takes the water and it is transformed by heavenly radiance!")),"")</f>
        <v/>
      </c>
      <c r="BS390" s="5" t="b">
        <f t="shared" si="507"/>
        <v>0</v>
      </c>
      <c r="BT390" s="5" t="str">
        <f t="shared" si="440"/>
        <v/>
      </c>
      <c r="BU390" s="5" t="str">
        <f t="shared" si="508"/>
        <v/>
      </c>
      <c r="BV390" s="5" t="b">
        <f t="shared" si="509"/>
        <v>0</v>
      </c>
      <c r="BW390" s="5" t="str">
        <f t="shared" si="441"/>
        <v/>
      </c>
      <c r="BX390" s="5" t="str">
        <f t="shared" si="510"/>
        <v/>
      </c>
      <c r="BY390" s="5" t="b">
        <f t="shared" si="511"/>
        <v>0</v>
      </c>
      <c r="BZ390" s="5">
        <f t="shared" si="512"/>
        <v>0</v>
      </c>
      <c r="CA390" s="5" t="str">
        <f t="shared" si="442"/>
        <v/>
      </c>
      <c r="CB390" s="5" t="b">
        <f t="shared" si="443"/>
        <v>0</v>
      </c>
      <c r="CC390" s="5" t="str">
        <f t="shared" si="444"/>
        <v/>
      </c>
      <c r="CD390" s="5" t="b">
        <f t="shared" si="445"/>
        <v>0</v>
      </c>
      <c r="CE390" s="5" t="b">
        <f t="shared" si="446"/>
        <v>0</v>
      </c>
      <c r="CF390" s="5" t="b">
        <f t="shared" si="447"/>
        <v>0</v>
      </c>
      <c r="CG390" s="5" t="b">
        <f t="shared" si="448"/>
        <v>0</v>
      </c>
      <c r="CH390" s="5" t="b">
        <f t="shared" si="449"/>
        <v>0</v>
      </c>
      <c r="CI390" s="5">
        <f t="shared" si="450"/>
        <v>0</v>
      </c>
      <c r="CJ390" s="5" t="str">
        <f t="shared" si="451"/>
        <v>I don't know that verb.</v>
      </c>
      <c r="CK390" s="4">
        <f t="shared" si="452"/>
        <v>3</v>
      </c>
      <c r="CL390" s="4" t="b">
        <f t="shared" si="453"/>
        <v>0</v>
      </c>
      <c r="CM390" s="4">
        <f t="shared" si="513"/>
        <v>20</v>
      </c>
      <c r="CN390" s="4" t="b">
        <f t="shared" si="454"/>
        <v>0</v>
      </c>
      <c r="CO390" s="4">
        <f t="shared" si="455"/>
        <v>12</v>
      </c>
      <c r="CP390" s="4">
        <f t="shared" si="456"/>
        <v>10</v>
      </c>
      <c r="CQ390" s="4">
        <f t="shared" si="457"/>
        <v>2</v>
      </c>
      <c r="CR390" s="4">
        <f t="shared" si="458"/>
        <v>20</v>
      </c>
      <c r="CS390" s="4">
        <f t="shared" si="459"/>
        <v>2</v>
      </c>
      <c r="CT390" s="4">
        <f t="shared" si="460"/>
        <v>15</v>
      </c>
      <c r="CU390" s="4">
        <f t="shared" si="461"/>
        <v>16</v>
      </c>
      <c r="CV390" s="4">
        <f t="shared" si="462"/>
        <v>8</v>
      </c>
      <c r="CW390" s="4">
        <f t="shared" si="463"/>
        <v>8</v>
      </c>
      <c r="CX390" s="4">
        <f t="shared" si="464"/>
        <v>14</v>
      </c>
      <c r="CY390" s="4">
        <f t="shared" si="465"/>
        <v>19</v>
      </c>
      <c r="CZ390" s="4">
        <f t="shared" si="466"/>
        <v>9</v>
      </c>
      <c r="DA390" s="4">
        <f t="shared" si="467"/>
        <v>2</v>
      </c>
      <c r="DB390" s="4">
        <f t="shared" si="468"/>
        <v>12</v>
      </c>
      <c r="DC390" s="4">
        <f t="shared" si="514"/>
        <v>2</v>
      </c>
      <c r="DD390" s="4">
        <f t="shared" si="469"/>
        <v>2</v>
      </c>
      <c r="DE390" s="4">
        <f t="shared" si="470"/>
        <v>2</v>
      </c>
      <c r="DF390" s="4">
        <f t="shared" si="471"/>
        <v>10</v>
      </c>
      <c r="DG390" s="4">
        <f t="shared" si="472"/>
        <v>2</v>
      </c>
      <c r="DH390" s="4">
        <f t="shared" si="473"/>
        <v>17</v>
      </c>
      <c r="DI390" s="4">
        <f t="shared" si="474"/>
        <v>6</v>
      </c>
      <c r="DJ390" s="4">
        <f t="shared" si="475"/>
        <v>15</v>
      </c>
      <c r="DK390" s="4">
        <f t="shared" si="476"/>
        <v>19</v>
      </c>
      <c r="DL390" s="4">
        <f t="shared" si="477"/>
        <v>2</v>
      </c>
      <c r="DM390" s="4">
        <f t="shared" si="478"/>
        <v>22</v>
      </c>
      <c r="DN390" s="4">
        <f t="shared" si="479"/>
        <v>23</v>
      </c>
      <c r="DO390" s="3"/>
    </row>
    <row r="391" spans="1:119" x14ac:dyDescent="0.35">
      <c r="A391" s="3" t="str">
        <f t="shared" si="480"/>
        <v/>
      </c>
      <c r="B391" s="6"/>
      <c r="C391" s="3" t="str">
        <f t="shared" si="515"/>
        <v/>
      </c>
      <c r="D391" s="3" t="e" cm="1">
        <f t="array" ref="D391:F391">INDEX(_xlfn.TEXTSPLIT(B391," ",,TRUE),_xlfn.SEQUENCE(1,3))</f>
        <v>#VALUE!</v>
      </c>
      <c r="E391" s="3" t="e">
        <v>#VALUE!</v>
      </c>
      <c r="F391" s="3" t="e">
        <v>#VALUE!</v>
      </c>
      <c r="G391" s="3" t="e" cm="1">
        <f t="array" ref="G391">_xlfn.XLOOKUP(D391,Data!$D$3:$D$36,Data!$E$3:$G$36)</f>
        <v>#VALUE!</v>
      </c>
      <c r="H391" s="3"/>
      <c r="I391" s="3"/>
      <c r="J391" s="3" t="e">
        <f>_xlfn.XMATCH(E391,Data!$L$3:$L$10)</f>
        <v>#VALUE!</v>
      </c>
      <c r="K391" s="3" t="str">
        <f>IF(M391="",IF(I391,Data!$B$4,_xlfn.XLOOKUP(D391,Data!$D$3:$D$36,Data!$E$3:$E$36)),"")</f>
        <v/>
      </c>
      <c r="L391" s="3" t="str">
        <f>IF(M391="",IF(I391,_xlfn.XLOOKUP(G391,Data!$L$3:$L$10,Data!$M$3:$M$10),IF(H391=0,"",IF(H391=1,E391,_xlfn.XLOOKUP(E391,Data!$L$3:$L$10,Data!$M$3:$M$10)))),"")</f>
        <v/>
      </c>
      <c r="M391" s="3" t="str">
        <f>IF(NOT(ISERROR(F391)),Data!$J$3,IF(ISERROR(G391),Data!$J$4,IF(AND(H391=0,NOT(ISERROR(E391))),Data!$J$5,IF(AND(H391=2,ISERROR(J391)),Data!$J$7,IF(AND(H391=1,ISERROR(E391)),Data!$J$6,"")))))</f>
        <v>I don't know that verb.</v>
      </c>
      <c r="N391" s="3" t="e">
        <f>_xlfn.XLOOKUP(K391,Data!$D$3:$D$36,Data!$H$3:$H$36)</f>
        <v>#N/A</v>
      </c>
      <c r="O391" s="3" t="e">
        <f>_xlfn.XLOOKUP(L391,Data!$X$3:$X$29,Data!$W$3:$W$29)</f>
        <v>#N/A</v>
      </c>
      <c r="P391" s="3" t="b">
        <f>OR(_xlfn.XLOOKUP(CK390,Data!$O$3:$O$25,Data!$U$3:$U$25),AND(CL390,OR(DC390=CK390,DC390=1)))</f>
        <v>1</v>
      </c>
      <c r="Q391" s="3" t="e" cm="1">
        <f t="array" ref="Q391">INDEX(CO390:DN390,1,O391)</f>
        <v>#N/A</v>
      </c>
      <c r="R391" s="3" t="e">
        <f t="shared" ref="R391:R400" si="517">OR(Q391=1,AND(Q391=CK390,P391))</f>
        <v>#N/A</v>
      </c>
      <c r="S391" s="3" t="e">
        <f t="shared" si="481"/>
        <v>#N/A</v>
      </c>
      <c r="T391" s="3" t="str">
        <f t="shared" si="482"/>
        <v/>
      </c>
      <c r="U391" s="3" t="str">
        <f>IF(M391&lt;&gt;"",M391,IF(L391="","",IFERROR(IF(T391=0,IF(S391=FALSE,Data!$J$11,Data!$J$8),""),IF(K391=Data!$B$4,"",Data!$J$8))))</f>
        <v>I don't know that verb.</v>
      </c>
      <c r="V391" s="3" t="e" cm="1">
        <f t="array" ref="V391">INDEX(Data!$Q$3:$T$25,CK390,L391)</f>
        <v>#VALUE!</v>
      </c>
      <c r="W391" s="3" t="e">
        <f t="shared" ref="W391:W400" si="518">IF(AND(CK390=16,V391=23,CU390=16),"The barricade blocks the way.",IF(AND(CK390=8,V391=13,CW390=8),"The rockfall blocks the way.",""))</f>
        <v>#VALUE!</v>
      </c>
      <c r="X391" s="3">
        <f t="shared" si="483"/>
        <v>0</v>
      </c>
      <c r="Y391" s="3" t="str">
        <f>IF(K391&lt;&gt;"Go","",IF(ISNUMBER(V391),IF(V391&gt;0,W391,Data!$J$9),Play!V391))</f>
        <v/>
      </c>
      <c r="Z391" s="3" t="b">
        <f t="shared" si="484"/>
        <v>0</v>
      </c>
      <c r="AA391" s="3" t="str">
        <f t="shared" si="485"/>
        <v/>
      </c>
      <c r="AB391" s="3">
        <f t="shared" ref="AB391:AB400" si="519">IF(AND(Z391,AA391=""),IF(CK390=20,21,20),0)</f>
        <v>0</v>
      </c>
      <c r="AE391" s="5" t="str">
        <f t="shared" ref="AE391:AE400" si="520">IF(X391&gt;0,X391,IF(AB391&gt;0,AB391,IF(K391="Look",CK390,"")))</f>
        <v/>
      </c>
      <c r="AF391" s="5" t="str">
        <f>IF(AE391&lt;&gt;"",OR(_xlfn.XLOOKUP(AE391,Data!$O$3:$O$25,Data!$U$3:$U$25),AND(CL390,OR(DC390=1,DC390=CK390))),"")</f>
        <v/>
      </c>
      <c r="AG391" s="5" t="e" cm="1">
        <f t="array" ref="AG391">"Exits: " &amp; _xlfn.TEXTJOIN(", ", TRUE, IF(INDEX(Data!$Q$3:$T$25,AE391,0)&gt;0,Data!$Q$2:$T$2,""))&amp;"."</f>
        <v>#VALUE!</v>
      </c>
      <c r="AH391" s="5" t="str" cm="1">
        <f t="array" ref="AH391">_xlfn.TEXTJOIN(", ", TRUE, IF(CO390:DN390=AE391,_xlfn.XLOOKUP($CO$3:$DN$3,Data!$W$3:$W$28,Data!$X$3:$X$28),""))</f>
        <v/>
      </c>
      <c r="AI391" s="5" t="str">
        <f>IF(AF391="","",IF(AF391,_xlfn.XLOOKUP(AE391,Data!$O$3:$O$25,Data!$P$3:$P$25)&amp;" "&amp;AG391&amp;IF(AH391&lt;&gt;""," You see: " &amp;AH391&amp;".",""),Data!$J$10))</f>
        <v/>
      </c>
      <c r="AJ391" s="5" t="str">
        <f t="shared" si="486"/>
        <v/>
      </c>
      <c r="AK391" s="5" t="str">
        <f>IF(AND(K391="Talk",U391=""),_xlfn.XLOOKUP(T391,Data!$W$3:$W$28,Data!$AC$3:$AC$28),"")</f>
        <v/>
      </c>
      <c r="AL391" s="5" t="str">
        <f t="shared" si="487"/>
        <v/>
      </c>
      <c r="AM391" s="5" t="b">
        <f t="shared" si="488"/>
        <v>0</v>
      </c>
      <c r="AN391" s="5" t="str">
        <f>IF(AM391,IF(_xlfn.XLOOKUP(T391,Data!$W$3:$W$28,Data!$AA$3:$AA$28)=FALSE,"You can't take that.",IF(Q391=1,"You already have that.",IF(OR(CK390=CT390,CK390=CY390),"The unholy fiend prevents you!",""))),"")</f>
        <v/>
      </c>
      <c r="AO391" s="5" t="str">
        <f t="shared" si="489"/>
        <v/>
      </c>
      <c r="AP391" s="5" t="str">
        <f t="shared" si="490"/>
        <v/>
      </c>
      <c r="AQ391" s="5" t="b">
        <f t="shared" si="491"/>
        <v>0</v>
      </c>
      <c r="AR391" s="5" t="str">
        <f t="shared" si="492"/>
        <v/>
      </c>
      <c r="AS391" s="5" t="str">
        <f t="shared" si="493"/>
        <v/>
      </c>
      <c r="AT391" s="5" t="str">
        <f t="shared" si="516"/>
        <v/>
      </c>
      <c r="AU391" s="5" t="str">
        <f>IF(AND(K391="Examine",U391=""),_xlfn.XLOOKUP(T391,Data!$W$3:$W$28,Data!$Z$3:$Z$28)&amp;IF(T391=15,IF(CL390,IF(CM390&gt;=14,"burning brightly.",IF(CM390&gt;=9,"burning steadily.",IF(CM390&gt;=4,"burning weakly.","guttering."))),"unlit."),""),"")</f>
        <v/>
      </c>
      <c r="AV391" s="5" t="str" cm="1">
        <f t="array" ref="AV391">_xlfn.TEXTJOIN(", ", TRUE, IF(CO390:DN390=1,CO$1:DN$1,""))</f>
        <v/>
      </c>
      <c r="AW391" s="5" t="str">
        <f t="shared" si="494"/>
        <v/>
      </c>
      <c r="AX391" s="5" t="b">
        <f t="shared" si="495"/>
        <v>0</v>
      </c>
      <c r="AY391" s="5" t="str">
        <f>IF(AX391,IF(NOT(ISBLANK(_xlfn.XLOOKUP(T391,Data!$W$3:$W$28,Data!$AD$3:$AD$28))),IF(CK390=12,"","There's nowhere to pour it away here."),"You can't empty that!"),"")</f>
        <v/>
      </c>
      <c r="AZ391" s="5" t="str">
        <f t="shared" si="496"/>
        <v/>
      </c>
      <c r="BA391" s="5" t="b">
        <f t="shared" si="497"/>
        <v>0</v>
      </c>
      <c r="BB391" s="5" t="e">
        <f>_xlfn.XLOOKUP(T391,Data!$W$3:$W$28,Data!$AD$3:$AD$28)</f>
        <v>#N/A</v>
      </c>
      <c r="BC391" s="5" t="str">
        <f t="shared" si="498"/>
        <v/>
      </c>
      <c r="BD391" s="5" t="str">
        <f t="shared" si="499"/>
        <v/>
      </c>
      <c r="BE391" s="5" t="b">
        <f t="shared" si="500"/>
        <v>0</v>
      </c>
      <c r="BF391" s="5" t="str">
        <f t="shared" ref="BF391:BF400" si="521">IF(BE391,IF(CK390&lt;&gt;12,"There is nothing to fill it from here.",IF(T391&lt;&gt;16,"You can't fill that!","")),"")</f>
        <v/>
      </c>
      <c r="BG391" s="5" t="str">
        <f t="shared" si="501"/>
        <v/>
      </c>
      <c r="BH391" s="5" t="b">
        <f t="shared" si="502"/>
        <v>0</v>
      </c>
      <c r="BI391" s="5" t="str">
        <f t="shared" si="503"/>
        <v/>
      </c>
      <c r="BJ391" s="5" t="str">
        <f t="shared" ref="BJ391:BJ400" si="522">IF(OR(BH391=FALSE,BI391&lt;&gt;""),"",IF(CK390=CP390,2,IF(CK390=CR390,4,IF(CK390=CZ390,12,0))))</f>
        <v/>
      </c>
      <c r="BK391" s="5" t="str">
        <f>IF(BH391,IF(BI391="","You ring the bell. "&amp;IF(BJ391=0,"Nothing else happens.","The "&amp;_xlfn.XLOOKUP(BJ391,Data!$W$3:$W$28,Data!$X$3:$X$28)&amp;" is transformed!"),BI391),"")</f>
        <v/>
      </c>
      <c r="BL391" s="5" t="b">
        <f t="shared" si="504"/>
        <v>0</v>
      </c>
      <c r="BM391" s="5" t="b">
        <f t="shared" si="505"/>
        <v>0</v>
      </c>
      <c r="BN391" s="5" t="str">
        <f t="shared" ref="BN391:BN400" si="523">IF(BL391,IF(T391=14,"You should use it to light something else.",IF(AND(T391&lt;&gt;15,T391&lt;&gt;7),"That is unlikely to catch light.",IF(BM391=FALSE,"You have no source of fire.",IF(AND(T391=15,CL390),"It's already burning.","")))),"")</f>
        <v/>
      </c>
      <c r="BO391" s="5" t="str">
        <f t="shared" ref="BO391:BO400" si="524">IF(BL391,IF(BN391="",IF(T391=7,"The barricade quickly catches light and is burned to ashes!","The candle burns with a bright flame."),BN391),"")</f>
        <v/>
      </c>
      <c r="BP391" s="5" t="b">
        <f t="shared" si="506"/>
        <v>0</v>
      </c>
      <c r="BQ391" s="5" t="str">
        <f>IF(BP391,IF(_xlfn.XLOOKUP(T391,Data!$W$3:$W$28,Data!$AB$3:$AB$28),"That's much too precious to give away!",IF(OR(AND(T391=17,CK390=CQ390),AND(T391=21,CK390=CV390)),"","No-one here seems to want that.")),"")</f>
        <v/>
      </c>
      <c r="BR391" s="5" t="str">
        <f>IF(BP391,IF(BQ391&lt;&gt;"",BQ391,IF(T391=21,Data!$B$5,"The priest takes the water and it is transformed by heavenly radiance!")),"")</f>
        <v/>
      </c>
      <c r="BS391" s="5" t="b">
        <f t="shared" si="507"/>
        <v>0</v>
      </c>
      <c r="BT391" s="5" t="str">
        <f t="shared" ref="BT391:BT400" si="525">IF(BS391,IF(OR(T391&lt;&gt;19,CK390&lt;&gt;CY390),"There's no reason to throw that here.",""),"")</f>
        <v/>
      </c>
      <c r="BU391" s="5" t="str">
        <f t="shared" si="508"/>
        <v/>
      </c>
      <c r="BV391" s="5" t="b">
        <f t="shared" si="509"/>
        <v>0</v>
      </c>
      <c r="BW391" s="5" t="str">
        <f t="shared" ref="BW391:BW400" si="526">IF(BV391,IF(DH390&lt;&gt;1,"You have nothing you can use to do that.",IF(DI390&lt;&gt;1,"The vacuum cleaner has no batteries.",IF(T391&lt;&gt;6,"Trying to vacuum that achieves nothing.",""))),"")</f>
        <v/>
      </c>
      <c r="BX391" s="5" t="str">
        <f t="shared" si="510"/>
        <v/>
      </c>
      <c r="BY391" s="5" t="b">
        <f t="shared" si="511"/>
        <v>0</v>
      </c>
      <c r="BZ391" s="5">
        <f t="shared" si="512"/>
        <v>0</v>
      </c>
      <c r="CA391" s="5" t="str">
        <f t="shared" ref="CA391:CA400" si="527">IF(BY391,IF(AND(BZ391=5,CK390=13),"The curse of the manor has been lifted! *** YOU WIN! ***","No-one answers your prayer."),"")</f>
        <v/>
      </c>
      <c r="CB391" s="5" t="b">
        <f t="shared" ref="CB391:CB400" si="528">AND(OR(DC390=1,DC390=CK390),CL390)</f>
        <v>0</v>
      </c>
      <c r="CC391" s="5" t="str">
        <f t="shared" ref="CC391:CC400" si="529">IF(CB391,IF(CM390=1," The candle goes out.",IF(CM390&lt;5," The candle wanes.",IF(OR(CM390=9,CM390=14)," The candle flickers.",""))),"")</f>
        <v/>
      </c>
      <c r="CD391" s="5" t="b">
        <f t="shared" ref="CD391:CD400" si="530">IF(K391="Drop",AND(T391=17,AR391=""),IF(K391="Give",AND(T391=17,BQ391=""),FALSE))</f>
        <v>0</v>
      </c>
      <c r="CE391" s="5" t="b">
        <f t="shared" ref="CE391:CE400" si="531">OR(AND(AX391,AY391=""),AND(BA391,BC391=""))</f>
        <v>0</v>
      </c>
      <c r="CF391" s="5" t="b">
        <f t="shared" ref="CF391:CF400" si="532">AND(BE391,BF391="")</f>
        <v>0</v>
      </c>
      <c r="CG391" s="5" t="b">
        <f t="shared" ref="CG391:CG400" si="533">AND(BL391,IFERROR(T391=7,FALSE),BN391="")</f>
        <v>0</v>
      </c>
      <c r="CH391" s="5" t="b">
        <f t="shared" ref="CH391:CH400" si="534">IF(BP391,AND(T391=21,BQ391=""),FALSE)</f>
        <v>0</v>
      </c>
      <c r="CI391" s="5">
        <f t="shared" ref="CI391:CI400" si="535">IF(AND(BS391,BT391=""),11,IF(AND(BV391,BW391=""),6,0))</f>
        <v>0</v>
      </c>
      <c r="CJ391" s="5" t="str">
        <f t="shared" ref="CJ391:CJ400" si="536">IF(CN390,"The game is over, thanks for playing!",U391&amp;Y391&amp;AA391&amp;AI391&amp;AJ391&amp;AL391&amp;AP391&amp;AT391&amp;AU391&amp;AW391&amp;AZ391&amp;BD391&amp;BG391&amp;BK391&amp;BO391&amp;BR391&amp;BU391&amp;BX391&amp;CA391&amp;CC391)</f>
        <v>I don't know that verb.</v>
      </c>
      <c r="CK391" s="4">
        <f t="shared" ref="CK391:CK400" si="537">IF(X391&gt;0,X391,IF(AB391&gt;0,AB391,CK390))</f>
        <v>3</v>
      </c>
      <c r="CL391" s="4" t="b">
        <f t="shared" ref="CL391:CL400" si="538">OR(AND(BL391,IFERROR(T391,0)=15,BN391=""),CL390)</f>
        <v>0</v>
      </c>
      <c r="CM391" s="4">
        <f t="shared" si="513"/>
        <v>20</v>
      </c>
      <c r="CN391" s="4" t="b">
        <f t="shared" ref="CN391:CN400" si="539">OR(CN390,AND(BY391,BZ391=5,CK390=13))</f>
        <v>0</v>
      </c>
      <c r="CO391" s="4">
        <f t="shared" ref="CO391:CO400" si="540">IF($AO391=CO$3,1,IF($AS391=CO$3,$CK390,CO390))</f>
        <v>12</v>
      </c>
      <c r="CP391" s="4">
        <f t="shared" ref="CP391:CP400" si="541">IF(BJ391=2,2,IF($AO391=CP$3,1,IF($AS391=CP$3,$CK390,CP390)))</f>
        <v>10</v>
      </c>
      <c r="CQ391" s="4">
        <f t="shared" ref="CQ391:CQ400" si="542">IF(BJ391=2,CK390,IF($AO391=CQ$3,1,IF($AS391=CQ$3,$CK390,CQ390)))</f>
        <v>2</v>
      </c>
      <c r="CR391" s="4">
        <f t="shared" ref="CR391:CR400" si="543">IF(AB391&gt;0,AB391,IF(BJ391=4,2,IF($AO391=CR$3,1,IF($AS391=CR$3,$CK390,CR390))))</f>
        <v>20</v>
      </c>
      <c r="CS391" s="4">
        <f t="shared" ref="CS391:CS400" si="544">IF(BJ391=4,CK390,IF($AO391=CS$3,1,IF($AS391=CS$3,$CK390,CS390)))</f>
        <v>2</v>
      </c>
      <c r="CT391" s="4">
        <f t="shared" ref="CT391:CT400" si="545">IF(CI391=6,2,IF($AO391=CT$3,1,IF($AS391=CT$3,$CK390,CT390)))</f>
        <v>15</v>
      </c>
      <c r="CU391" s="4">
        <f t="shared" ref="CU391:CU400" si="546">IF(CG391,2,IF($AO391=CU$3,1,IF($AS391=CU$3,$CK390,CU390)))</f>
        <v>16</v>
      </c>
      <c r="CV391" s="4">
        <f t="shared" ref="CV391:CV400" si="547">IF(CH391,2,IF($AO391=CV$3,1,IF($AS391=CV$3,$CK390,CV390)))</f>
        <v>8</v>
      </c>
      <c r="CW391" s="4">
        <f t="shared" ref="CW391:CW400" si="548">IF(CH391,2,IF($AO391=CW$3,1,IF($AS391=CW$3,$CK390,CW390)))</f>
        <v>8</v>
      </c>
      <c r="CX391" s="4">
        <f t="shared" ref="CX391:CX400" si="549">IF($AO391=CX$3,1,IF($AS391=CX$3,$CK390,CX390))</f>
        <v>14</v>
      </c>
      <c r="CY391" s="4">
        <f t="shared" ref="CY391:CY400" si="550">IF(CI391=11,2,IF($AO391=CY$3,1,IF($AS391=CY$3,$CK390,CY390)))</f>
        <v>19</v>
      </c>
      <c r="CZ391" s="4">
        <f t="shared" ref="CZ391:CZ400" si="551">IF(BJ391=12,2,IF($AO391=CZ$3,1,IF($AS391=CZ$3,$CK390,CZ390)))</f>
        <v>9</v>
      </c>
      <c r="DA391" s="4">
        <f t="shared" ref="DA391:DA400" si="552">IF(BJ391=12,CK390,IF($AO391=DA$3,1,IF($AS391=DA$3,$CK390,DA390)))</f>
        <v>2</v>
      </c>
      <c r="DB391" s="4">
        <f t="shared" ref="DB391:DB400" si="553">IF(OR(CG391,CL391),2,IF($AO391=DB$3,1,IF($AS391=DB$3,$CK390,DB390)))</f>
        <v>12</v>
      </c>
      <c r="DC391" s="4">
        <f t="shared" si="514"/>
        <v>2</v>
      </c>
      <c r="DD391" s="4">
        <f t="shared" ref="DD391:DD400" si="554">IF(CF391,2,IF(CE391,1,IF($AO391=DD$3,1,IF($AS391=DD$3,$CK390,DD390))))</f>
        <v>2</v>
      </c>
      <c r="DE391" s="4">
        <f t="shared" ref="DE391:DE400" si="555">IF(CD391,2,IF(CF391,1,IF(CE391,2,IF($AO391=DE$3,1,IF($AS391=DE$3,$CK390,DE390)))))</f>
        <v>2</v>
      </c>
      <c r="DF391" s="4">
        <f t="shared" ref="DF391:DF400" si="556">IF(CE391,2,IF($AO391=DF$3,1,IF($AS391=DF$3,$CK390,DF390)))</f>
        <v>10</v>
      </c>
      <c r="DG391" s="4">
        <f t="shared" ref="DG391:DG400" si="557">IF(CI391=11,2,IF(CE391,2,IF(CD391,CK390,IF($AO391=DG$3,1,IF($AS391=DG$3,$CK390,DG390)))))</f>
        <v>2</v>
      </c>
      <c r="DH391" s="4">
        <f t="shared" ref="DH391:DH400" si="558">IF($AO391=DH$3,1,IF($AS391=DH$3,$CK390,DH390))</f>
        <v>17</v>
      </c>
      <c r="DI391" s="4">
        <f t="shared" ref="DI391:DI400" si="559">IF(CH391,2,IF($AO391=DI$3,1,IF($AS391=DI$3,$CK390,DI390)))</f>
        <v>6</v>
      </c>
      <c r="DJ391" s="4">
        <f t="shared" ref="DJ391:DJ400" si="560">IF($AO391=DJ$3,1,IF($AS391=DJ$3,$CK390,DJ390))</f>
        <v>15</v>
      </c>
      <c r="DK391" s="4">
        <f t="shared" ref="DK391:DK400" si="561">IF($AO391=DK$3,1,IF($AS391=DK$3,$CK390,DK390))</f>
        <v>19</v>
      </c>
      <c r="DL391" s="4">
        <f t="shared" ref="DL391:DL400" si="562">IF(BJ391=4,CK390,IF($AO391=DL$3,1,IF($AS391=DL$3,$CK390,DL390)))</f>
        <v>2</v>
      </c>
      <c r="DM391" s="4">
        <f t="shared" ref="DM391:DM400" si="563">IF($AO391=DM$3,1,IF($AS391=DM$3,$CK390,DM390))</f>
        <v>22</v>
      </c>
      <c r="DN391" s="4">
        <f t="shared" ref="DN391:DN400" si="564">IF($AO391=DN$3,1,IF($AS391=DN$3,$CK390,DN390))</f>
        <v>23</v>
      </c>
      <c r="DO391" s="3"/>
    </row>
    <row r="392" spans="1:119" x14ac:dyDescent="0.35">
      <c r="A392" s="3" t="str">
        <f t="shared" ref="A392:A400" si="565">IF(C391&lt;&gt;"","&gt;","")</f>
        <v/>
      </c>
      <c r="B392" s="6"/>
      <c r="C392" s="3" t="str">
        <f t="shared" si="515"/>
        <v/>
      </c>
      <c r="D392" s="3" t="e" cm="1">
        <f t="array" ref="D392:F392">INDEX(_xlfn.TEXTSPLIT(B392," ",,TRUE),_xlfn.SEQUENCE(1,3))</f>
        <v>#VALUE!</v>
      </c>
      <c r="E392" s="3" t="e">
        <v>#VALUE!</v>
      </c>
      <c r="F392" s="3" t="e">
        <v>#VALUE!</v>
      </c>
      <c r="G392" s="3" t="e" cm="1">
        <f t="array" ref="G392">_xlfn.XLOOKUP(D392,Data!$D$3:$D$36,Data!$E$3:$G$36)</f>
        <v>#VALUE!</v>
      </c>
      <c r="H392" s="3"/>
      <c r="I392" s="3"/>
      <c r="J392" s="3" t="e">
        <f>_xlfn.XMATCH(E392,Data!$L$3:$L$10)</f>
        <v>#VALUE!</v>
      </c>
      <c r="K392" s="3" t="str">
        <f>IF(M392="",IF(I392,Data!$B$4,_xlfn.XLOOKUP(D392,Data!$D$3:$D$36,Data!$E$3:$E$36)),"")</f>
        <v/>
      </c>
      <c r="L392" s="3" t="str">
        <f>IF(M392="",IF(I392,_xlfn.XLOOKUP(G392,Data!$L$3:$L$10,Data!$M$3:$M$10),IF(H392=0,"",IF(H392=1,E392,_xlfn.XLOOKUP(E392,Data!$L$3:$L$10,Data!$M$3:$M$10)))),"")</f>
        <v/>
      </c>
      <c r="M392" s="3" t="str">
        <f>IF(NOT(ISERROR(F392)),Data!$J$3,IF(ISERROR(G392),Data!$J$4,IF(AND(H392=0,NOT(ISERROR(E392))),Data!$J$5,IF(AND(H392=2,ISERROR(J392)),Data!$J$7,IF(AND(H392=1,ISERROR(E392)),Data!$J$6,"")))))</f>
        <v>I don't know that verb.</v>
      </c>
      <c r="N392" s="3" t="e">
        <f>_xlfn.XLOOKUP(K392,Data!$D$3:$D$36,Data!$H$3:$H$36)</f>
        <v>#N/A</v>
      </c>
      <c r="O392" s="3" t="e">
        <f>_xlfn.XLOOKUP(L392,Data!$X$3:$X$29,Data!$W$3:$W$29)</f>
        <v>#N/A</v>
      </c>
      <c r="P392" s="3" t="b">
        <f>OR(_xlfn.XLOOKUP(CK391,Data!$O$3:$O$25,Data!$U$3:$U$25),AND(CL391,OR(DC391=CK391,DC391=1)))</f>
        <v>1</v>
      </c>
      <c r="Q392" s="3" t="e" cm="1">
        <f t="array" ref="Q392">INDEX(CO391:DN391,1,O392)</f>
        <v>#N/A</v>
      </c>
      <c r="R392" s="3" t="e">
        <f t="shared" si="517"/>
        <v>#N/A</v>
      </c>
      <c r="S392" s="3" t="e">
        <f t="shared" ref="S392:S400" si="566">IF(N392,Q392=1,"")</f>
        <v>#N/A</v>
      </c>
      <c r="T392" s="3" t="str">
        <f t="shared" ref="T392:T400" si="567">IF(M392&lt;&gt;"","",IF(R392,IF(S392=FALSE,0,O392),0))</f>
        <v/>
      </c>
      <c r="U392" s="3" t="str">
        <f>IF(M392&lt;&gt;"",M392,IF(L392="","",IFERROR(IF(T392=0,IF(S392=FALSE,Data!$J$11,Data!$J$8),""),IF(K392=Data!$B$4,"",Data!$J$8))))</f>
        <v>I don't know that verb.</v>
      </c>
      <c r="V392" s="3" t="e" cm="1">
        <f t="array" ref="V392">INDEX(Data!$Q$3:$T$25,CK391,L392)</f>
        <v>#VALUE!</v>
      </c>
      <c r="W392" s="3" t="e">
        <f t="shared" si="518"/>
        <v>#VALUE!</v>
      </c>
      <c r="X392" s="3">
        <f t="shared" ref="X392:X400" si="568">IF(AND(ISNUMBER(V392),IFERROR(W392,0)=""),V392,0)</f>
        <v>0</v>
      </c>
      <c r="Y392" s="3" t="str">
        <f>IF(K392&lt;&gt;"Go","",IF(ISNUMBER(V392),IF(V392&gt;0,W392,Data!$J$9),Play!V392))</f>
        <v/>
      </c>
      <c r="Z392" s="3" t="b">
        <f t="shared" ref="Z392:Z400" si="569">AND(K392="Ride",U392="")</f>
        <v>0</v>
      </c>
      <c r="AA392" s="3" t="str">
        <f t="shared" ref="AA392:AA400" si="570">IF(Z392,IF(T392&lt;&gt;4,"You can't ride that.",""),"")</f>
        <v/>
      </c>
      <c r="AB392" s="3">
        <f t="shared" si="519"/>
        <v>0</v>
      </c>
      <c r="AE392" s="5" t="str">
        <f t="shared" si="520"/>
        <v/>
      </c>
      <c r="AF392" s="5" t="str">
        <f>IF(AE392&lt;&gt;"",OR(_xlfn.XLOOKUP(AE392,Data!$O$3:$O$25,Data!$U$3:$U$25),AND(CL391,OR(DC391=1,DC391=CK391))),"")</f>
        <v/>
      </c>
      <c r="AG392" s="5" t="e" cm="1">
        <f t="array" ref="AG392">"Exits: " &amp; _xlfn.TEXTJOIN(", ", TRUE, IF(INDEX(Data!$Q$3:$T$25,AE392,0)&gt;0,Data!$Q$2:$T$2,""))&amp;"."</f>
        <v>#VALUE!</v>
      </c>
      <c r="AH392" s="5" t="str" cm="1">
        <f t="array" ref="AH392">_xlfn.TEXTJOIN(", ", TRUE, IF(CO391:DN391=AE392,_xlfn.XLOOKUP($CO$3:$DN$3,Data!$W$3:$W$28,Data!$X$3:$X$28),""))</f>
        <v/>
      </c>
      <c r="AI392" s="5" t="str">
        <f>IF(AF392="","",IF(AF392,_xlfn.XLOOKUP(AE392,Data!$O$3:$O$25,Data!$P$3:$P$25)&amp;" "&amp;AG392&amp;IF(AH392&lt;&gt;""," You see: " &amp;AH392&amp;".",""),Data!$J$10))</f>
        <v/>
      </c>
      <c r="AJ392" s="5" t="str">
        <f t="shared" ref="AJ392:AJ400" si="571">IF(K392="Wait","Time passes.","")</f>
        <v/>
      </c>
      <c r="AK392" s="5" t="str">
        <f>IF(AND(K392="Talk",U392=""),_xlfn.XLOOKUP(T392,Data!$W$3:$W$28,Data!$AC$3:$AC$28),"")</f>
        <v/>
      </c>
      <c r="AL392" s="5" t="str">
        <f t="shared" ref="AL392:AL400" si="572">IF(AK392=0,"You can't talk to that!",AK392)</f>
        <v/>
      </c>
      <c r="AM392" s="5" t="b">
        <f t="shared" ref="AM392:AM400" si="573">AND(K392="Take",U392="")</f>
        <v>0</v>
      </c>
      <c r="AN392" s="5" t="str">
        <f>IF(AM392,IF(_xlfn.XLOOKUP(T392,Data!$W$3:$W$28,Data!$AA$3:$AA$28)=FALSE,"You can't take that.",IF(Q392=1,"You already have that.",IF(OR(CK391=CT391,CK391=CY391),"The unholy fiend prevents you!",""))),"")</f>
        <v/>
      </c>
      <c r="AO392" s="5" t="str">
        <f t="shared" ref="AO392:AO400" si="574">IF(AND(AM392,AN392=""),T392,"")</f>
        <v/>
      </c>
      <c r="AP392" s="5" t="str">
        <f t="shared" ref="AP392:AP400" si="575">IF(ISNUMBER(AO392),"Taken.",AN392)</f>
        <v/>
      </c>
      <c r="AQ392" s="5" t="b">
        <f t="shared" ref="AQ392:AQ400" si="576">AND(K392="Drop",U392="")</f>
        <v>0</v>
      </c>
      <c r="AR392" s="5" t="str">
        <f t="shared" ref="AR392:AR400" si="577">IF(AQ392,IF(Q392&lt;&gt;1,"You don't have that.",""),"")</f>
        <v/>
      </c>
      <c r="AS392" s="5" t="str">
        <f t="shared" ref="AS392:AS400" si="578">IF(AND(AQ392,AR392=""),T392,"")</f>
        <v/>
      </c>
      <c r="AT392" s="5" t="str">
        <f t="shared" si="516"/>
        <v/>
      </c>
      <c r="AU392" s="5" t="str">
        <f>IF(AND(K392="Examine",U392=""),_xlfn.XLOOKUP(T392,Data!$W$3:$W$28,Data!$Z$3:$Z$28)&amp;IF(T392=15,IF(CL391,IF(CM391&gt;=14,"burning brightly.",IF(CM391&gt;=9,"burning steadily.",IF(CM391&gt;=4,"burning weakly.","guttering."))),"unlit."),""),"")</f>
        <v/>
      </c>
      <c r="AV392" s="5" t="str" cm="1">
        <f t="array" ref="AV392">_xlfn.TEXTJOIN(", ", TRUE, IF(CO391:DN391=1,CO$1:DN$1,""))</f>
        <v/>
      </c>
      <c r="AW392" s="5" t="str">
        <f t="shared" ref="AW392:AW400" si="579">IF(K392="Inventory","You are carrying: " &amp; AV392&amp;IF(AV392="","nothing","")&amp;".","")</f>
        <v/>
      </c>
      <c r="AX392" s="5" t="b">
        <f t="shared" ref="AX392:AX400" si="580">AND(K392="Empty",U392="")</f>
        <v>0</v>
      </c>
      <c r="AY392" s="5" t="str">
        <f>IF(AX392,IF(NOT(ISBLANK(_xlfn.XLOOKUP(T392,Data!$W$3:$W$28,Data!$AD$3:$AD$28))),IF(CK391=12,"","There's nowhere to pour it away here."),"You can't empty that!"),"")</f>
        <v/>
      </c>
      <c r="AZ392" s="5" t="str">
        <f t="shared" ref="AZ392:AZ400" si="581">IF(AX392,IF(AY392="","You pour it away.",AY392),"")</f>
        <v/>
      </c>
      <c r="BA392" s="5" t="b">
        <f t="shared" ref="BA392:BA400" si="582">AND(K392="Drink",U392="")</f>
        <v>0</v>
      </c>
      <c r="BB392" s="5" t="e">
        <f>_xlfn.XLOOKUP(T392,Data!$W$3:$W$28,Data!$AD$3:$AD$28)</f>
        <v>#N/A</v>
      </c>
      <c r="BC392" s="5" t="str">
        <f t="shared" ref="BC392:BC400" si="583">IF(BA392,IF(ISBLANK(BB392),"You can't drink that!",""),"")</f>
        <v/>
      </c>
      <c r="BD392" s="5" t="str">
        <f t="shared" ref="BD392:BD400" si="584">IF(BA392,IF(BC392="",BB392,BC392),"")</f>
        <v/>
      </c>
      <c r="BE392" s="5" t="b">
        <f t="shared" ref="BE392:BE400" si="585">AND(K392="Fill",U392="")</f>
        <v>0</v>
      </c>
      <c r="BF392" s="5" t="str">
        <f t="shared" si="521"/>
        <v/>
      </c>
      <c r="BG392" s="5" t="str">
        <f t="shared" ref="BG392:BG400" si="586">IF(BE392,IF(BF392="","You fill the bottle from the sink.",BF392),"")</f>
        <v/>
      </c>
      <c r="BH392" s="5" t="b">
        <f t="shared" ref="BH392:BH400" si="587">AND(K392="Ring",U392="")</f>
        <v>0</v>
      </c>
      <c r="BI392" s="5" t="str">
        <f t="shared" ref="BI392:BI400" si="588">IF(BH392,IF(T392&lt;&gt;10,"You can't ring that!",""),"")</f>
        <v/>
      </c>
      <c r="BJ392" s="5" t="str">
        <f t="shared" si="522"/>
        <v/>
      </c>
      <c r="BK392" s="5" t="str">
        <f>IF(BH392,IF(BI392="","You ring the bell. "&amp;IF(BJ392=0,"Nothing else happens.","The "&amp;_xlfn.XLOOKUP(BJ392,Data!$W$3:$W$28,Data!$X$3:$X$28)&amp;" is transformed!"),BI392),"")</f>
        <v/>
      </c>
      <c r="BL392" s="5" t="b">
        <f t="shared" ref="BL392:BL400" si="589">AND(K392="Light",U392="")</f>
        <v>0</v>
      </c>
      <c r="BM392" s="5" t="b">
        <f t="shared" ref="BM392:BM400" si="590">OR(DB391=1,AND(DC391=1,CL391))</f>
        <v>0</v>
      </c>
      <c r="BN392" s="5" t="str">
        <f t="shared" si="523"/>
        <v/>
      </c>
      <c r="BO392" s="5" t="str">
        <f t="shared" si="524"/>
        <v/>
      </c>
      <c r="BP392" s="5" t="b">
        <f t="shared" ref="BP392:BP400" si="591">AND(K392="Give",U392="")</f>
        <v>0</v>
      </c>
      <c r="BQ392" s="5" t="str">
        <f>IF(BP392,IF(_xlfn.XLOOKUP(T392,Data!$W$3:$W$28,Data!$AB$3:$AB$28),"That's much too precious to give away!",IF(OR(AND(T392=17,CK391=CQ391),AND(T392=21,CK391=CV391)),"","No-one here seems to want that.")),"")</f>
        <v/>
      </c>
      <c r="BR392" s="5" t="str">
        <f>IF(BP392,IF(BQ392&lt;&gt;"",BQ392,IF(T392=21,Data!$B$5,"The priest takes the water and it is transformed by heavenly radiance!")),"")</f>
        <v/>
      </c>
      <c r="BS392" s="5" t="b">
        <f t="shared" ref="BS392:BS400" si="592">AND(K392="Throw",U392="")</f>
        <v>0</v>
      </c>
      <c r="BT392" s="5" t="str">
        <f t="shared" si="525"/>
        <v/>
      </c>
      <c r="BU392" s="5" t="str">
        <f t="shared" ref="BU392:BU400" si="593">IF(BS392,IF(BT392="","The bottle shatters! The vampire screams and melts away!",BT392),"")</f>
        <v/>
      </c>
      <c r="BV392" s="5" t="b">
        <f t="shared" ref="BV392:BV400" si="594">AND(K392="Suck",U392="")</f>
        <v>0</v>
      </c>
      <c r="BW392" s="5" t="str">
        <f t="shared" si="526"/>
        <v/>
      </c>
      <c r="BX392" s="5" t="str">
        <f t="shared" ref="BX392:BX400" si="595">IF(BV392,IF(BW392="","Sluuuuuuuuuuurp!",BW392),"")</f>
        <v/>
      </c>
      <c r="BY392" s="5" t="b">
        <f t="shared" ref="BY392:BY400" si="596">AND(K392="Pray",U392="")</f>
        <v>0</v>
      </c>
      <c r="BZ392" s="5">
        <f t="shared" ref="BZ392:BZ400" si="597">COUNTIF(DJ391:DN391,1)+COUNTIF(DJ391:DN391,13)</f>
        <v>0</v>
      </c>
      <c r="CA392" s="5" t="str">
        <f t="shared" si="527"/>
        <v/>
      </c>
      <c r="CB392" s="5" t="b">
        <f t="shared" si="528"/>
        <v>0</v>
      </c>
      <c r="CC392" s="5" t="str">
        <f t="shared" si="529"/>
        <v/>
      </c>
      <c r="CD392" s="5" t="b">
        <f t="shared" si="530"/>
        <v>0</v>
      </c>
      <c r="CE392" s="5" t="b">
        <f t="shared" si="531"/>
        <v>0</v>
      </c>
      <c r="CF392" s="5" t="b">
        <f t="shared" si="532"/>
        <v>0</v>
      </c>
      <c r="CG392" s="5" t="b">
        <f t="shared" si="533"/>
        <v>0</v>
      </c>
      <c r="CH392" s="5" t="b">
        <f t="shared" si="534"/>
        <v>0</v>
      </c>
      <c r="CI392" s="5">
        <f t="shared" si="535"/>
        <v>0</v>
      </c>
      <c r="CJ392" s="5" t="str">
        <f t="shared" si="536"/>
        <v>I don't know that verb.</v>
      </c>
      <c r="CK392" s="4">
        <f t="shared" si="537"/>
        <v>3</v>
      </c>
      <c r="CL392" s="4" t="b">
        <f t="shared" si="538"/>
        <v>0</v>
      </c>
      <c r="CM392" s="4">
        <f t="shared" ref="CM392:CM400" si="598">IF(CL392,CM391-1,CM391)</f>
        <v>20</v>
      </c>
      <c r="CN392" s="4" t="b">
        <f t="shared" si="539"/>
        <v>0</v>
      </c>
      <c r="CO392" s="4">
        <f t="shared" si="540"/>
        <v>12</v>
      </c>
      <c r="CP392" s="4">
        <f t="shared" si="541"/>
        <v>10</v>
      </c>
      <c r="CQ392" s="4">
        <f t="shared" si="542"/>
        <v>2</v>
      </c>
      <c r="CR392" s="4">
        <f t="shared" si="543"/>
        <v>20</v>
      </c>
      <c r="CS392" s="4">
        <f t="shared" si="544"/>
        <v>2</v>
      </c>
      <c r="CT392" s="4">
        <f t="shared" si="545"/>
        <v>15</v>
      </c>
      <c r="CU392" s="4">
        <f t="shared" si="546"/>
        <v>16</v>
      </c>
      <c r="CV392" s="4">
        <f t="shared" si="547"/>
        <v>8</v>
      </c>
      <c r="CW392" s="4">
        <f t="shared" si="548"/>
        <v>8</v>
      </c>
      <c r="CX392" s="4">
        <f t="shared" si="549"/>
        <v>14</v>
      </c>
      <c r="CY392" s="4">
        <f t="shared" si="550"/>
        <v>19</v>
      </c>
      <c r="CZ392" s="4">
        <f t="shared" si="551"/>
        <v>9</v>
      </c>
      <c r="DA392" s="4">
        <f t="shared" si="552"/>
        <v>2</v>
      </c>
      <c r="DB392" s="4">
        <f t="shared" si="553"/>
        <v>12</v>
      </c>
      <c r="DC392" s="4">
        <f t="shared" si="514"/>
        <v>2</v>
      </c>
      <c r="DD392" s="4">
        <f t="shared" si="554"/>
        <v>2</v>
      </c>
      <c r="DE392" s="4">
        <f t="shared" si="555"/>
        <v>2</v>
      </c>
      <c r="DF392" s="4">
        <f t="shared" si="556"/>
        <v>10</v>
      </c>
      <c r="DG392" s="4">
        <f t="shared" si="557"/>
        <v>2</v>
      </c>
      <c r="DH392" s="4">
        <f t="shared" si="558"/>
        <v>17</v>
      </c>
      <c r="DI392" s="4">
        <f t="shared" si="559"/>
        <v>6</v>
      </c>
      <c r="DJ392" s="4">
        <f t="shared" si="560"/>
        <v>15</v>
      </c>
      <c r="DK392" s="4">
        <f t="shared" si="561"/>
        <v>19</v>
      </c>
      <c r="DL392" s="4">
        <f t="shared" si="562"/>
        <v>2</v>
      </c>
      <c r="DM392" s="4">
        <f t="shared" si="563"/>
        <v>22</v>
      </c>
      <c r="DN392" s="4">
        <f t="shared" si="564"/>
        <v>23</v>
      </c>
      <c r="DO392" s="3"/>
    </row>
    <row r="393" spans="1:119" x14ac:dyDescent="0.35">
      <c r="A393" s="3" t="str">
        <f t="shared" si="565"/>
        <v/>
      </c>
      <c r="B393" s="6"/>
      <c r="C393" s="3" t="str">
        <f t="shared" si="515"/>
        <v/>
      </c>
      <c r="D393" s="3" t="e" cm="1">
        <f t="array" ref="D393:F393">INDEX(_xlfn.TEXTSPLIT(B393," ",,TRUE),_xlfn.SEQUENCE(1,3))</f>
        <v>#VALUE!</v>
      </c>
      <c r="E393" s="3" t="e">
        <v>#VALUE!</v>
      </c>
      <c r="F393" s="3" t="e">
        <v>#VALUE!</v>
      </c>
      <c r="G393" s="3" t="e" cm="1">
        <f t="array" ref="G393">_xlfn.XLOOKUP(D393,Data!$D$3:$D$36,Data!$E$3:$G$36)</f>
        <v>#VALUE!</v>
      </c>
      <c r="H393" s="3"/>
      <c r="I393" s="3"/>
      <c r="J393" s="3" t="e">
        <f>_xlfn.XMATCH(E393,Data!$L$3:$L$10)</f>
        <v>#VALUE!</v>
      </c>
      <c r="K393" s="3" t="str">
        <f>IF(M393="",IF(I393,Data!$B$4,_xlfn.XLOOKUP(D393,Data!$D$3:$D$36,Data!$E$3:$E$36)),"")</f>
        <v/>
      </c>
      <c r="L393" s="3" t="str">
        <f>IF(M393="",IF(I393,_xlfn.XLOOKUP(G393,Data!$L$3:$L$10,Data!$M$3:$M$10),IF(H393=0,"",IF(H393=1,E393,_xlfn.XLOOKUP(E393,Data!$L$3:$L$10,Data!$M$3:$M$10)))),"")</f>
        <v/>
      </c>
      <c r="M393" s="3" t="str">
        <f>IF(NOT(ISERROR(F393)),Data!$J$3,IF(ISERROR(G393),Data!$J$4,IF(AND(H393=0,NOT(ISERROR(E393))),Data!$J$5,IF(AND(H393=2,ISERROR(J393)),Data!$J$7,IF(AND(H393=1,ISERROR(E393)),Data!$J$6,"")))))</f>
        <v>I don't know that verb.</v>
      </c>
      <c r="N393" s="3" t="e">
        <f>_xlfn.XLOOKUP(K393,Data!$D$3:$D$36,Data!$H$3:$H$36)</f>
        <v>#N/A</v>
      </c>
      <c r="O393" s="3" t="e">
        <f>_xlfn.XLOOKUP(L393,Data!$X$3:$X$29,Data!$W$3:$W$29)</f>
        <v>#N/A</v>
      </c>
      <c r="P393" s="3" t="b">
        <f>OR(_xlfn.XLOOKUP(CK392,Data!$O$3:$O$25,Data!$U$3:$U$25),AND(CL392,OR(DC392=CK392,DC392=1)))</f>
        <v>1</v>
      </c>
      <c r="Q393" s="3" t="e" cm="1">
        <f t="array" ref="Q393">INDEX(CO392:DN392,1,O393)</f>
        <v>#N/A</v>
      </c>
      <c r="R393" s="3" t="e">
        <f t="shared" si="517"/>
        <v>#N/A</v>
      </c>
      <c r="S393" s="3" t="e">
        <f t="shared" si="566"/>
        <v>#N/A</v>
      </c>
      <c r="T393" s="3" t="str">
        <f t="shared" si="567"/>
        <v/>
      </c>
      <c r="U393" s="3" t="str">
        <f>IF(M393&lt;&gt;"",M393,IF(L393="","",IFERROR(IF(T393=0,IF(S393=FALSE,Data!$J$11,Data!$J$8),""),IF(K393=Data!$B$4,"",Data!$J$8))))</f>
        <v>I don't know that verb.</v>
      </c>
      <c r="V393" s="3" t="e" cm="1">
        <f t="array" ref="V393">INDEX(Data!$Q$3:$T$25,CK392,L393)</f>
        <v>#VALUE!</v>
      </c>
      <c r="W393" s="3" t="e">
        <f t="shared" si="518"/>
        <v>#VALUE!</v>
      </c>
      <c r="X393" s="3">
        <f t="shared" si="568"/>
        <v>0</v>
      </c>
      <c r="Y393" s="3" t="str">
        <f>IF(K393&lt;&gt;"Go","",IF(ISNUMBER(V393),IF(V393&gt;0,W393,Data!$J$9),Play!V393))</f>
        <v/>
      </c>
      <c r="Z393" s="3" t="b">
        <f t="shared" si="569"/>
        <v>0</v>
      </c>
      <c r="AA393" s="3" t="str">
        <f t="shared" si="570"/>
        <v/>
      </c>
      <c r="AB393" s="3">
        <f t="shared" si="519"/>
        <v>0</v>
      </c>
      <c r="AE393" s="5" t="str">
        <f t="shared" si="520"/>
        <v/>
      </c>
      <c r="AF393" s="5" t="str">
        <f>IF(AE393&lt;&gt;"",OR(_xlfn.XLOOKUP(AE393,Data!$O$3:$O$25,Data!$U$3:$U$25),AND(CL392,OR(DC392=1,DC392=CK392))),"")</f>
        <v/>
      </c>
      <c r="AG393" s="5" t="e" cm="1">
        <f t="array" ref="AG393">"Exits: " &amp; _xlfn.TEXTJOIN(", ", TRUE, IF(INDEX(Data!$Q$3:$T$25,AE393,0)&gt;0,Data!$Q$2:$T$2,""))&amp;"."</f>
        <v>#VALUE!</v>
      </c>
      <c r="AH393" s="5" t="str" cm="1">
        <f t="array" ref="AH393">_xlfn.TEXTJOIN(", ", TRUE, IF(CO392:DN392=AE393,_xlfn.XLOOKUP($CO$3:$DN$3,Data!$W$3:$W$28,Data!$X$3:$X$28),""))</f>
        <v/>
      </c>
      <c r="AI393" s="5" t="str">
        <f>IF(AF393="","",IF(AF393,_xlfn.XLOOKUP(AE393,Data!$O$3:$O$25,Data!$P$3:$P$25)&amp;" "&amp;AG393&amp;IF(AH393&lt;&gt;""," You see: " &amp;AH393&amp;".",""),Data!$J$10))</f>
        <v/>
      </c>
      <c r="AJ393" s="5" t="str">
        <f t="shared" si="571"/>
        <v/>
      </c>
      <c r="AK393" s="5" t="str">
        <f>IF(AND(K393="Talk",U393=""),_xlfn.XLOOKUP(T393,Data!$W$3:$W$28,Data!$AC$3:$AC$28),"")</f>
        <v/>
      </c>
      <c r="AL393" s="5" t="str">
        <f t="shared" si="572"/>
        <v/>
      </c>
      <c r="AM393" s="5" t="b">
        <f t="shared" si="573"/>
        <v>0</v>
      </c>
      <c r="AN393" s="5" t="str">
        <f>IF(AM393,IF(_xlfn.XLOOKUP(T393,Data!$W$3:$W$28,Data!$AA$3:$AA$28)=FALSE,"You can't take that.",IF(Q393=1,"You already have that.",IF(OR(CK392=CT392,CK392=CY392),"The unholy fiend prevents you!",""))),"")</f>
        <v/>
      </c>
      <c r="AO393" s="5" t="str">
        <f t="shared" si="574"/>
        <v/>
      </c>
      <c r="AP393" s="5" t="str">
        <f t="shared" si="575"/>
        <v/>
      </c>
      <c r="AQ393" s="5" t="b">
        <f t="shared" si="576"/>
        <v>0</v>
      </c>
      <c r="AR393" s="5" t="str">
        <f t="shared" si="577"/>
        <v/>
      </c>
      <c r="AS393" s="5" t="str">
        <f t="shared" si="578"/>
        <v/>
      </c>
      <c r="AT393" s="5" t="str">
        <f t="shared" si="516"/>
        <v/>
      </c>
      <c r="AU393" s="5" t="str">
        <f>IF(AND(K393="Examine",U393=""),_xlfn.XLOOKUP(T393,Data!$W$3:$W$28,Data!$Z$3:$Z$28)&amp;IF(T393=15,IF(CL392,IF(CM392&gt;=14,"burning brightly.",IF(CM392&gt;=9,"burning steadily.",IF(CM392&gt;=4,"burning weakly.","guttering."))),"unlit."),""),"")</f>
        <v/>
      </c>
      <c r="AV393" s="5" t="str" cm="1">
        <f t="array" ref="AV393">_xlfn.TEXTJOIN(", ", TRUE, IF(CO392:DN392=1,CO$1:DN$1,""))</f>
        <v/>
      </c>
      <c r="AW393" s="5" t="str">
        <f t="shared" si="579"/>
        <v/>
      </c>
      <c r="AX393" s="5" t="b">
        <f t="shared" si="580"/>
        <v>0</v>
      </c>
      <c r="AY393" s="5" t="str">
        <f>IF(AX393,IF(NOT(ISBLANK(_xlfn.XLOOKUP(T393,Data!$W$3:$W$28,Data!$AD$3:$AD$28))),IF(CK392=12,"","There's nowhere to pour it away here."),"You can't empty that!"),"")</f>
        <v/>
      </c>
      <c r="AZ393" s="5" t="str">
        <f t="shared" si="581"/>
        <v/>
      </c>
      <c r="BA393" s="5" t="b">
        <f t="shared" si="582"/>
        <v>0</v>
      </c>
      <c r="BB393" s="5" t="e">
        <f>_xlfn.XLOOKUP(T393,Data!$W$3:$W$28,Data!$AD$3:$AD$28)</f>
        <v>#N/A</v>
      </c>
      <c r="BC393" s="5" t="str">
        <f t="shared" si="583"/>
        <v/>
      </c>
      <c r="BD393" s="5" t="str">
        <f t="shared" si="584"/>
        <v/>
      </c>
      <c r="BE393" s="5" t="b">
        <f t="shared" si="585"/>
        <v>0</v>
      </c>
      <c r="BF393" s="5" t="str">
        <f t="shared" si="521"/>
        <v/>
      </c>
      <c r="BG393" s="5" t="str">
        <f t="shared" si="586"/>
        <v/>
      </c>
      <c r="BH393" s="5" t="b">
        <f t="shared" si="587"/>
        <v>0</v>
      </c>
      <c r="BI393" s="5" t="str">
        <f t="shared" si="588"/>
        <v/>
      </c>
      <c r="BJ393" s="5" t="str">
        <f t="shared" si="522"/>
        <v/>
      </c>
      <c r="BK393" s="5" t="str">
        <f>IF(BH393,IF(BI393="","You ring the bell. "&amp;IF(BJ393=0,"Nothing else happens.","The "&amp;_xlfn.XLOOKUP(BJ393,Data!$W$3:$W$28,Data!$X$3:$X$28)&amp;" is transformed!"),BI393),"")</f>
        <v/>
      </c>
      <c r="BL393" s="5" t="b">
        <f t="shared" si="589"/>
        <v>0</v>
      </c>
      <c r="BM393" s="5" t="b">
        <f t="shared" si="590"/>
        <v>0</v>
      </c>
      <c r="BN393" s="5" t="str">
        <f t="shared" si="523"/>
        <v/>
      </c>
      <c r="BO393" s="5" t="str">
        <f t="shared" si="524"/>
        <v/>
      </c>
      <c r="BP393" s="5" t="b">
        <f t="shared" si="591"/>
        <v>0</v>
      </c>
      <c r="BQ393" s="5" t="str">
        <f>IF(BP393,IF(_xlfn.XLOOKUP(T393,Data!$W$3:$W$28,Data!$AB$3:$AB$28),"That's much too precious to give away!",IF(OR(AND(T393=17,CK392=CQ392),AND(T393=21,CK392=CV392)),"","No-one here seems to want that.")),"")</f>
        <v/>
      </c>
      <c r="BR393" s="5" t="str">
        <f>IF(BP393,IF(BQ393&lt;&gt;"",BQ393,IF(T393=21,Data!$B$5,"The priest takes the water and it is transformed by heavenly radiance!")),"")</f>
        <v/>
      </c>
      <c r="BS393" s="5" t="b">
        <f t="shared" si="592"/>
        <v>0</v>
      </c>
      <c r="BT393" s="5" t="str">
        <f t="shared" si="525"/>
        <v/>
      </c>
      <c r="BU393" s="5" t="str">
        <f t="shared" si="593"/>
        <v/>
      </c>
      <c r="BV393" s="5" t="b">
        <f t="shared" si="594"/>
        <v>0</v>
      </c>
      <c r="BW393" s="5" t="str">
        <f t="shared" si="526"/>
        <v/>
      </c>
      <c r="BX393" s="5" t="str">
        <f t="shared" si="595"/>
        <v/>
      </c>
      <c r="BY393" s="5" t="b">
        <f t="shared" si="596"/>
        <v>0</v>
      </c>
      <c r="BZ393" s="5">
        <f t="shared" si="597"/>
        <v>0</v>
      </c>
      <c r="CA393" s="5" t="str">
        <f t="shared" si="527"/>
        <v/>
      </c>
      <c r="CB393" s="5" t="b">
        <f t="shared" si="528"/>
        <v>0</v>
      </c>
      <c r="CC393" s="5" t="str">
        <f t="shared" si="529"/>
        <v/>
      </c>
      <c r="CD393" s="5" t="b">
        <f t="shared" si="530"/>
        <v>0</v>
      </c>
      <c r="CE393" s="5" t="b">
        <f t="shared" si="531"/>
        <v>0</v>
      </c>
      <c r="CF393" s="5" t="b">
        <f t="shared" si="532"/>
        <v>0</v>
      </c>
      <c r="CG393" s="5" t="b">
        <f t="shared" si="533"/>
        <v>0</v>
      </c>
      <c r="CH393" s="5" t="b">
        <f t="shared" si="534"/>
        <v>0</v>
      </c>
      <c r="CI393" s="5">
        <f t="shared" si="535"/>
        <v>0</v>
      </c>
      <c r="CJ393" s="5" t="str">
        <f t="shared" si="536"/>
        <v>I don't know that verb.</v>
      </c>
      <c r="CK393" s="4">
        <f t="shared" si="537"/>
        <v>3</v>
      </c>
      <c r="CL393" s="4" t="b">
        <f t="shared" si="538"/>
        <v>0</v>
      </c>
      <c r="CM393" s="4">
        <f t="shared" si="598"/>
        <v>20</v>
      </c>
      <c r="CN393" s="4" t="b">
        <f t="shared" si="539"/>
        <v>0</v>
      </c>
      <c r="CO393" s="4">
        <f t="shared" si="540"/>
        <v>12</v>
      </c>
      <c r="CP393" s="4">
        <f t="shared" si="541"/>
        <v>10</v>
      </c>
      <c r="CQ393" s="4">
        <f t="shared" si="542"/>
        <v>2</v>
      </c>
      <c r="CR393" s="4">
        <f t="shared" si="543"/>
        <v>20</v>
      </c>
      <c r="CS393" s="4">
        <f t="shared" si="544"/>
        <v>2</v>
      </c>
      <c r="CT393" s="4">
        <f t="shared" si="545"/>
        <v>15</v>
      </c>
      <c r="CU393" s="4">
        <f t="shared" si="546"/>
        <v>16</v>
      </c>
      <c r="CV393" s="4">
        <f t="shared" si="547"/>
        <v>8</v>
      </c>
      <c r="CW393" s="4">
        <f t="shared" si="548"/>
        <v>8</v>
      </c>
      <c r="CX393" s="4">
        <f t="shared" si="549"/>
        <v>14</v>
      </c>
      <c r="CY393" s="4">
        <f t="shared" si="550"/>
        <v>19</v>
      </c>
      <c r="CZ393" s="4">
        <f t="shared" si="551"/>
        <v>9</v>
      </c>
      <c r="DA393" s="4">
        <f t="shared" si="552"/>
        <v>2</v>
      </c>
      <c r="DB393" s="4">
        <f t="shared" si="553"/>
        <v>12</v>
      </c>
      <c r="DC393" s="4">
        <f t="shared" si="514"/>
        <v>2</v>
      </c>
      <c r="DD393" s="4">
        <f t="shared" si="554"/>
        <v>2</v>
      </c>
      <c r="DE393" s="4">
        <f t="shared" si="555"/>
        <v>2</v>
      </c>
      <c r="DF393" s="4">
        <f t="shared" si="556"/>
        <v>10</v>
      </c>
      <c r="DG393" s="4">
        <f t="shared" si="557"/>
        <v>2</v>
      </c>
      <c r="DH393" s="4">
        <f t="shared" si="558"/>
        <v>17</v>
      </c>
      <c r="DI393" s="4">
        <f t="shared" si="559"/>
        <v>6</v>
      </c>
      <c r="DJ393" s="4">
        <f t="shared" si="560"/>
        <v>15</v>
      </c>
      <c r="DK393" s="4">
        <f t="shared" si="561"/>
        <v>19</v>
      </c>
      <c r="DL393" s="4">
        <f t="shared" si="562"/>
        <v>2</v>
      </c>
      <c r="DM393" s="4">
        <f t="shared" si="563"/>
        <v>22</v>
      </c>
      <c r="DN393" s="4">
        <f t="shared" si="564"/>
        <v>23</v>
      </c>
      <c r="DO393" s="3"/>
    </row>
    <row r="394" spans="1:119" x14ac:dyDescent="0.35">
      <c r="A394" s="3" t="str">
        <f t="shared" si="565"/>
        <v/>
      </c>
      <c r="B394" s="6"/>
      <c r="C394" s="3" t="str">
        <f t="shared" si="515"/>
        <v/>
      </c>
      <c r="D394" s="3" t="e" cm="1">
        <f t="array" ref="D394:F394">INDEX(_xlfn.TEXTSPLIT(B394," ",,TRUE),_xlfn.SEQUENCE(1,3))</f>
        <v>#VALUE!</v>
      </c>
      <c r="E394" s="3" t="e">
        <v>#VALUE!</v>
      </c>
      <c r="F394" s="3" t="e">
        <v>#VALUE!</v>
      </c>
      <c r="G394" s="3" t="e" cm="1">
        <f t="array" ref="G394">_xlfn.XLOOKUP(D394,Data!$D$3:$D$36,Data!$E$3:$G$36)</f>
        <v>#VALUE!</v>
      </c>
      <c r="H394" s="3"/>
      <c r="I394" s="3"/>
      <c r="J394" s="3" t="e">
        <f>_xlfn.XMATCH(E394,Data!$L$3:$L$10)</f>
        <v>#VALUE!</v>
      </c>
      <c r="K394" s="3" t="str">
        <f>IF(M394="",IF(I394,Data!$B$4,_xlfn.XLOOKUP(D394,Data!$D$3:$D$36,Data!$E$3:$E$36)),"")</f>
        <v/>
      </c>
      <c r="L394" s="3" t="str">
        <f>IF(M394="",IF(I394,_xlfn.XLOOKUP(G394,Data!$L$3:$L$10,Data!$M$3:$M$10),IF(H394=0,"",IF(H394=1,E394,_xlfn.XLOOKUP(E394,Data!$L$3:$L$10,Data!$M$3:$M$10)))),"")</f>
        <v/>
      </c>
      <c r="M394" s="3" t="str">
        <f>IF(NOT(ISERROR(F394)),Data!$J$3,IF(ISERROR(G394),Data!$J$4,IF(AND(H394=0,NOT(ISERROR(E394))),Data!$J$5,IF(AND(H394=2,ISERROR(J394)),Data!$J$7,IF(AND(H394=1,ISERROR(E394)),Data!$J$6,"")))))</f>
        <v>I don't know that verb.</v>
      </c>
      <c r="N394" s="3" t="e">
        <f>_xlfn.XLOOKUP(K394,Data!$D$3:$D$36,Data!$H$3:$H$36)</f>
        <v>#N/A</v>
      </c>
      <c r="O394" s="3" t="e">
        <f>_xlfn.XLOOKUP(L394,Data!$X$3:$X$29,Data!$W$3:$W$29)</f>
        <v>#N/A</v>
      </c>
      <c r="P394" s="3" t="b">
        <f>OR(_xlfn.XLOOKUP(CK393,Data!$O$3:$O$25,Data!$U$3:$U$25),AND(CL393,OR(DC393=CK393,DC393=1)))</f>
        <v>1</v>
      </c>
      <c r="Q394" s="3" t="e" cm="1">
        <f t="array" ref="Q394">INDEX(CO393:DN393,1,O394)</f>
        <v>#N/A</v>
      </c>
      <c r="R394" s="3" t="e">
        <f t="shared" si="517"/>
        <v>#N/A</v>
      </c>
      <c r="S394" s="3" t="e">
        <f t="shared" si="566"/>
        <v>#N/A</v>
      </c>
      <c r="T394" s="3" t="str">
        <f t="shared" si="567"/>
        <v/>
      </c>
      <c r="U394" s="3" t="str">
        <f>IF(M394&lt;&gt;"",M394,IF(L394="","",IFERROR(IF(T394=0,IF(S394=FALSE,Data!$J$11,Data!$J$8),""),IF(K394=Data!$B$4,"",Data!$J$8))))</f>
        <v>I don't know that verb.</v>
      </c>
      <c r="V394" s="3" t="e" cm="1">
        <f t="array" ref="V394">INDEX(Data!$Q$3:$T$25,CK393,L394)</f>
        <v>#VALUE!</v>
      </c>
      <c r="W394" s="3" t="e">
        <f t="shared" si="518"/>
        <v>#VALUE!</v>
      </c>
      <c r="X394" s="3">
        <f t="shared" si="568"/>
        <v>0</v>
      </c>
      <c r="Y394" s="3" t="str">
        <f>IF(K394&lt;&gt;"Go","",IF(ISNUMBER(V394),IF(V394&gt;0,W394,Data!$J$9),Play!V394))</f>
        <v/>
      </c>
      <c r="Z394" s="3" t="b">
        <f t="shared" si="569"/>
        <v>0</v>
      </c>
      <c r="AA394" s="3" t="str">
        <f t="shared" si="570"/>
        <v/>
      </c>
      <c r="AB394" s="3">
        <f t="shared" si="519"/>
        <v>0</v>
      </c>
      <c r="AE394" s="5" t="str">
        <f t="shared" si="520"/>
        <v/>
      </c>
      <c r="AF394" s="5" t="str">
        <f>IF(AE394&lt;&gt;"",OR(_xlfn.XLOOKUP(AE394,Data!$O$3:$O$25,Data!$U$3:$U$25),AND(CL393,OR(DC393=1,DC393=CK393))),"")</f>
        <v/>
      </c>
      <c r="AG394" s="5" t="e" cm="1">
        <f t="array" ref="AG394">"Exits: " &amp; _xlfn.TEXTJOIN(", ", TRUE, IF(INDEX(Data!$Q$3:$T$25,AE394,0)&gt;0,Data!$Q$2:$T$2,""))&amp;"."</f>
        <v>#VALUE!</v>
      </c>
      <c r="AH394" s="5" t="str" cm="1">
        <f t="array" ref="AH394">_xlfn.TEXTJOIN(", ", TRUE, IF(CO393:DN393=AE394,_xlfn.XLOOKUP($CO$3:$DN$3,Data!$W$3:$W$28,Data!$X$3:$X$28),""))</f>
        <v/>
      </c>
      <c r="AI394" s="5" t="str">
        <f>IF(AF394="","",IF(AF394,_xlfn.XLOOKUP(AE394,Data!$O$3:$O$25,Data!$P$3:$P$25)&amp;" "&amp;AG394&amp;IF(AH394&lt;&gt;""," You see: " &amp;AH394&amp;".",""),Data!$J$10))</f>
        <v/>
      </c>
      <c r="AJ394" s="5" t="str">
        <f t="shared" si="571"/>
        <v/>
      </c>
      <c r="AK394" s="5" t="str">
        <f>IF(AND(K394="Talk",U394=""),_xlfn.XLOOKUP(T394,Data!$W$3:$W$28,Data!$AC$3:$AC$28),"")</f>
        <v/>
      </c>
      <c r="AL394" s="5" t="str">
        <f t="shared" si="572"/>
        <v/>
      </c>
      <c r="AM394" s="5" t="b">
        <f t="shared" si="573"/>
        <v>0</v>
      </c>
      <c r="AN394" s="5" t="str">
        <f>IF(AM394,IF(_xlfn.XLOOKUP(T394,Data!$W$3:$W$28,Data!$AA$3:$AA$28)=FALSE,"You can't take that.",IF(Q394=1,"You already have that.",IF(OR(CK393=CT393,CK393=CY393),"The unholy fiend prevents you!",""))),"")</f>
        <v/>
      </c>
      <c r="AO394" s="5" t="str">
        <f t="shared" si="574"/>
        <v/>
      </c>
      <c r="AP394" s="5" t="str">
        <f t="shared" si="575"/>
        <v/>
      </c>
      <c r="AQ394" s="5" t="b">
        <f t="shared" si="576"/>
        <v>0</v>
      </c>
      <c r="AR394" s="5" t="str">
        <f t="shared" si="577"/>
        <v/>
      </c>
      <c r="AS394" s="5" t="str">
        <f t="shared" si="578"/>
        <v/>
      </c>
      <c r="AT394" s="5" t="str">
        <f t="shared" si="516"/>
        <v/>
      </c>
      <c r="AU394" s="5" t="str">
        <f>IF(AND(K394="Examine",U394=""),_xlfn.XLOOKUP(T394,Data!$W$3:$W$28,Data!$Z$3:$Z$28)&amp;IF(T394=15,IF(CL393,IF(CM393&gt;=14,"burning brightly.",IF(CM393&gt;=9,"burning steadily.",IF(CM393&gt;=4,"burning weakly.","guttering."))),"unlit."),""),"")</f>
        <v/>
      </c>
      <c r="AV394" s="5" t="str" cm="1">
        <f t="array" ref="AV394">_xlfn.TEXTJOIN(", ", TRUE, IF(CO393:DN393=1,CO$1:DN$1,""))</f>
        <v/>
      </c>
      <c r="AW394" s="5" t="str">
        <f t="shared" si="579"/>
        <v/>
      </c>
      <c r="AX394" s="5" t="b">
        <f t="shared" si="580"/>
        <v>0</v>
      </c>
      <c r="AY394" s="5" t="str">
        <f>IF(AX394,IF(NOT(ISBLANK(_xlfn.XLOOKUP(T394,Data!$W$3:$W$28,Data!$AD$3:$AD$28))),IF(CK393=12,"","There's nowhere to pour it away here."),"You can't empty that!"),"")</f>
        <v/>
      </c>
      <c r="AZ394" s="5" t="str">
        <f t="shared" si="581"/>
        <v/>
      </c>
      <c r="BA394" s="5" t="b">
        <f t="shared" si="582"/>
        <v>0</v>
      </c>
      <c r="BB394" s="5" t="e">
        <f>_xlfn.XLOOKUP(T394,Data!$W$3:$W$28,Data!$AD$3:$AD$28)</f>
        <v>#N/A</v>
      </c>
      <c r="BC394" s="5" t="str">
        <f t="shared" si="583"/>
        <v/>
      </c>
      <c r="BD394" s="5" t="str">
        <f t="shared" si="584"/>
        <v/>
      </c>
      <c r="BE394" s="5" t="b">
        <f t="shared" si="585"/>
        <v>0</v>
      </c>
      <c r="BF394" s="5" t="str">
        <f t="shared" si="521"/>
        <v/>
      </c>
      <c r="BG394" s="5" t="str">
        <f t="shared" si="586"/>
        <v/>
      </c>
      <c r="BH394" s="5" t="b">
        <f t="shared" si="587"/>
        <v>0</v>
      </c>
      <c r="BI394" s="5" t="str">
        <f t="shared" si="588"/>
        <v/>
      </c>
      <c r="BJ394" s="5" t="str">
        <f t="shared" si="522"/>
        <v/>
      </c>
      <c r="BK394" s="5" t="str">
        <f>IF(BH394,IF(BI394="","You ring the bell. "&amp;IF(BJ394=0,"Nothing else happens.","The "&amp;_xlfn.XLOOKUP(BJ394,Data!$W$3:$W$28,Data!$X$3:$X$28)&amp;" is transformed!"),BI394),"")</f>
        <v/>
      </c>
      <c r="BL394" s="5" t="b">
        <f t="shared" si="589"/>
        <v>0</v>
      </c>
      <c r="BM394" s="5" t="b">
        <f t="shared" si="590"/>
        <v>0</v>
      </c>
      <c r="BN394" s="5" t="str">
        <f t="shared" si="523"/>
        <v/>
      </c>
      <c r="BO394" s="5" t="str">
        <f t="shared" si="524"/>
        <v/>
      </c>
      <c r="BP394" s="5" t="b">
        <f t="shared" si="591"/>
        <v>0</v>
      </c>
      <c r="BQ394" s="5" t="str">
        <f>IF(BP394,IF(_xlfn.XLOOKUP(T394,Data!$W$3:$W$28,Data!$AB$3:$AB$28),"That's much too precious to give away!",IF(OR(AND(T394=17,CK393=CQ393),AND(T394=21,CK393=CV393)),"","No-one here seems to want that.")),"")</f>
        <v/>
      </c>
      <c r="BR394" s="5" t="str">
        <f>IF(BP394,IF(BQ394&lt;&gt;"",BQ394,IF(T394=21,Data!$B$5,"The priest takes the water and it is transformed by heavenly radiance!")),"")</f>
        <v/>
      </c>
      <c r="BS394" s="5" t="b">
        <f t="shared" si="592"/>
        <v>0</v>
      </c>
      <c r="BT394" s="5" t="str">
        <f t="shared" si="525"/>
        <v/>
      </c>
      <c r="BU394" s="5" t="str">
        <f t="shared" si="593"/>
        <v/>
      </c>
      <c r="BV394" s="5" t="b">
        <f t="shared" si="594"/>
        <v>0</v>
      </c>
      <c r="BW394" s="5" t="str">
        <f t="shared" si="526"/>
        <v/>
      </c>
      <c r="BX394" s="5" t="str">
        <f t="shared" si="595"/>
        <v/>
      </c>
      <c r="BY394" s="5" t="b">
        <f t="shared" si="596"/>
        <v>0</v>
      </c>
      <c r="BZ394" s="5">
        <f t="shared" si="597"/>
        <v>0</v>
      </c>
      <c r="CA394" s="5" t="str">
        <f t="shared" si="527"/>
        <v/>
      </c>
      <c r="CB394" s="5" t="b">
        <f t="shared" si="528"/>
        <v>0</v>
      </c>
      <c r="CC394" s="5" t="str">
        <f t="shared" si="529"/>
        <v/>
      </c>
      <c r="CD394" s="5" t="b">
        <f t="shared" si="530"/>
        <v>0</v>
      </c>
      <c r="CE394" s="5" t="b">
        <f t="shared" si="531"/>
        <v>0</v>
      </c>
      <c r="CF394" s="5" t="b">
        <f t="shared" si="532"/>
        <v>0</v>
      </c>
      <c r="CG394" s="5" t="b">
        <f t="shared" si="533"/>
        <v>0</v>
      </c>
      <c r="CH394" s="5" t="b">
        <f t="shared" si="534"/>
        <v>0</v>
      </c>
      <c r="CI394" s="5">
        <f t="shared" si="535"/>
        <v>0</v>
      </c>
      <c r="CJ394" s="5" t="str">
        <f t="shared" si="536"/>
        <v>I don't know that verb.</v>
      </c>
      <c r="CK394" s="4">
        <f t="shared" si="537"/>
        <v>3</v>
      </c>
      <c r="CL394" s="4" t="b">
        <f t="shared" si="538"/>
        <v>0</v>
      </c>
      <c r="CM394" s="4">
        <f t="shared" si="598"/>
        <v>20</v>
      </c>
      <c r="CN394" s="4" t="b">
        <f t="shared" si="539"/>
        <v>0</v>
      </c>
      <c r="CO394" s="4">
        <f t="shared" si="540"/>
        <v>12</v>
      </c>
      <c r="CP394" s="4">
        <f t="shared" si="541"/>
        <v>10</v>
      </c>
      <c r="CQ394" s="4">
        <f t="shared" si="542"/>
        <v>2</v>
      </c>
      <c r="CR394" s="4">
        <f t="shared" si="543"/>
        <v>20</v>
      </c>
      <c r="CS394" s="4">
        <f t="shared" si="544"/>
        <v>2</v>
      </c>
      <c r="CT394" s="4">
        <f t="shared" si="545"/>
        <v>15</v>
      </c>
      <c r="CU394" s="4">
        <f t="shared" si="546"/>
        <v>16</v>
      </c>
      <c r="CV394" s="4">
        <f t="shared" si="547"/>
        <v>8</v>
      </c>
      <c r="CW394" s="4">
        <f t="shared" si="548"/>
        <v>8</v>
      </c>
      <c r="CX394" s="4">
        <f t="shared" si="549"/>
        <v>14</v>
      </c>
      <c r="CY394" s="4">
        <f t="shared" si="550"/>
        <v>19</v>
      </c>
      <c r="CZ394" s="4">
        <f t="shared" si="551"/>
        <v>9</v>
      </c>
      <c r="DA394" s="4">
        <f t="shared" si="552"/>
        <v>2</v>
      </c>
      <c r="DB394" s="4">
        <f t="shared" si="553"/>
        <v>12</v>
      </c>
      <c r="DC394" s="4">
        <f t="shared" si="514"/>
        <v>2</v>
      </c>
      <c r="DD394" s="4">
        <f t="shared" si="554"/>
        <v>2</v>
      </c>
      <c r="DE394" s="4">
        <f t="shared" si="555"/>
        <v>2</v>
      </c>
      <c r="DF394" s="4">
        <f t="shared" si="556"/>
        <v>10</v>
      </c>
      <c r="DG394" s="4">
        <f t="shared" si="557"/>
        <v>2</v>
      </c>
      <c r="DH394" s="4">
        <f t="shared" si="558"/>
        <v>17</v>
      </c>
      <c r="DI394" s="4">
        <f t="shared" si="559"/>
        <v>6</v>
      </c>
      <c r="DJ394" s="4">
        <f t="shared" si="560"/>
        <v>15</v>
      </c>
      <c r="DK394" s="4">
        <f t="shared" si="561"/>
        <v>19</v>
      </c>
      <c r="DL394" s="4">
        <f t="shared" si="562"/>
        <v>2</v>
      </c>
      <c r="DM394" s="4">
        <f t="shared" si="563"/>
        <v>22</v>
      </c>
      <c r="DN394" s="4">
        <f t="shared" si="564"/>
        <v>23</v>
      </c>
      <c r="DO394" s="3"/>
    </row>
    <row r="395" spans="1:119" x14ac:dyDescent="0.35">
      <c r="A395" s="3" t="str">
        <f t="shared" si="565"/>
        <v/>
      </c>
      <c r="B395" s="6"/>
      <c r="C395" s="3" t="str">
        <f t="shared" si="515"/>
        <v/>
      </c>
      <c r="D395" s="3" t="e" cm="1">
        <f t="array" ref="D395:F395">INDEX(_xlfn.TEXTSPLIT(B395," ",,TRUE),_xlfn.SEQUENCE(1,3))</f>
        <v>#VALUE!</v>
      </c>
      <c r="E395" s="3" t="e">
        <v>#VALUE!</v>
      </c>
      <c r="F395" s="3" t="e">
        <v>#VALUE!</v>
      </c>
      <c r="G395" s="3" t="e" cm="1">
        <f t="array" ref="G395">_xlfn.XLOOKUP(D395,Data!$D$3:$D$36,Data!$E$3:$G$36)</f>
        <v>#VALUE!</v>
      </c>
      <c r="H395" s="3"/>
      <c r="I395" s="3"/>
      <c r="J395" s="3" t="e">
        <f>_xlfn.XMATCH(E395,Data!$L$3:$L$10)</f>
        <v>#VALUE!</v>
      </c>
      <c r="K395" s="3" t="str">
        <f>IF(M395="",IF(I395,Data!$B$4,_xlfn.XLOOKUP(D395,Data!$D$3:$D$36,Data!$E$3:$E$36)),"")</f>
        <v/>
      </c>
      <c r="L395" s="3" t="str">
        <f>IF(M395="",IF(I395,_xlfn.XLOOKUP(G395,Data!$L$3:$L$10,Data!$M$3:$M$10),IF(H395=0,"",IF(H395=1,E395,_xlfn.XLOOKUP(E395,Data!$L$3:$L$10,Data!$M$3:$M$10)))),"")</f>
        <v/>
      </c>
      <c r="M395" s="3" t="str">
        <f>IF(NOT(ISERROR(F395)),Data!$J$3,IF(ISERROR(G395),Data!$J$4,IF(AND(H395=0,NOT(ISERROR(E395))),Data!$J$5,IF(AND(H395=2,ISERROR(J395)),Data!$J$7,IF(AND(H395=1,ISERROR(E395)),Data!$J$6,"")))))</f>
        <v>I don't know that verb.</v>
      </c>
      <c r="N395" s="3" t="e">
        <f>_xlfn.XLOOKUP(K395,Data!$D$3:$D$36,Data!$H$3:$H$36)</f>
        <v>#N/A</v>
      </c>
      <c r="O395" s="3" t="e">
        <f>_xlfn.XLOOKUP(L395,Data!$X$3:$X$29,Data!$W$3:$W$29)</f>
        <v>#N/A</v>
      </c>
      <c r="P395" s="3" t="b">
        <f>OR(_xlfn.XLOOKUP(CK394,Data!$O$3:$O$25,Data!$U$3:$U$25),AND(CL394,OR(DC394=CK394,DC394=1)))</f>
        <v>1</v>
      </c>
      <c r="Q395" s="3" t="e" cm="1">
        <f t="array" ref="Q395">INDEX(CO394:DN394,1,O395)</f>
        <v>#N/A</v>
      </c>
      <c r="R395" s="3" t="e">
        <f t="shared" si="517"/>
        <v>#N/A</v>
      </c>
      <c r="S395" s="3" t="e">
        <f t="shared" si="566"/>
        <v>#N/A</v>
      </c>
      <c r="T395" s="3" t="str">
        <f t="shared" si="567"/>
        <v/>
      </c>
      <c r="U395" s="3" t="str">
        <f>IF(M395&lt;&gt;"",M395,IF(L395="","",IFERROR(IF(T395=0,IF(S395=FALSE,Data!$J$11,Data!$J$8),""),IF(K395=Data!$B$4,"",Data!$J$8))))</f>
        <v>I don't know that verb.</v>
      </c>
      <c r="V395" s="3" t="e" cm="1">
        <f t="array" ref="V395">INDEX(Data!$Q$3:$T$25,CK394,L395)</f>
        <v>#VALUE!</v>
      </c>
      <c r="W395" s="3" t="e">
        <f t="shared" si="518"/>
        <v>#VALUE!</v>
      </c>
      <c r="X395" s="3">
        <f t="shared" si="568"/>
        <v>0</v>
      </c>
      <c r="Y395" s="3" t="str">
        <f>IF(K395&lt;&gt;"Go","",IF(ISNUMBER(V395),IF(V395&gt;0,W395,Data!$J$9),Play!V395))</f>
        <v/>
      </c>
      <c r="Z395" s="3" t="b">
        <f t="shared" si="569"/>
        <v>0</v>
      </c>
      <c r="AA395" s="3" t="str">
        <f t="shared" si="570"/>
        <v/>
      </c>
      <c r="AB395" s="3">
        <f t="shared" si="519"/>
        <v>0</v>
      </c>
      <c r="AE395" s="5" t="str">
        <f t="shared" si="520"/>
        <v/>
      </c>
      <c r="AF395" s="5" t="str">
        <f>IF(AE395&lt;&gt;"",OR(_xlfn.XLOOKUP(AE395,Data!$O$3:$O$25,Data!$U$3:$U$25),AND(CL394,OR(DC394=1,DC394=CK394))),"")</f>
        <v/>
      </c>
      <c r="AG395" s="5" t="e" cm="1">
        <f t="array" ref="AG395">"Exits: " &amp; _xlfn.TEXTJOIN(", ", TRUE, IF(INDEX(Data!$Q$3:$T$25,AE395,0)&gt;0,Data!$Q$2:$T$2,""))&amp;"."</f>
        <v>#VALUE!</v>
      </c>
      <c r="AH395" s="5" t="str" cm="1">
        <f t="array" ref="AH395">_xlfn.TEXTJOIN(", ", TRUE, IF(CO394:DN394=AE395,_xlfn.XLOOKUP($CO$3:$DN$3,Data!$W$3:$W$28,Data!$X$3:$X$28),""))</f>
        <v/>
      </c>
      <c r="AI395" s="5" t="str">
        <f>IF(AF395="","",IF(AF395,_xlfn.XLOOKUP(AE395,Data!$O$3:$O$25,Data!$P$3:$P$25)&amp;" "&amp;AG395&amp;IF(AH395&lt;&gt;""," You see: " &amp;AH395&amp;".",""),Data!$J$10))</f>
        <v/>
      </c>
      <c r="AJ395" s="5" t="str">
        <f t="shared" si="571"/>
        <v/>
      </c>
      <c r="AK395" s="5" t="str">
        <f>IF(AND(K395="Talk",U395=""),_xlfn.XLOOKUP(T395,Data!$W$3:$W$28,Data!$AC$3:$AC$28),"")</f>
        <v/>
      </c>
      <c r="AL395" s="5" t="str">
        <f t="shared" si="572"/>
        <v/>
      </c>
      <c r="AM395" s="5" t="b">
        <f t="shared" si="573"/>
        <v>0</v>
      </c>
      <c r="AN395" s="5" t="str">
        <f>IF(AM395,IF(_xlfn.XLOOKUP(T395,Data!$W$3:$W$28,Data!$AA$3:$AA$28)=FALSE,"You can't take that.",IF(Q395=1,"You already have that.",IF(OR(CK394=CT394,CK394=CY394),"The unholy fiend prevents you!",""))),"")</f>
        <v/>
      </c>
      <c r="AO395" s="5" t="str">
        <f t="shared" si="574"/>
        <v/>
      </c>
      <c r="AP395" s="5" t="str">
        <f t="shared" si="575"/>
        <v/>
      </c>
      <c r="AQ395" s="5" t="b">
        <f t="shared" si="576"/>
        <v>0</v>
      </c>
      <c r="AR395" s="5" t="str">
        <f t="shared" si="577"/>
        <v/>
      </c>
      <c r="AS395" s="5" t="str">
        <f t="shared" si="578"/>
        <v/>
      </c>
      <c r="AT395" s="5" t="str">
        <f t="shared" si="516"/>
        <v/>
      </c>
      <c r="AU395" s="5" t="str">
        <f>IF(AND(K395="Examine",U395=""),_xlfn.XLOOKUP(T395,Data!$W$3:$W$28,Data!$Z$3:$Z$28)&amp;IF(T395=15,IF(CL394,IF(CM394&gt;=14,"burning brightly.",IF(CM394&gt;=9,"burning steadily.",IF(CM394&gt;=4,"burning weakly.","guttering."))),"unlit."),""),"")</f>
        <v/>
      </c>
      <c r="AV395" s="5" t="str" cm="1">
        <f t="array" ref="AV395">_xlfn.TEXTJOIN(", ", TRUE, IF(CO394:DN394=1,CO$1:DN$1,""))</f>
        <v/>
      </c>
      <c r="AW395" s="5" t="str">
        <f t="shared" si="579"/>
        <v/>
      </c>
      <c r="AX395" s="5" t="b">
        <f t="shared" si="580"/>
        <v>0</v>
      </c>
      <c r="AY395" s="5" t="str">
        <f>IF(AX395,IF(NOT(ISBLANK(_xlfn.XLOOKUP(T395,Data!$W$3:$W$28,Data!$AD$3:$AD$28))),IF(CK394=12,"","There's nowhere to pour it away here."),"You can't empty that!"),"")</f>
        <v/>
      </c>
      <c r="AZ395" s="5" t="str">
        <f t="shared" si="581"/>
        <v/>
      </c>
      <c r="BA395" s="5" t="b">
        <f t="shared" si="582"/>
        <v>0</v>
      </c>
      <c r="BB395" s="5" t="e">
        <f>_xlfn.XLOOKUP(T395,Data!$W$3:$W$28,Data!$AD$3:$AD$28)</f>
        <v>#N/A</v>
      </c>
      <c r="BC395" s="5" t="str">
        <f t="shared" si="583"/>
        <v/>
      </c>
      <c r="BD395" s="5" t="str">
        <f t="shared" si="584"/>
        <v/>
      </c>
      <c r="BE395" s="5" t="b">
        <f t="shared" si="585"/>
        <v>0</v>
      </c>
      <c r="BF395" s="5" t="str">
        <f t="shared" si="521"/>
        <v/>
      </c>
      <c r="BG395" s="5" t="str">
        <f t="shared" si="586"/>
        <v/>
      </c>
      <c r="BH395" s="5" t="b">
        <f t="shared" si="587"/>
        <v>0</v>
      </c>
      <c r="BI395" s="5" t="str">
        <f t="shared" si="588"/>
        <v/>
      </c>
      <c r="BJ395" s="5" t="str">
        <f t="shared" si="522"/>
        <v/>
      </c>
      <c r="BK395" s="5" t="str">
        <f>IF(BH395,IF(BI395="","You ring the bell. "&amp;IF(BJ395=0,"Nothing else happens.","The "&amp;_xlfn.XLOOKUP(BJ395,Data!$W$3:$W$28,Data!$X$3:$X$28)&amp;" is transformed!"),BI395),"")</f>
        <v/>
      </c>
      <c r="BL395" s="5" t="b">
        <f t="shared" si="589"/>
        <v>0</v>
      </c>
      <c r="BM395" s="5" t="b">
        <f t="shared" si="590"/>
        <v>0</v>
      </c>
      <c r="BN395" s="5" t="str">
        <f t="shared" si="523"/>
        <v/>
      </c>
      <c r="BO395" s="5" t="str">
        <f t="shared" si="524"/>
        <v/>
      </c>
      <c r="BP395" s="5" t="b">
        <f t="shared" si="591"/>
        <v>0</v>
      </c>
      <c r="BQ395" s="5" t="str">
        <f>IF(BP395,IF(_xlfn.XLOOKUP(T395,Data!$W$3:$W$28,Data!$AB$3:$AB$28),"That's much too precious to give away!",IF(OR(AND(T395=17,CK394=CQ394),AND(T395=21,CK394=CV394)),"","No-one here seems to want that.")),"")</f>
        <v/>
      </c>
      <c r="BR395" s="5" t="str">
        <f>IF(BP395,IF(BQ395&lt;&gt;"",BQ395,IF(T395=21,Data!$B$5,"The priest takes the water and it is transformed by heavenly radiance!")),"")</f>
        <v/>
      </c>
      <c r="BS395" s="5" t="b">
        <f t="shared" si="592"/>
        <v>0</v>
      </c>
      <c r="BT395" s="5" t="str">
        <f t="shared" si="525"/>
        <v/>
      </c>
      <c r="BU395" s="5" t="str">
        <f t="shared" si="593"/>
        <v/>
      </c>
      <c r="BV395" s="5" t="b">
        <f t="shared" si="594"/>
        <v>0</v>
      </c>
      <c r="BW395" s="5" t="str">
        <f t="shared" si="526"/>
        <v/>
      </c>
      <c r="BX395" s="5" t="str">
        <f t="shared" si="595"/>
        <v/>
      </c>
      <c r="BY395" s="5" t="b">
        <f t="shared" si="596"/>
        <v>0</v>
      </c>
      <c r="BZ395" s="5">
        <f t="shared" si="597"/>
        <v>0</v>
      </c>
      <c r="CA395" s="5" t="str">
        <f t="shared" si="527"/>
        <v/>
      </c>
      <c r="CB395" s="5" t="b">
        <f t="shared" si="528"/>
        <v>0</v>
      </c>
      <c r="CC395" s="5" t="str">
        <f t="shared" si="529"/>
        <v/>
      </c>
      <c r="CD395" s="5" t="b">
        <f t="shared" si="530"/>
        <v>0</v>
      </c>
      <c r="CE395" s="5" t="b">
        <f t="shared" si="531"/>
        <v>0</v>
      </c>
      <c r="CF395" s="5" t="b">
        <f t="shared" si="532"/>
        <v>0</v>
      </c>
      <c r="CG395" s="5" t="b">
        <f t="shared" si="533"/>
        <v>0</v>
      </c>
      <c r="CH395" s="5" t="b">
        <f t="shared" si="534"/>
        <v>0</v>
      </c>
      <c r="CI395" s="5">
        <f t="shared" si="535"/>
        <v>0</v>
      </c>
      <c r="CJ395" s="5" t="str">
        <f t="shared" si="536"/>
        <v>I don't know that verb.</v>
      </c>
      <c r="CK395" s="4">
        <f t="shared" si="537"/>
        <v>3</v>
      </c>
      <c r="CL395" s="4" t="b">
        <f t="shared" si="538"/>
        <v>0</v>
      </c>
      <c r="CM395" s="4">
        <f t="shared" si="598"/>
        <v>20</v>
      </c>
      <c r="CN395" s="4" t="b">
        <f t="shared" si="539"/>
        <v>0</v>
      </c>
      <c r="CO395" s="4">
        <f t="shared" si="540"/>
        <v>12</v>
      </c>
      <c r="CP395" s="4">
        <f t="shared" si="541"/>
        <v>10</v>
      </c>
      <c r="CQ395" s="4">
        <f t="shared" si="542"/>
        <v>2</v>
      </c>
      <c r="CR395" s="4">
        <f t="shared" si="543"/>
        <v>20</v>
      </c>
      <c r="CS395" s="4">
        <f t="shared" si="544"/>
        <v>2</v>
      </c>
      <c r="CT395" s="4">
        <f t="shared" si="545"/>
        <v>15</v>
      </c>
      <c r="CU395" s="4">
        <f t="shared" si="546"/>
        <v>16</v>
      </c>
      <c r="CV395" s="4">
        <f t="shared" si="547"/>
        <v>8</v>
      </c>
      <c r="CW395" s="4">
        <f t="shared" si="548"/>
        <v>8</v>
      </c>
      <c r="CX395" s="4">
        <f t="shared" si="549"/>
        <v>14</v>
      </c>
      <c r="CY395" s="4">
        <f t="shared" si="550"/>
        <v>19</v>
      </c>
      <c r="CZ395" s="4">
        <f t="shared" si="551"/>
        <v>9</v>
      </c>
      <c r="DA395" s="4">
        <f t="shared" si="552"/>
        <v>2</v>
      </c>
      <c r="DB395" s="4">
        <f t="shared" si="553"/>
        <v>12</v>
      </c>
      <c r="DC395" s="4">
        <f t="shared" si="514"/>
        <v>2</v>
      </c>
      <c r="DD395" s="4">
        <f t="shared" si="554"/>
        <v>2</v>
      </c>
      <c r="DE395" s="4">
        <f t="shared" si="555"/>
        <v>2</v>
      </c>
      <c r="DF395" s="4">
        <f t="shared" si="556"/>
        <v>10</v>
      </c>
      <c r="DG395" s="4">
        <f t="shared" si="557"/>
        <v>2</v>
      </c>
      <c r="DH395" s="4">
        <f t="shared" si="558"/>
        <v>17</v>
      </c>
      <c r="DI395" s="4">
        <f t="shared" si="559"/>
        <v>6</v>
      </c>
      <c r="DJ395" s="4">
        <f t="shared" si="560"/>
        <v>15</v>
      </c>
      <c r="DK395" s="4">
        <f t="shared" si="561"/>
        <v>19</v>
      </c>
      <c r="DL395" s="4">
        <f t="shared" si="562"/>
        <v>2</v>
      </c>
      <c r="DM395" s="4">
        <f t="shared" si="563"/>
        <v>22</v>
      </c>
      <c r="DN395" s="4">
        <f t="shared" si="564"/>
        <v>23</v>
      </c>
      <c r="DO395" s="3"/>
    </row>
    <row r="396" spans="1:119" x14ac:dyDescent="0.35">
      <c r="A396" s="3" t="str">
        <f t="shared" si="565"/>
        <v/>
      </c>
      <c r="B396" s="6"/>
      <c r="C396" s="3" t="str">
        <f t="shared" si="515"/>
        <v/>
      </c>
      <c r="D396" s="3" t="e" cm="1">
        <f t="array" ref="D396:F396">INDEX(_xlfn.TEXTSPLIT(B396," ",,TRUE),_xlfn.SEQUENCE(1,3))</f>
        <v>#VALUE!</v>
      </c>
      <c r="E396" s="3" t="e">
        <v>#VALUE!</v>
      </c>
      <c r="F396" s="3" t="e">
        <v>#VALUE!</v>
      </c>
      <c r="G396" s="3" t="e" cm="1">
        <f t="array" ref="G396">_xlfn.XLOOKUP(D396,Data!$D$3:$D$36,Data!$E$3:$G$36)</f>
        <v>#VALUE!</v>
      </c>
      <c r="H396" s="3"/>
      <c r="I396" s="3"/>
      <c r="J396" s="3" t="e">
        <f>_xlfn.XMATCH(E396,Data!$L$3:$L$10)</f>
        <v>#VALUE!</v>
      </c>
      <c r="K396" s="3" t="str">
        <f>IF(M396="",IF(I396,Data!$B$4,_xlfn.XLOOKUP(D396,Data!$D$3:$D$36,Data!$E$3:$E$36)),"")</f>
        <v/>
      </c>
      <c r="L396" s="3" t="str">
        <f>IF(M396="",IF(I396,_xlfn.XLOOKUP(G396,Data!$L$3:$L$10,Data!$M$3:$M$10),IF(H396=0,"",IF(H396=1,E396,_xlfn.XLOOKUP(E396,Data!$L$3:$L$10,Data!$M$3:$M$10)))),"")</f>
        <v/>
      </c>
      <c r="M396" s="3" t="str">
        <f>IF(NOT(ISERROR(F396)),Data!$J$3,IF(ISERROR(G396),Data!$J$4,IF(AND(H396=0,NOT(ISERROR(E396))),Data!$J$5,IF(AND(H396=2,ISERROR(J396)),Data!$J$7,IF(AND(H396=1,ISERROR(E396)),Data!$J$6,"")))))</f>
        <v>I don't know that verb.</v>
      </c>
      <c r="N396" s="3" t="e">
        <f>_xlfn.XLOOKUP(K396,Data!$D$3:$D$36,Data!$H$3:$H$36)</f>
        <v>#N/A</v>
      </c>
      <c r="O396" s="3" t="e">
        <f>_xlfn.XLOOKUP(L396,Data!$X$3:$X$29,Data!$W$3:$W$29)</f>
        <v>#N/A</v>
      </c>
      <c r="P396" s="3" t="b">
        <f>OR(_xlfn.XLOOKUP(CK395,Data!$O$3:$O$25,Data!$U$3:$U$25),AND(CL395,OR(DC395=CK395,DC395=1)))</f>
        <v>1</v>
      </c>
      <c r="Q396" s="3" t="e" cm="1">
        <f t="array" ref="Q396">INDEX(CO395:DN395,1,O396)</f>
        <v>#N/A</v>
      </c>
      <c r="R396" s="3" t="e">
        <f t="shared" si="517"/>
        <v>#N/A</v>
      </c>
      <c r="S396" s="3" t="e">
        <f t="shared" si="566"/>
        <v>#N/A</v>
      </c>
      <c r="T396" s="3" t="str">
        <f t="shared" si="567"/>
        <v/>
      </c>
      <c r="U396" s="3" t="str">
        <f>IF(M396&lt;&gt;"",M396,IF(L396="","",IFERROR(IF(T396=0,IF(S396=FALSE,Data!$J$11,Data!$J$8),""),IF(K396=Data!$B$4,"",Data!$J$8))))</f>
        <v>I don't know that verb.</v>
      </c>
      <c r="V396" s="3" t="e" cm="1">
        <f t="array" ref="V396">INDEX(Data!$Q$3:$T$25,CK395,L396)</f>
        <v>#VALUE!</v>
      </c>
      <c r="W396" s="3" t="e">
        <f t="shared" si="518"/>
        <v>#VALUE!</v>
      </c>
      <c r="X396" s="3">
        <f t="shared" si="568"/>
        <v>0</v>
      </c>
      <c r="Y396" s="3" t="str">
        <f>IF(K396&lt;&gt;"Go","",IF(ISNUMBER(V396),IF(V396&gt;0,W396,Data!$J$9),Play!V396))</f>
        <v/>
      </c>
      <c r="Z396" s="3" t="b">
        <f t="shared" si="569"/>
        <v>0</v>
      </c>
      <c r="AA396" s="3" t="str">
        <f t="shared" si="570"/>
        <v/>
      </c>
      <c r="AB396" s="3">
        <f t="shared" si="519"/>
        <v>0</v>
      </c>
      <c r="AE396" s="5" t="str">
        <f t="shared" si="520"/>
        <v/>
      </c>
      <c r="AF396" s="5" t="str">
        <f>IF(AE396&lt;&gt;"",OR(_xlfn.XLOOKUP(AE396,Data!$O$3:$O$25,Data!$U$3:$U$25),AND(CL395,OR(DC395=1,DC395=CK395))),"")</f>
        <v/>
      </c>
      <c r="AG396" s="5" t="e" cm="1">
        <f t="array" ref="AG396">"Exits: " &amp; _xlfn.TEXTJOIN(", ", TRUE, IF(INDEX(Data!$Q$3:$T$25,AE396,0)&gt;0,Data!$Q$2:$T$2,""))&amp;"."</f>
        <v>#VALUE!</v>
      </c>
      <c r="AH396" s="5" t="str" cm="1">
        <f t="array" ref="AH396">_xlfn.TEXTJOIN(", ", TRUE, IF(CO395:DN395=AE396,_xlfn.XLOOKUP($CO$3:$DN$3,Data!$W$3:$W$28,Data!$X$3:$X$28),""))</f>
        <v/>
      </c>
      <c r="AI396" s="5" t="str">
        <f>IF(AF396="","",IF(AF396,_xlfn.XLOOKUP(AE396,Data!$O$3:$O$25,Data!$P$3:$P$25)&amp;" "&amp;AG396&amp;IF(AH396&lt;&gt;""," You see: " &amp;AH396&amp;".",""),Data!$J$10))</f>
        <v/>
      </c>
      <c r="AJ396" s="5" t="str">
        <f t="shared" si="571"/>
        <v/>
      </c>
      <c r="AK396" s="5" t="str">
        <f>IF(AND(K396="Talk",U396=""),_xlfn.XLOOKUP(T396,Data!$W$3:$W$28,Data!$AC$3:$AC$28),"")</f>
        <v/>
      </c>
      <c r="AL396" s="5" t="str">
        <f t="shared" si="572"/>
        <v/>
      </c>
      <c r="AM396" s="5" t="b">
        <f t="shared" si="573"/>
        <v>0</v>
      </c>
      <c r="AN396" s="5" t="str">
        <f>IF(AM396,IF(_xlfn.XLOOKUP(T396,Data!$W$3:$W$28,Data!$AA$3:$AA$28)=FALSE,"You can't take that.",IF(Q396=1,"You already have that.",IF(OR(CK395=CT395,CK395=CY395),"The unholy fiend prevents you!",""))),"")</f>
        <v/>
      </c>
      <c r="AO396" s="5" t="str">
        <f t="shared" si="574"/>
        <v/>
      </c>
      <c r="AP396" s="5" t="str">
        <f t="shared" si="575"/>
        <v/>
      </c>
      <c r="AQ396" s="5" t="b">
        <f t="shared" si="576"/>
        <v>0</v>
      </c>
      <c r="AR396" s="5" t="str">
        <f t="shared" si="577"/>
        <v/>
      </c>
      <c r="AS396" s="5" t="str">
        <f t="shared" si="578"/>
        <v/>
      </c>
      <c r="AT396" s="5" t="str">
        <f t="shared" si="516"/>
        <v/>
      </c>
      <c r="AU396" s="5" t="str">
        <f>IF(AND(K396="Examine",U396=""),_xlfn.XLOOKUP(T396,Data!$W$3:$W$28,Data!$Z$3:$Z$28)&amp;IF(T396=15,IF(CL395,IF(CM395&gt;=14,"burning brightly.",IF(CM395&gt;=9,"burning steadily.",IF(CM395&gt;=4,"burning weakly.","guttering."))),"unlit."),""),"")</f>
        <v/>
      </c>
      <c r="AV396" s="5" t="str" cm="1">
        <f t="array" ref="AV396">_xlfn.TEXTJOIN(", ", TRUE, IF(CO395:DN395=1,CO$1:DN$1,""))</f>
        <v/>
      </c>
      <c r="AW396" s="5" t="str">
        <f t="shared" si="579"/>
        <v/>
      </c>
      <c r="AX396" s="5" t="b">
        <f t="shared" si="580"/>
        <v>0</v>
      </c>
      <c r="AY396" s="5" t="str">
        <f>IF(AX396,IF(NOT(ISBLANK(_xlfn.XLOOKUP(T396,Data!$W$3:$W$28,Data!$AD$3:$AD$28))),IF(CK395=12,"","There's nowhere to pour it away here."),"You can't empty that!"),"")</f>
        <v/>
      </c>
      <c r="AZ396" s="5" t="str">
        <f t="shared" si="581"/>
        <v/>
      </c>
      <c r="BA396" s="5" t="b">
        <f t="shared" si="582"/>
        <v>0</v>
      </c>
      <c r="BB396" s="5" t="e">
        <f>_xlfn.XLOOKUP(T396,Data!$W$3:$W$28,Data!$AD$3:$AD$28)</f>
        <v>#N/A</v>
      </c>
      <c r="BC396" s="5" t="str">
        <f t="shared" si="583"/>
        <v/>
      </c>
      <c r="BD396" s="5" t="str">
        <f t="shared" si="584"/>
        <v/>
      </c>
      <c r="BE396" s="5" t="b">
        <f t="shared" si="585"/>
        <v>0</v>
      </c>
      <c r="BF396" s="5" t="str">
        <f t="shared" si="521"/>
        <v/>
      </c>
      <c r="BG396" s="5" t="str">
        <f t="shared" si="586"/>
        <v/>
      </c>
      <c r="BH396" s="5" t="b">
        <f t="shared" si="587"/>
        <v>0</v>
      </c>
      <c r="BI396" s="5" t="str">
        <f t="shared" si="588"/>
        <v/>
      </c>
      <c r="BJ396" s="5" t="str">
        <f t="shared" si="522"/>
        <v/>
      </c>
      <c r="BK396" s="5" t="str">
        <f>IF(BH396,IF(BI396="","You ring the bell. "&amp;IF(BJ396=0,"Nothing else happens.","The "&amp;_xlfn.XLOOKUP(BJ396,Data!$W$3:$W$28,Data!$X$3:$X$28)&amp;" is transformed!"),BI396),"")</f>
        <v/>
      </c>
      <c r="BL396" s="5" t="b">
        <f t="shared" si="589"/>
        <v>0</v>
      </c>
      <c r="BM396" s="5" t="b">
        <f t="shared" si="590"/>
        <v>0</v>
      </c>
      <c r="BN396" s="5" t="str">
        <f t="shared" si="523"/>
        <v/>
      </c>
      <c r="BO396" s="5" t="str">
        <f t="shared" si="524"/>
        <v/>
      </c>
      <c r="BP396" s="5" t="b">
        <f t="shared" si="591"/>
        <v>0</v>
      </c>
      <c r="BQ396" s="5" t="str">
        <f>IF(BP396,IF(_xlfn.XLOOKUP(T396,Data!$W$3:$W$28,Data!$AB$3:$AB$28),"That's much too precious to give away!",IF(OR(AND(T396=17,CK395=CQ395),AND(T396=21,CK395=CV395)),"","No-one here seems to want that.")),"")</f>
        <v/>
      </c>
      <c r="BR396" s="5" t="str">
        <f>IF(BP396,IF(BQ396&lt;&gt;"",BQ396,IF(T396=21,Data!$B$5,"The priest takes the water and it is transformed by heavenly radiance!")),"")</f>
        <v/>
      </c>
      <c r="BS396" s="5" t="b">
        <f t="shared" si="592"/>
        <v>0</v>
      </c>
      <c r="BT396" s="5" t="str">
        <f t="shared" si="525"/>
        <v/>
      </c>
      <c r="BU396" s="5" t="str">
        <f t="shared" si="593"/>
        <v/>
      </c>
      <c r="BV396" s="5" t="b">
        <f t="shared" si="594"/>
        <v>0</v>
      </c>
      <c r="BW396" s="5" t="str">
        <f t="shared" si="526"/>
        <v/>
      </c>
      <c r="BX396" s="5" t="str">
        <f t="shared" si="595"/>
        <v/>
      </c>
      <c r="BY396" s="5" t="b">
        <f t="shared" si="596"/>
        <v>0</v>
      </c>
      <c r="BZ396" s="5">
        <f t="shared" si="597"/>
        <v>0</v>
      </c>
      <c r="CA396" s="5" t="str">
        <f t="shared" si="527"/>
        <v/>
      </c>
      <c r="CB396" s="5" t="b">
        <f t="shared" si="528"/>
        <v>0</v>
      </c>
      <c r="CC396" s="5" t="str">
        <f t="shared" si="529"/>
        <v/>
      </c>
      <c r="CD396" s="5" t="b">
        <f t="shared" si="530"/>
        <v>0</v>
      </c>
      <c r="CE396" s="5" t="b">
        <f t="shared" si="531"/>
        <v>0</v>
      </c>
      <c r="CF396" s="5" t="b">
        <f t="shared" si="532"/>
        <v>0</v>
      </c>
      <c r="CG396" s="5" t="b">
        <f t="shared" si="533"/>
        <v>0</v>
      </c>
      <c r="CH396" s="5" t="b">
        <f t="shared" si="534"/>
        <v>0</v>
      </c>
      <c r="CI396" s="5">
        <f t="shared" si="535"/>
        <v>0</v>
      </c>
      <c r="CJ396" s="5" t="str">
        <f t="shared" si="536"/>
        <v>I don't know that verb.</v>
      </c>
      <c r="CK396" s="4">
        <f t="shared" si="537"/>
        <v>3</v>
      </c>
      <c r="CL396" s="4" t="b">
        <f t="shared" si="538"/>
        <v>0</v>
      </c>
      <c r="CM396" s="4">
        <f t="shared" si="598"/>
        <v>20</v>
      </c>
      <c r="CN396" s="4" t="b">
        <f t="shared" si="539"/>
        <v>0</v>
      </c>
      <c r="CO396" s="4">
        <f t="shared" si="540"/>
        <v>12</v>
      </c>
      <c r="CP396" s="4">
        <f t="shared" si="541"/>
        <v>10</v>
      </c>
      <c r="CQ396" s="4">
        <f t="shared" si="542"/>
        <v>2</v>
      </c>
      <c r="CR396" s="4">
        <f t="shared" si="543"/>
        <v>20</v>
      </c>
      <c r="CS396" s="4">
        <f t="shared" si="544"/>
        <v>2</v>
      </c>
      <c r="CT396" s="4">
        <f t="shared" si="545"/>
        <v>15</v>
      </c>
      <c r="CU396" s="4">
        <f t="shared" si="546"/>
        <v>16</v>
      </c>
      <c r="CV396" s="4">
        <f t="shared" si="547"/>
        <v>8</v>
      </c>
      <c r="CW396" s="4">
        <f t="shared" si="548"/>
        <v>8</v>
      </c>
      <c r="CX396" s="4">
        <f t="shared" si="549"/>
        <v>14</v>
      </c>
      <c r="CY396" s="4">
        <f t="shared" si="550"/>
        <v>19</v>
      </c>
      <c r="CZ396" s="4">
        <f t="shared" si="551"/>
        <v>9</v>
      </c>
      <c r="DA396" s="4">
        <f t="shared" si="552"/>
        <v>2</v>
      </c>
      <c r="DB396" s="4">
        <f t="shared" si="553"/>
        <v>12</v>
      </c>
      <c r="DC396" s="4">
        <f t="shared" si="514"/>
        <v>2</v>
      </c>
      <c r="DD396" s="4">
        <f t="shared" si="554"/>
        <v>2</v>
      </c>
      <c r="DE396" s="4">
        <f t="shared" si="555"/>
        <v>2</v>
      </c>
      <c r="DF396" s="4">
        <f t="shared" si="556"/>
        <v>10</v>
      </c>
      <c r="DG396" s="4">
        <f t="shared" si="557"/>
        <v>2</v>
      </c>
      <c r="DH396" s="4">
        <f t="shared" si="558"/>
        <v>17</v>
      </c>
      <c r="DI396" s="4">
        <f t="shared" si="559"/>
        <v>6</v>
      </c>
      <c r="DJ396" s="4">
        <f t="shared" si="560"/>
        <v>15</v>
      </c>
      <c r="DK396" s="4">
        <f t="shared" si="561"/>
        <v>19</v>
      </c>
      <c r="DL396" s="4">
        <f t="shared" si="562"/>
        <v>2</v>
      </c>
      <c r="DM396" s="4">
        <f t="shared" si="563"/>
        <v>22</v>
      </c>
      <c r="DN396" s="4">
        <f t="shared" si="564"/>
        <v>23</v>
      </c>
      <c r="DO396" s="3"/>
    </row>
    <row r="397" spans="1:119" x14ac:dyDescent="0.35">
      <c r="A397" s="3" t="str">
        <f t="shared" si="565"/>
        <v/>
      </c>
      <c r="B397" s="6"/>
      <c r="C397" s="3" t="str">
        <f t="shared" si="515"/>
        <v/>
      </c>
      <c r="D397" s="3" t="e" cm="1">
        <f t="array" ref="D397:F397">INDEX(_xlfn.TEXTSPLIT(B397," ",,TRUE),_xlfn.SEQUENCE(1,3))</f>
        <v>#VALUE!</v>
      </c>
      <c r="E397" s="3" t="e">
        <v>#VALUE!</v>
      </c>
      <c r="F397" s="3" t="e">
        <v>#VALUE!</v>
      </c>
      <c r="G397" s="3" t="e" cm="1">
        <f t="array" ref="G397">_xlfn.XLOOKUP(D397,Data!$D$3:$D$36,Data!$E$3:$G$36)</f>
        <v>#VALUE!</v>
      </c>
      <c r="H397" s="3"/>
      <c r="I397" s="3"/>
      <c r="J397" s="3" t="e">
        <f>_xlfn.XMATCH(E397,Data!$L$3:$L$10)</f>
        <v>#VALUE!</v>
      </c>
      <c r="K397" s="3" t="str">
        <f>IF(M397="",IF(I397,Data!$B$4,_xlfn.XLOOKUP(D397,Data!$D$3:$D$36,Data!$E$3:$E$36)),"")</f>
        <v/>
      </c>
      <c r="L397" s="3" t="str">
        <f>IF(M397="",IF(I397,_xlfn.XLOOKUP(G397,Data!$L$3:$L$10,Data!$M$3:$M$10),IF(H397=0,"",IF(H397=1,E397,_xlfn.XLOOKUP(E397,Data!$L$3:$L$10,Data!$M$3:$M$10)))),"")</f>
        <v/>
      </c>
      <c r="M397" s="3" t="str">
        <f>IF(NOT(ISERROR(F397)),Data!$J$3,IF(ISERROR(G397),Data!$J$4,IF(AND(H397=0,NOT(ISERROR(E397))),Data!$J$5,IF(AND(H397=2,ISERROR(J397)),Data!$J$7,IF(AND(H397=1,ISERROR(E397)),Data!$J$6,"")))))</f>
        <v>I don't know that verb.</v>
      </c>
      <c r="N397" s="3" t="e">
        <f>_xlfn.XLOOKUP(K397,Data!$D$3:$D$36,Data!$H$3:$H$36)</f>
        <v>#N/A</v>
      </c>
      <c r="O397" s="3" t="e">
        <f>_xlfn.XLOOKUP(L397,Data!$X$3:$X$29,Data!$W$3:$W$29)</f>
        <v>#N/A</v>
      </c>
      <c r="P397" s="3" t="b">
        <f>OR(_xlfn.XLOOKUP(CK396,Data!$O$3:$O$25,Data!$U$3:$U$25),AND(CL396,OR(DC396=CK396,DC396=1)))</f>
        <v>1</v>
      </c>
      <c r="Q397" s="3" t="e" cm="1">
        <f t="array" ref="Q397">INDEX(CO396:DN396,1,O397)</f>
        <v>#N/A</v>
      </c>
      <c r="R397" s="3" t="e">
        <f t="shared" si="517"/>
        <v>#N/A</v>
      </c>
      <c r="S397" s="3" t="e">
        <f t="shared" si="566"/>
        <v>#N/A</v>
      </c>
      <c r="T397" s="3" t="str">
        <f t="shared" si="567"/>
        <v/>
      </c>
      <c r="U397" s="3" t="str">
        <f>IF(M397&lt;&gt;"",M397,IF(L397="","",IFERROR(IF(T397=0,IF(S397=FALSE,Data!$J$11,Data!$J$8),""),IF(K397=Data!$B$4,"",Data!$J$8))))</f>
        <v>I don't know that verb.</v>
      </c>
      <c r="V397" s="3" t="e" cm="1">
        <f t="array" ref="V397">INDEX(Data!$Q$3:$T$25,CK396,L397)</f>
        <v>#VALUE!</v>
      </c>
      <c r="W397" s="3" t="e">
        <f t="shared" si="518"/>
        <v>#VALUE!</v>
      </c>
      <c r="X397" s="3">
        <f t="shared" si="568"/>
        <v>0</v>
      </c>
      <c r="Y397" s="3" t="str">
        <f>IF(K397&lt;&gt;"Go","",IF(ISNUMBER(V397),IF(V397&gt;0,W397,Data!$J$9),Play!V397))</f>
        <v/>
      </c>
      <c r="Z397" s="3" t="b">
        <f t="shared" si="569"/>
        <v>0</v>
      </c>
      <c r="AA397" s="3" t="str">
        <f t="shared" si="570"/>
        <v/>
      </c>
      <c r="AB397" s="3">
        <f t="shared" si="519"/>
        <v>0</v>
      </c>
      <c r="AE397" s="5" t="str">
        <f t="shared" si="520"/>
        <v/>
      </c>
      <c r="AF397" s="5" t="str">
        <f>IF(AE397&lt;&gt;"",OR(_xlfn.XLOOKUP(AE397,Data!$O$3:$O$25,Data!$U$3:$U$25),AND(CL396,OR(DC396=1,DC396=CK396))),"")</f>
        <v/>
      </c>
      <c r="AG397" s="5" t="e" cm="1">
        <f t="array" ref="AG397">"Exits: " &amp; _xlfn.TEXTJOIN(", ", TRUE, IF(INDEX(Data!$Q$3:$T$25,AE397,0)&gt;0,Data!$Q$2:$T$2,""))&amp;"."</f>
        <v>#VALUE!</v>
      </c>
      <c r="AH397" s="5" t="str" cm="1">
        <f t="array" ref="AH397">_xlfn.TEXTJOIN(", ", TRUE, IF(CO396:DN396=AE397,_xlfn.XLOOKUP($CO$3:$DN$3,Data!$W$3:$W$28,Data!$X$3:$X$28),""))</f>
        <v/>
      </c>
      <c r="AI397" s="5" t="str">
        <f>IF(AF397="","",IF(AF397,_xlfn.XLOOKUP(AE397,Data!$O$3:$O$25,Data!$P$3:$P$25)&amp;" "&amp;AG397&amp;IF(AH397&lt;&gt;""," You see: " &amp;AH397&amp;".",""),Data!$J$10))</f>
        <v/>
      </c>
      <c r="AJ397" s="5" t="str">
        <f t="shared" si="571"/>
        <v/>
      </c>
      <c r="AK397" s="5" t="str">
        <f>IF(AND(K397="Talk",U397=""),_xlfn.XLOOKUP(T397,Data!$W$3:$W$28,Data!$AC$3:$AC$28),"")</f>
        <v/>
      </c>
      <c r="AL397" s="5" t="str">
        <f t="shared" si="572"/>
        <v/>
      </c>
      <c r="AM397" s="5" t="b">
        <f t="shared" si="573"/>
        <v>0</v>
      </c>
      <c r="AN397" s="5" t="str">
        <f>IF(AM397,IF(_xlfn.XLOOKUP(T397,Data!$W$3:$W$28,Data!$AA$3:$AA$28)=FALSE,"You can't take that.",IF(Q397=1,"You already have that.",IF(OR(CK396=CT396,CK396=CY396),"The unholy fiend prevents you!",""))),"")</f>
        <v/>
      </c>
      <c r="AO397" s="5" t="str">
        <f t="shared" si="574"/>
        <v/>
      </c>
      <c r="AP397" s="5" t="str">
        <f t="shared" si="575"/>
        <v/>
      </c>
      <c r="AQ397" s="5" t="b">
        <f t="shared" si="576"/>
        <v>0</v>
      </c>
      <c r="AR397" s="5" t="str">
        <f t="shared" si="577"/>
        <v/>
      </c>
      <c r="AS397" s="5" t="str">
        <f t="shared" si="578"/>
        <v/>
      </c>
      <c r="AT397" s="5" t="str">
        <f t="shared" si="516"/>
        <v/>
      </c>
      <c r="AU397" s="5" t="str">
        <f>IF(AND(K397="Examine",U397=""),_xlfn.XLOOKUP(T397,Data!$W$3:$W$28,Data!$Z$3:$Z$28)&amp;IF(T397=15,IF(CL396,IF(CM396&gt;=14,"burning brightly.",IF(CM396&gt;=9,"burning steadily.",IF(CM396&gt;=4,"burning weakly.","guttering."))),"unlit."),""),"")</f>
        <v/>
      </c>
      <c r="AV397" s="5" t="str" cm="1">
        <f t="array" ref="AV397">_xlfn.TEXTJOIN(", ", TRUE, IF(CO396:DN396=1,CO$1:DN$1,""))</f>
        <v/>
      </c>
      <c r="AW397" s="5" t="str">
        <f t="shared" si="579"/>
        <v/>
      </c>
      <c r="AX397" s="5" t="b">
        <f t="shared" si="580"/>
        <v>0</v>
      </c>
      <c r="AY397" s="5" t="str">
        <f>IF(AX397,IF(NOT(ISBLANK(_xlfn.XLOOKUP(T397,Data!$W$3:$W$28,Data!$AD$3:$AD$28))),IF(CK396=12,"","There's nowhere to pour it away here."),"You can't empty that!"),"")</f>
        <v/>
      </c>
      <c r="AZ397" s="5" t="str">
        <f t="shared" si="581"/>
        <v/>
      </c>
      <c r="BA397" s="5" t="b">
        <f t="shared" si="582"/>
        <v>0</v>
      </c>
      <c r="BB397" s="5" t="e">
        <f>_xlfn.XLOOKUP(T397,Data!$W$3:$W$28,Data!$AD$3:$AD$28)</f>
        <v>#N/A</v>
      </c>
      <c r="BC397" s="5" t="str">
        <f t="shared" si="583"/>
        <v/>
      </c>
      <c r="BD397" s="5" t="str">
        <f t="shared" si="584"/>
        <v/>
      </c>
      <c r="BE397" s="5" t="b">
        <f t="shared" si="585"/>
        <v>0</v>
      </c>
      <c r="BF397" s="5" t="str">
        <f t="shared" si="521"/>
        <v/>
      </c>
      <c r="BG397" s="5" t="str">
        <f t="shared" si="586"/>
        <v/>
      </c>
      <c r="BH397" s="5" t="b">
        <f t="shared" si="587"/>
        <v>0</v>
      </c>
      <c r="BI397" s="5" t="str">
        <f t="shared" si="588"/>
        <v/>
      </c>
      <c r="BJ397" s="5" t="str">
        <f t="shared" si="522"/>
        <v/>
      </c>
      <c r="BK397" s="5" t="str">
        <f>IF(BH397,IF(BI397="","You ring the bell. "&amp;IF(BJ397=0,"Nothing else happens.","The "&amp;_xlfn.XLOOKUP(BJ397,Data!$W$3:$W$28,Data!$X$3:$X$28)&amp;" is transformed!"),BI397),"")</f>
        <v/>
      </c>
      <c r="BL397" s="5" t="b">
        <f t="shared" si="589"/>
        <v>0</v>
      </c>
      <c r="BM397" s="5" t="b">
        <f t="shared" si="590"/>
        <v>0</v>
      </c>
      <c r="BN397" s="5" t="str">
        <f t="shared" si="523"/>
        <v/>
      </c>
      <c r="BO397" s="5" t="str">
        <f t="shared" si="524"/>
        <v/>
      </c>
      <c r="BP397" s="5" t="b">
        <f t="shared" si="591"/>
        <v>0</v>
      </c>
      <c r="BQ397" s="5" t="str">
        <f>IF(BP397,IF(_xlfn.XLOOKUP(T397,Data!$W$3:$W$28,Data!$AB$3:$AB$28),"That's much too precious to give away!",IF(OR(AND(T397=17,CK396=CQ396),AND(T397=21,CK396=CV396)),"","No-one here seems to want that.")),"")</f>
        <v/>
      </c>
      <c r="BR397" s="5" t="str">
        <f>IF(BP397,IF(BQ397&lt;&gt;"",BQ397,IF(T397=21,Data!$B$5,"The priest takes the water and it is transformed by heavenly radiance!")),"")</f>
        <v/>
      </c>
      <c r="BS397" s="5" t="b">
        <f t="shared" si="592"/>
        <v>0</v>
      </c>
      <c r="BT397" s="5" t="str">
        <f t="shared" si="525"/>
        <v/>
      </c>
      <c r="BU397" s="5" t="str">
        <f t="shared" si="593"/>
        <v/>
      </c>
      <c r="BV397" s="5" t="b">
        <f t="shared" si="594"/>
        <v>0</v>
      </c>
      <c r="BW397" s="5" t="str">
        <f t="shared" si="526"/>
        <v/>
      </c>
      <c r="BX397" s="5" t="str">
        <f t="shared" si="595"/>
        <v/>
      </c>
      <c r="BY397" s="5" t="b">
        <f t="shared" si="596"/>
        <v>0</v>
      </c>
      <c r="BZ397" s="5">
        <f t="shared" si="597"/>
        <v>0</v>
      </c>
      <c r="CA397" s="5" t="str">
        <f t="shared" si="527"/>
        <v/>
      </c>
      <c r="CB397" s="5" t="b">
        <f t="shared" si="528"/>
        <v>0</v>
      </c>
      <c r="CC397" s="5" t="str">
        <f t="shared" si="529"/>
        <v/>
      </c>
      <c r="CD397" s="5" t="b">
        <f t="shared" si="530"/>
        <v>0</v>
      </c>
      <c r="CE397" s="5" t="b">
        <f t="shared" si="531"/>
        <v>0</v>
      </c>
      <c r="CF397" s="5" t="b">
        <f t="shared" si="532"/>
        <v>0</v>
      </c>
      <c r="CG397" s="5" t="b">
        <f t="shared" si="533"/>
        <v>0</v>
      </c>
      <c r="CH397" s="5" t="b">
        <f t="shared" si="534"/>
        <v>0</v>
      </c>
      <c r="CI397" s="5">
        <f t="shared" si="535"/>
        <v>0</v>
      </c>
      <c r="CJ397" s="5" t="str">
        <f t="shared" si="536"/>
        <v>I don't know that verb.</v>
      </c>
      <c r="CK397" s="4">
        <f t="shared" si="537"/>
        <v>3</v>
      </c>
      <c r="CL397" s="4" t="b">
        <f t="shared" si="538"/>
        <v>0</v>
      </c>
      <c r="CM397" s="4">
        <f t="shared" si="598"/>
        <v>20</v>
      </c>
      <c r="CN397" s="4" t="b">
        <f t="shared" si="539"/>
        <v>0</v>
      </c>
      <c r="CO397" s="4">
        <f t="shared" si="540"/>
        <v>12</v>
      </c>
      <c r="CP397" s="4">
        <f t="shared" si="541"/>
        <v>10</v>
      </c>
      <c r="CQ397" s="4">
        <f t="shared" si="542"/>
        <v>2</v>
      </c>
      <c r="CR397" s="4">
        <f t="shared" si="543"/>
        <v>20</v>
      </c>
      <c r="CS397" s="4">
        <f t="shared" si="544"/>
        <v>2</v>
      </c>
      <c r="CT397" s="4">
        <f t="shared" si="545"/>
        <v>15</v>
      </c>
      <c r="CU397" s="4">
        <f t="shared" si="546"/>
        <v>16</v>
      </c>
      <c r="CV397" s="4">
        <f t="shared" si="547"/>
        <v>8</v>
      </c>
      <c r="CW397" s="4">
        <f t="shared" si="548"/>
        <v>8</v>
      </c>
      <c r="CX397" s="4">
        <f t="shared" si="549"/>
        <v>14</v>
      </c>
      <c r="CY397" s="4">
        <f t="shared" si="550"/>
        <v>19</v>
      </c>
      <c r="CZ397" s="4">
        <f t="shared" si="551"/>
        <v>9</v>
      </c>
      <c r="DA397" s="4">
        <f t="shared" si="552"/>
        <v>2</v>
      </c>
      <c r="DB397" s="4">
        <f t="shared" si="553"/>
        <v>12</v>
      </c>
      <c r="DC397" s="4">
        <f t="shared" si="514"/>
        <v>2</v>
      </c>
      <c r="DD397" s="4">
        <f t="shared" si="554"/>
        <v>2</v>
      </c>
      <c r="DE397" s="4">
        <f t="shared" si="555"/>
        <v>2</v>
      </c>
      <c r="DF397" s="4">
        <f t="shared" si="556"/>
        <v>10</v>
      </c>
      <c r="DG397" s="4">
        <f t="shared" si="557"/>
        <v>2</v>
      </c>
      <c r="DH397" s="4">
        <f t="shared" si="558"/>
        <v>17</v>
      </c>
      <c r="DI397" s="4">
        <f t="shared" si="559"/>
        <v>6</v>
      </c>
      <c r="DJ397" s="4">
        <f t="shared" si="560"/>
        <v>15</v>
      </c>
      <c r="DK397" s="4">
        <f t="shared" si="561"/>
        <v>19</v>
      </c>
      <c r="DL397" s="4">
        <f t="shared" si="562"/>
        <v>2</v>
      </c>
      <c r="DM397" s="4">
        <f t="shared" si="563"/>
        <v>22</v>
      </c>
      <c r="DN397" s="4">
        <f t="shared" si="564"/>
        <v>23</v>
      </c>
      <c r="DO397" s="3"/>
    </row>
    <row r="398" spans="1:119" x14ac:dyDescent="0.35">
      <c r="A398" s="3" t="str">
        <f t="shared" si="565"/>
        <v/>
      </c>
      <c r="B398" s="6"/>
      <c r="C398" s="3" t="str">
        <f t="shared" si="515"/>
        <v/>
      </c>
      <c r="D398" s="3" t="e" cm="1">
        <f t="array" ref="D398:F398">INDEX(_xlfn.TEXTSPLIT(B398," ",,TRUE),_xlfn.SEQUENCE(1,3))</f>
        <v>#VALUE!</v>
      </c>
      <c r="E398" s="3" t="e">
        <v>#VALUE!</v>
      </c>
      <c r="F398" s="3" t="e">
        <v>#VALUE!</v>
      </c>
      <c r="G398" s="3" t="e" cm="1">
        <f t="array" ref="G398">_xlfn.XLOOKUP(D398,Data!$D$3:$D$36,Data!$E$3:$G$36)</f>
        <v>#VALUE!</v>
      </c>
      <c r="H398" s="3"/>
      <c r="I398" s="3"/>
      <c r="J398" s="3" t="e">
        <f>_xlfn.XMATCH(E398,Data!$L$3:$L$10)</f>
        <v>#VALUE!</v>
      </c>
      <c r="K398" s="3" t="str">
        <f>IF(M398="",IF(I398,Data!$B$4,_xlfn.XLOOKUP(D398,Data!$D$3:$D$36,Data!$E$3:$E$36)),"")</f>
        <v/>
      </c>
      <c r="L398" s="3" t="str">
        <f>IF(M398="",IF(I398,_xlfn.XLOOKUP(G398,Data!$L$3:$L$10,Data!$M$3:$M$10),IF(H398=0,"",IF(H398=1,E398,_xlfn.XLOOKUP(E398,Data!$L$3:$L$10,Data!$M$3:$M$10)))),"")</f>
        <v/>
      </c>
      <c r="M398" s="3" t="str">
        <f>IF(NOT(ISERROR(F398)),Data!$J$3,IF(ISERROR(G398),Data!$J$4,IF(AND(H398=0,NOT(ISERROR(E398))),Data!$J$5,IF(AND(H398=2,ISERROR(J398)),Data!$J$7,IF(AND(H398=1,ISERROR(E398)),Data!$J$6,"")))))</f>
        <v>I don't know that verb.</v>
      </c>
      <c r="N398" s="3" t="e">
        <f>_xlfn.XLOOKUP(K398,Data!$D$3:$D$36,Data!$H$3:$H$36)</f>
        <v>#N/A</v>
      </c>
      <c r="O398" s="3" t="e">
        <f>_xlfn.XLOOKUP(L398,Data!$X$3:$X$29,Data!$W$3:$W$29)</f>
        <v>#N/A</v>
      </c>
      <c r="P398" s="3" t="b">
        <f>OR(_xlfn.XLOOKUP(CK397,Data!$O$3:$O$25,Data!$U$3:$U$25),AND(CL397,OR(DC397=CK397,DC397=1)))</f>
        <v>1</v>
      </c>
      <c r="Q398" s="3" t="e" cm="1">
        <f t="array" ref="Q398">INDEX(CO397:DN397,1,O398)</f>
        <v>#N/A</v>
      </c>
      <c r="R398" s="3" t="e">
        <f t="shared" si="517"/>
        <v>#N/A</v>
      </c>
      <c r="S398" s="3" t="e">
        <f t="shared" si="566"/>
        <v>#N/A</v>
      </c>
      <c r="T398" s="3" t="str">
        <f t="shared" si="567"/>
        <v/>
      </c>
      <c r="U398" s="3" t="str">
        <f>IF(M398&lt;&gt;"",M398,IF(L398="","",IFERROR(IF(T398=0,IF(S398=FALSE,Data!$J$11,Data!$J$8),""),IF(K398=Data!$B$4,"",Data!$J$8))))</f>
        <v>I don't know that verb.</v>
      </c>
      <c r="V398" s="3" t="e" cm="1">
        <f t="array" ref="V398">INDEX(Data!$Q$3:$T$25,CK397,L398)</f>
        <v>#VALUE!</v>
      </c>
      <c r="W398" s="3" t="e">
        <f t="shared" si="518"/>
        <v>#VALUE!</v>
      </c>
      <c r="X398" s="3">
        <f t="shared" si="568"/>
        <v>0</v>
      </c>
      <c r="Y398" s="3" t="str">
        <f>IF(K398&lt;&gt;"Go","",IF(ISNUMBER(V398),IF(V398&gt;0,W398,Data!$J$9),Play!V398))</f>
        <v/>
      </c>
      <c r="Z398" s="3" t="b">
        <f t="shared" si="569"/>
        <v>0</v>
      </c>
      <c r="AA398" s="3" t="str">
        <f t="shared" si="570"/>
        <v/>
      </c>
      <c r="AB398" s="3">
        <f t="shared" si="519"/>
        <v>0</v>
      </c>
      <c r="AE398" s="5" t="str">
        <f t="shared" si="520"/>
        <v/>
      </c>
      <c r="AF398" s="5" t="str">
        <f>IF(AE398&lt;&gt;"",OR(_xlfn.XLOOKUP(AE398,Data!$O$3:$O$25,Data!$U$3:$U$25),AND(CL397,OR(DC397=1,DC397=CK397))),"")</f>
        <v/>
      </c>
      <c r="AG398" s="5" t="e" cm="1">
        <f t="array" ref="AG398">"Exits: " &amp; _xlfn.TEXTJOIN(", ", TRUE, IF(INDEX(Data!$Q$3:$T$25,AE398,0)&gt;0,Data!$Q$2:$T$2,""))&amp;"."</f>
        <v>#VALUE!</v>
      </c>
      <c r="AH398" s="5" t="str" cm="1">
        <f t="array" ref="AH398">_xlfn.TEXTJOIN(", ", TRUE, IF(CO397:DN397=AE398,_xlfn.XLOOKUP($CO$3:$DN$3,Data!$W$3:$W$28,Data!$X$3:$X$28),""))</f>
        <v/>
      </c>
      <c r="AI398" s="5" t="str">
        <f>IF(AF398="","",IF(AF398,_xlfn.XLOOKUP(AE398,Data!$O$3:$O$25,Data!$P$3:$P$25)&amp;" "&amp;AG398&amp;IF(AH398&lt;&gt;""," You see: " &amp;AH398&amp;".",""),Data!$J$10))</f>
        <v/>
      </c>
      <c r="AJ398" s="5" t="str">
        <f t="shared" si="571"/>
        <v/>
      </c>
      <c r="AK398" s="5" t="str">
        <f>IF(AND(K398="Talk",U398=""),_xlfn.XLOOKUP(T398,Data!$W$3:$W$28,Data!$AC$3:$AC$28),"")</f>
        <v/>
      </c>
      <c r="AL398" s="5" t="str">
        <f t="shared" si="572"/>
        <v/>
      </c>
      <c r="AM398" s="5" t="b">
        <f t="shared" si="573"/>
        <v>0</v>
      </c>
      <c r="AN398" s="5" t="str">
        <f>IF(AM398,IF(_xlfn.XLOOKUP(T398,Data!$W$3:$W$28,Data!$AA$3:$AA$28)=FALSE,"You can't take that.",IF(Q398=1,"You already have that.",IF(OR(CK397=CT397,CK397=CY397),"The unholy fiend prevents you!",""))),"")</f>
        <v/>
      </c>
      <c r="AO398" s="5" t="str">
        <f t="shared" si="574"/>
        <v/>
      </c>
      <c r="AP398" s="5" t="str">
        <f t="shared" si="575"/>
        <v/>
      </c>
      <c r="AQ398" s="5" t="b">
        <f t="shared" si="576"/>
        <v>0</v>
      </c>
      <c r="AR398" s="5" t="str">
        <f t="shared" si="577"/>
        <v/>
      </c>
      <c r="AS398" s="5" t="str">
        <f t="shared" si="578"/>
        <v/>
      </c>
      <c r="AT398" s="5" t="str">
        <f t="shared" si="516"/>
        <v/>
      </c>
      <c r="AU398" s="5" t="str">
        <f>IF(AND(K398="Examine",U398=""),_xlfn.XLOOKUP(T398,Data!$W$3:$W$28,Data!$Z$3:$Z$28)&amp;IF(T398=15,IF(CL397,IF(CM397&gt;=14,"burning brightly.",IF(CM397&gt;=9,"burning steadily.",IF(CM397&gt;=4,"burning weakly.","guttering."))),"unlit."),""),"")</f>
        <v/>
      </c>
      <c r="AV398" s="5" t="str" cm="1">
        <f t="array" ref="AV398">_xlfn.TEXTJOIN(", ", TRUE, IF(CO397:DN397=1,CO$1:DN$1,""))</f>
        <v/>
      </c>
      <c r="AW398" s="5" t="str">
        <f t="shared" si="579"/>
        <v/>
      </c>
      <c r="AX398" s="5" t="b">
        <f t="shared" si="580"/>
        <v>0</v>
      </c>
      <c r="AY398" s="5" t="str">
        <f>IF(AX398,IF(NOT(ISBLANK(_xlfn.XLOOKUP(T398,Data!$W$3:$W$28,Data!$AD$3:$AD$28))),IF(CK397=12,"","There's nowhere to pour it away here."),"You can't empty that!"),"")</f>
        <v/>
      </c>
      <c r="AZ398" s="5" t="str">
        <f t="shared" si="581"/>
        <v/>
      </c>
      <c r="BA398" s="5" t="b">
        <f t="shared" si="582"/>
        <v>0</v>
      </c>
      <c r="BB398" s="5" t="e">
        <f>_xlfn.XLOOKUP(T398,Data!$W$3:$W$28,Data!$AD$3:$AD$28)</f>
        <v>#N/A</v>
      </c>
      <c r="BC398" s="5" t="str">
        <f t="shared" si="583"/>
        <v/>
      </c>
      <c r="BD398" s="5" t="str">
        <f t="shared" si="584"/>
        <v/>
      </c>
      <c r="BE398" s="5" t="b">
        <f t="shared" si="585"/>
        <v>0</v>
      </c>
      <c r="BF398" s="5" t="str">
        <f t="shared" si="521"/>
        <v/>
      </c>
      <c r="BG398" s="5" t="str">
        <f t="shared" si="586"/>
        <v/>
      </c>
      <c r="BH398" s="5" t="b">
        <f t="shared" si="587"/>
        <v>0</v>
      </c>
      <c r="BI398" s="5" t="str">
        <f t="shared" si="588"/>
        <v/>
      </c>
      <c r="BJ398" s="5" t="str">
        <f t="shared" si="522"/>
        <v/>
      </c>
      <c r="BK398" s="5" t="str">
        <f>IF(BH398,IF(BI398="","You ring the bell. "&amp;IF(BJ398=0,"Nothing else happens.","The "&amp;_xlfn.XLOOKUP(BJ398,Data!$W$3:$W$28,Data!$X$3:$X$28)&amp;" is transformed!"),BI398),"")</f>
        <v/>
      </c>
      <c r="BL398" s="5" t="b">
        <f t="shared" si="589"/>
        <v>0</v>
      </c>
      <c r="BM398" s="5" t="b">
        <f t="shared" si="590"/>
        <v>0</v>
      </c>
      <c r="BN398" s="5" t="str">
        <f t="shared" si="523"/>
        <v/>
      </c>
      <c r="BO398" s="5" t="str">
        <f t="shared" si="524"/>
        <v/>
      </c>
      <c r="BP398" s="5" t="b">
        <f t="shared" si="591"/>
        <v>0</v>
      </c>
      <c r="BQ398" s="5" t="str">
        <f>IF(BP398,IF(_xlfn.XLOOKUP(T398,Data!$W$3:$W$28,Data!$AB$3:$AB$28),"That's much too precious to give away!",IF(OR(AND(T398=17,CK397=CQ397),AND(T398=21,CK397=CV397)),"","No-one here seems to want that.")),"")</f>
        <v/>
      </c>
      <c r="BR398" s="5" t="str">
        <f>IF(BP398,IF(BQ398&lt;&gt;"",BQ398,IF(T398=21,Data!$B$5,"The priest takes the water and it is transformed by heavenly radiance!")),"")</f>
        <v/>
      </c>
      <c r="BS398" s="5" t="b">
        <f t="shared" si="592"/>
        <v>0</v>
      </c>
      <c r="BT398" s="5" t="str">
        <f t="shared" si="525"/>
        <v/>
      </c>
      <c r="BU398" s="5" t="str">
        <f t="shared" si="593"/>
        <v/>
      </c>
      <c r="BV398" s="5" t="b">
        <f t="shared" si="594"/>
        <v>0</v>
      </c>
      <c r="BW398" s="5" t="str">
        <f t="shared" si="526"/>
        <v/>
      </c>
      <c r="BX398" s="5" t="str">
        <f t="shared" si="595"/>
        <v/>
      </c>
      <c r="BY398" s="5" t="b">
        <f t="shared" si="596"/>
        <v>0</v>
      </c>
      <c r="BZ398" s="5">
        <f t="shared" si="597"/>
        <v>0</v>
      </c>
      <c r="CA398" s="5" t="str">
        <f t="shared" si="527"/>
        <v/>
      </c>
      <c r="CB398" s="5" t="b">
        <f t="shared" si="528"/>
        <v>0</v>
      </c>
      <c r="CC398" s="5" t="str">
        <f t="shared" si="529"/>
        <v/>
      </c>
      <c r="CD398" s="5" t="b">
        <f t="shared" si="530"/>
        <v>0</v>
      </c>
      <c r="CE398" s="5" t="b">
        <f t="shared" si="531"/>
        <v>0</v>
      </c>
      <c r="CF398" s="5" t="b">
        <f t="shared" si="532"/>
        <v>0</v>
      </c>
      <c r="CG398" s="5" t="b">
        <f t="shared" si="533"/>
        <v>0</v>
      </c>
      <c r="CH398" s="5" t="b">
        <f t="shared" si="534"/>
        <v>0</v>
      </c>
      <c r="CI398" s="5">
        <f t="shared" si="535"/>
        <v>0</v>
      </c>
      <c r="CJ398" s="5" t="str">
        <f t="shared" si="536"/>
        <v>I don't know that verb.</v>
      </c>
      <c r="CK398" s="4">
        <f t="shared" si="537"/>
        <v>3</v>
      </c>
      <c r="CL398" s="4" t="b">
        <f t="shared" si="538"/>
        <v>0</v>
      </c>
      <c r="CM398" s="4">
        <f t="shared" si="598"/>
        <v>20</v>
      </c>
      <c r="CN398" s="4" t="b">
        <f t="shared" si="539"/>
        <v>0</v>
      </c>
      <c r="CO398" s="4">
        <f t="shared" si="540"/>
        <v>12</v>
      </c>
      <c r="CP398" s="4">
        <f t="shared" si="541"/>
        <v>10</v>
      </c>
      <c r="CQ398" s="4">
        <f t="shared" si="542"/>
        <v>2</v>
      </c>
      <c r="CR398" s="4">
        <f t="shared" si="543"/>
        <v>20</v>
      </c>
      <c r="CS398" s="4">
        <f t="shared" si="544"/>
        <v>2</v>
      </c>
      <c r="CT398" s="4">
        <f t="shared" si="545"/>
        <v>15</v>
      </c>
      <c r="CU398" s="4">
        <f t="shared" si="546"/>
        <v>16</v>
      </c>
      <c r="CV398" s="4">
        <f t="shared" si="547"/>
        <v>8</v>
      </c>
      <c r="CW398" s="4">
        <f t="shared" si="548"/>
        <v>8</v>
      </c>
      <c r="CX398" s="4">
        <f t="shared" si="549"/>
        <v>14</v>
      </c>
      <c r="CY398" s="4">
        <f t="shared" si="550"/>
        <v>19</v>
      </c>
      <c r="CZ398" s="4">
        <f t="shared" si="551"/>
        <v>9</v>
      </c>
      <c r="DA398" s="4">
        <f t="shared" si="552"/>
        <v>2</v>
      </c>
      <c r="DB398" s="4">
        <f t="shared" si="553"/>
        <v>12</v>
      </c>
      <c r="DC398" s="4">
        <f t="shared" si="514"/>
        <v>2</v>
      </c>
      <c r="DD398" s="4">
        <f t="shared" si="554"/>
        <v>2</v>
      </c>
      <c r="DE398" s="4">
        <f t="shared" si="555"/>
        <v>2</v>
      </c>
      <c r="DF398" s="4">
        <f t="shared" si="556"/>
        <v>10</v>
      </c>
      <c r="DG398" s="4">
        <f t="shared" si="557"/>
        <v>2</v>
      </c>
      <c r="DH398" s="4">
        <f t="shared" si="558"/>
        <v>17</v>
      </c>
      <c r="DI398" s="4">
        <f t="shared" si="559"/>
        <v>6</v>
      </c>
      <c r="DJ398" s="4">
        <f t="shared" si="560"/>
        <v>15</v>
      </c>
      <c r="DK398" s="4">
        <f t="shared" si="561"/>
        <v>19</v>
      </c>
      <c r="DL398" s="4">
        <f t="shared" si="562"/>
        <v>2</v>
      </c>
      <c r="DM398" s="4">
        <f t="shared" si="563"/>
        <v>22</v>
      </c>
      <c r="DN398" s="4">
        <f t="shared" si="564"/>
        <v>23</v>
      </c>
      <c r="DO398" s="3"/>
    </row>
    <row r="399" spans="1:119" x14ac:dyDescent="0.35">
      <c r="A399" s="3" t="str">
        <f t="shared" si="565"/>
        <v/>
      </c>
      <c r="B399" s="6"/>
      <c r="C399" s="3" t="str">
        <f t="shared" si="515"/>
        <v/>
      </c>
      <c r="D399" s="3" t="e" cm="1">
        <f t="array" ref="D399:F399">INDEX(_xlfn.TEXTSPLIT(B399," ",,TRUE),_xlfn.SEQUENCE(1,3))</f>
        <v>#VALUE!</v>
      </c>
      <c r="E399" s="3" t="e">
        <v>#VALUE!</v>
      </c>
      <c r="F399" s="3" t="e">
        <v>#VALUE!</v>
      </c>
      <c r="G399" s="3" t="e" cm="1">
        <f t="array" ref="G399">_xlfn.XLOOKUP(D399,Data!$D$3:$D$36,Data!$E$3:$G$36)</f>
        <v>#VALUE!</v>
      </c>
      <c r="H399" s="3"/>
      <c r="I399" s="3"/>
      <c r="J399" s="3" t="e">
        <f>_xlfn.XMATCH(E399,Data!$L$3:$L$10)</f>
        <v>#VALUE!</v>
      </c>
      <c r="K399" s="3" t="str">
        <f>IF(M399="",IF(I399,Data!$B$4,_xlfn.XLOOKUP(D399,Data!$D$3:$D$36,Data!$E$3:$E$36)),"")</f>
        <v/>
      </c>
      <c r="L399" s="3" t="str">
        <f>IF(M399="",IF(I399,_xlfn.XLOOKUP(G399,Data!$L$3:$L$10,Data!$M$3:$M$10),IF(H399=0,"",IF(H399=1,E399,_xlfn.XLOOKUP(E399,Data!$L$3:$L$10,Data!$M$3:$M$10)))),"")</f>
        <v/>
      </c>
      <c r="M399" s="3" t="str">
        <f>IF(NOT(ISERROR(F399)),Data!$J$3,IF(ISERROR(G399),Data!$J$4,IF(AND(H399=0,NOT(ISERROR(E399))),Data!$J$5,IF(AND(H399=2,ISERROR(J399)),Data!$J$7,IF(AND(H399=1,ISERROR(E399)),Data!$J$6,"")))))</f>
        <v>I don't know that verb.</v>
      </c>
      <c r="N399" s="3" t="e">
        <f>_xlfn.XLOOKUP(K399,Data!$D$3:$D$36,Data!$H$3:$H$36)</f>
        <v>#N/A</v>
      </c>
      <c r="O399" s="3" t="e">
        <f>_xlfn.XLOOKUP(L399,Data!$X$3:$X$29,Data!$W$3:$W$29)</f>
        <v>#N/A</v>
      </c>
      <c r="P399" s="3" t="b">
        <f>OR(_xlfn.XLOOKUP(CK398,Data!$O$3:$O$25,Data!$U$3:$U$25),AND(CL398,OR(DC398=CK398,DC398=1)))</f>
        <v>1</v>
      </c>
      <c r="Q399" s="3" t="e" cm="1">
        <f t="array" ref="Q399">INDEX(CO398:DN398,1,O399)</f>
        <v>#N/A</v>
      </c>
      <c r="R399" s="3" t="e">
        <f t="shared" si="517"/>
        <v>#N/A</v>
      </c>
      <c r="S399" s="3" t="e">
        <f t="shared" si="566"/>
        <v>#N/A</v>
      </c>
      <c r="T399" s="3" t="str">
        <f t="shared" si="567"/>
        <v/>
      </c>
      <c r="U399" s="3" t="str">
        <f>IF(M399&lt;&gt;"",M399,IF(L399="","",IFERROR(IF(T399=0,IF(S399=FALSE,Data!$J$11,Data!$J$8),""),IF(K399=Data!$B$4,"",Data!$J$8))))</f>
        <v>I don't know that verb.</v>
      </c>
      <c r="V399" s="3" t="e" cm="1">
        <f t="array" ref="V399">INDEX(Data!$Q$3:$T$25,CK398,L399)</f>
        <v>#VALUE!</v>
      </c>
      <c r="W399" s="3" t="e">
        <f t="shared" si="518"/>
        <v>#VALUE!</v>
      </c>
      <c r="X399" s="3">
        <f t="shared" si="568"/>
        <v>0</v>
      </c>
      <c r="Y399" s="3" t="str">
        <f>IF(K399&lt;&gt;"Go","",IF(ISNUMBER(V399),IF(V399&gt;0,W399,Data!$J$9),Play!V399))</f>
        <v/>
      </c>
      <c r="Z399" s="3" t="b">
        <f t="shared" si="569"/>
        <v>0</v>
      </c>
      <c r="AA399" s="3" t="str">
        <f t="shared" si="570"/>
        <v/>
      </c>
      <c r="AB399" s="3">
        <f t="shared" si="519"/>
        <v>0</v>
      </c>
      <c r="AE399" s="5" t="str">
        <f t="shared" si="520"/>
        <v/>
      </c>
      <c r="AF399" s="5" t="str">
        <f>IF(AE399&lt;&gt;"",OR(_xlfn.XLOOKUP(AE399,Data!$O$3:$O$25,Data!$U$3:$U$25),AND(CL398,OR(DC398=1,DC398=CK398))),"")</f>
        <v/>
      </c>
      <c r="AG399" s="5" t="e" cm="1">
        <f t="array" ref="AG399">"Exits: " &amp; _xlfn.TEXTJOIN(", ", TRUE, IF(INDEX(Data!$Q$3:$T$25,AE399,0)&gt;0,Data!$Q$2:$T$2,""))&amp;"."</f>
        <v>#VALUE!</v>
      </c>
      <c r="AH399" s="5" t="str" cm="1">
        <f t="array" ref="AH399">_xlfn.TEXTJOIN(", ", TRUE, IF(CO398:DN398=AE399,_xlfn.XLOOKUP($CO$3:$DN$3,Data!$W$3:$W$28,Data!$X$3:$X$28),""))</f>
        <v/>
      </c>
      <c r="AI399" s="5" t="str">
        <f>IF(AF399="","",IF(AF399,_xlfn.XLOOKUP(AE399,Data!$O$3:$O$25,Data!$P$3:$P$25)&amp;" "&amp;AG399&amp;IF(AH399&lt;&gt;""," You see: " &amp;AH399&amp;".",""),Data!$J$10))</f>
        <v/>
      </c>
      <c r="AJ399" s="5" t="str">
        <f t="shared" si="571"/>
        <v/>
      </c>
      <c r="AK399" s="5" t="str">
        <f>IF(AND(K399="Talk",U399=""),_xlfn.XLOOKUP(T399,Data!$W$3:$W$28,Data!$AC$3:$AC$28),"")</f>
        <v/>
      </c>
      <c r="AL399" s="5" t="str">
        <f t="shared" si="572"/>
        <v/>
      </c>
      <c r="AM399" s="5" t="b">
        <f t="shared" si="573"/>
        <v>0</v>
      </c>
      <c r="AN399" s="5" t="str">
        <f>IF(AM399,IF(_xlfn.XLOOKUP(T399,Data!$W$3:$W$28,Data!$AA$3:$AA$28)=FALSE,"You can't take that.",IF(Q399=1,"You already have that.",IF(OR(CK398=CT398,CK398=CY398),"The unholy fiend prevents you!",""))),"")</f>
        <v/>
      </c>
      <c r="AO399" s="5" t="str">
        <f t="shared" si="574"/>
        <v/>
      </c>
      <c r="AP399" s="5" t="str">
        <f t="shared" si="575"/>
        <v/>
      </c>
      <c r="AQ399" s="5" t="b">
        <f t="shared" si="576"/>
        <v>0</v>
      </c>
      <c r="AR399" s="5" t="str">
        <f t="shared" si="577"/>
        <v/>
      </c>
      <c r="AS399" s="5" t="str">
        <f t="shared" si="578"/>
        <v/>
      </c>
      <c r="AT399" s="5" t="str">
        <f t="shared" si="516"/>
        <v/>
      </c>
      <c r="AU399" s="5" t="str">
        <f>IF(AND(K399="Examine",U399=""),_xlfn.XLOOKUP(T399,Data!$W$3:$W$28,Data!$Z$3:$Z$28)&amp;IF(T399=15,IF(CL398,IF(CM398&gt;=14,"burning brightly.",IF(CM398&gt;=9,"burning steadily.",IF(CM398&gt;=4,"burning weakly.","guttering."))),"unlit."),""),"")</f>
        <v/>
      </c>
      <c r="AV399" s="5" t="str" cm="1">
        <f t="array" ref="AV399">_xlfn.TEXTJOIN(", ", TRUE, IF(CO398:DN398=1,CO$1:DN$1,""))</f>
        <v/>
      </c>
      <c r="AW399" s="5" t="str">
        <f t="shared" si="579"/>
        <v/>
      </c>
      <c r="AX399" s="5" t="b">
        <f t="shared" si="580"/>
        <v>0</v>
      </c>
      <c r="AY399" s="5" t="str">
        <f>IF(AX399,IF(NOT(ISBLANK(_xlfn.XLOOKUP(T399,Data!$W$3:$W$28,Data!$AD$3:$AD$28))),IF(CK398=12,"","There's nowhere to pour it away here."),"You can't empty that!"),"")</f>
        <v/>
      </c>
      <c r="AZ399" s="5" t="str">
        <f t="shared" si="581"/>
        <v/>
      </c>
      <c r="BA399" s="5" t="b">
        <f t="shared" si="582"/>
        <v>0</v>
      </c>
      <c r="BB399" s="5" t="e">
        <f>_xlfn.XLOOKUP(T399,Data!$W$3:$W$28,Data!$AD$3:$AD$28)</f>
        <v>#N/A</v>
      </c>
      <c r="BC399" s="5" t="str">
        <f t="shared" si="583"/>
        <v/>
      </c>
      <c r="BD399" s="5" t="str">
        <f t="shared" si="584"/>
        <v/>
      </c>
      <c r="BE399" s="5" t="b">
        <f t="shared" si="585"/>
        <v>0</v>
      </c>
      <c r="BF399" s="5" t="str">
        <f t="shared" si="521"/>
        <v/>
      </c>
      <c r="BG399" s="5" t="str">
        <f t="shared" si="586"/>
        <v/>
      </c>
      <c r="BH399" s="5" t="b">
        <f t="shared" si="587"/>
        <v>0</v>
      </c>
      <c r="BI399" s="5" t="str">
        <f t="shared" si="588"/>
        <v/>
      </c>
      <c r="BJ399" s="5" t="str">
        <f t="shared" si="522"/>
        <v/>
      </c>
      <c r="BK399" s="5" t="str">
        <f>IF(BH399,IF(BI399="","You ring the bell. "&amp;IF(BJ399=0,"Nothing else happens.","The "&amp;_xlfn.XLOOKUP(BJ399,Data!$W$3:$W$28,Data!$X$3:$X$28)&amp;" is transformed!"),BI399),"")</f>
        <v/>
      </c>
      <c r="BL399" s="5" t="b">
        <f t="shared" si="589"/>
        <v>0</v>
      </c>
      <c r="BM399" s="5" t="b">
        <f t="shared" si="590"/>
        <v>0</v>
      </c>
      <c r="BN399" s="5" t="str">
        <f t="shared" si="523"/>
        <v/>
      </c>
      <c r="BO399" s="5" t="str">
        <f t="shared" si="524"/>
        <v/>
      </c>
      <c r="BP399" s="5" t="b">
        <f t="shared" si="591"/>
        <v>0</v>
      </c>
      <c r="BQ399" s="5" t="str">
        <f>IF(BP399,IF(_xlfn.XLOOKUP(T399,Data!$W$3:$W$28,Data!$AB$3:$AB$28),"That's much too precious to give away!",IF(OR(AND(T399=17,CK398=CQ398),AND(T399=21,CK398=CV398)),"","No-one here seems to want that.")),"")</f>
        <v/>
      </c>
      <c r="BR399" s="5" t="str">
        <f>IF(BP399,IF(BQ399&lt;&gt;"",BQ399,IF(T399=21,Data!$B$5,"The priest takes the water and it is transformed by heavenly radiance!")),"")</f>
        <v/>
      </c>
      <c r="BS399" s="5" t="b">
        <f t="shared" si="592"/>
        <v>0</v>
      </c>
      <c r="BT399" s="5" t="str">
        <f t="shared" si="525"/>
        <v/>
      </c>
      <c r="BU399" s="5" t="str">
        <f t="shared" si="593"/>
        <v/>
      </c>
      <c r="BV399" s="5" t="b">
        <f t="shared" si="594"/>
        <v>0</v>
      </c>
      <c r="BW399" s="5" t="str">
        <f t="shared" si="526"/>
        <v/>
      </c>
      <c r="BX399" s="5" t="str">
        <f t="shared" si="595"/>
        <v/>
      </c>
      <c r="BY399" s="5" t="b">
        <f t="shared" si="596"/>
        <v>0</v>
      </c>
      <c r="BZ399" s="5">
        <f t="shared" si="597"/>
        <v>0</v>
      </c>
      <c r="CA399" s="5" t="str">
        <f t="shared" si="527"/>
        <v/>
      </c>
      <c r="CB399" s="5" t="b">
        <f t="shared" si="528"/>
        <v>0</v>
      </c>
      <c r="CC399" s="5" t="str">
        <f t="shared" si="529"/>
        <v/>
      </c>
      <c r="CD399" s="5" t="b">
        <f t="shared" si="530"/>
        <v>0</v>
      </c>
      <c r="CE399" s="5" t="b">
        <f t="shared" si="531"/>
        <v>0</v>
      </c>
      <c r="CF399" s="5" t="b">
        <f t="shared" si="532"/>
        <v>0</v>
      </c>
      <c r="CG399" s="5" t="b">
        <f t="shared" si="533"/>
        <v>0</v>
      </c>
      <c r="CH399" s="5" t="b">
        <f t="shared" si="534"/>
        <v>0</v>
      </c>
      <c r="CI399" s="5">
        <f t="shared" si="535"/>
        <v>0</v>
      </c>
      <c r="CJ399" s="5" t="str">
        <f t="shared" si="536"/>
        <v>I don't know that verb.</v>
      </c>
      <c r="CK399" s="4">
        <f t="shared" si="537"/>
        <v>3</v>
      </c>
      <c r="CL399" s="4" t="b">
        <f t="shared" si="538"/>
        <v>0</v>
      </c>
      <c r="CM399" s="4">
        <f t="shared" si="598"/>
        <v>20</v>
      </c>
      <c r="CN399" s="4" t="b">
        <f t="shared" si="539"/>
        <v>0</v>
      </c>
      <c r="CO399" s="4">
        <f t="shared" si="540"/>
        <v>12</v>
      </c>
      <c r="CP399" s="4">
        <f t="shared" si="541"/>
        <v>10</v>
      </c>
      <c r="CQ399" s="4">
        <f t="shared" si="542"/>
        <v>2</v>
      </c>
      <c r="CR399" s="4">
        <f t="shared" si="543"/>
        <v>20</v>
      </c>
      <c r="CS399" s="4">
        <f t="shared" si="544"/>
        <v>2</v>
      </c>
      <c r="CT399" s="4">
        <f t="shared" si="545"/>
        <v>15</v>
      </c>
      <c r="CU399" s="4">
        <f t="shared" si="546"/>
        <v>16</v>
      </c>
      <c r="CV399" s="4">
        <f t="shared" si="547"/>
        <v>8</v>
      </c>
      <c r="CW399" s="4">
        <f t="shared" si="548"/>
        <v>8</v>
      </c>
      <c r="CX399" s="4">
        <f t="shared" si="549"/>
        <v>14</v>
      </c>
      <c r="CY399" s="4">
        <f t="shared" si="550"/>
        <v>19</v>
      </c>
      <c r="CZ399" s="4">
        <f t="shared" si="551"/>
        <v>9</v>
      </c>
      <c r="DA399" s="4">
        <f t="shared" si="552"/>
        <v>2</v>
      </c>
      <c r="DB399" s="4">
        <f t="shared" si="553"/>
        <v>12</v>
      </c>
      <c r="DC399" s="4">
        <f t="shared" si="514"/>
        <v>2</v>
      </c>
      <c r="DD399" s="4">
        <f t="shared" si="554"/>
        <v>2</v>
      </c>
      <c r="DE399" s="4">
        <f t="shared" si="555"/>
        <v>2</v>
      </c>
      <c r="DF399" s="4">
        <f t="shared" si="556"/>
        <v>10</v>
      </c>
      <c r="DG399" s="4">
        <f t="shared" si="557"/>
        <v>2</v>
      </c>
      <c r="DH399" s="4">
        <f t="shared" si="558"/>
        <v>17</v>
      </c>
      <c r="DI399" s="4">
        <f t="shared" si="559"/>
        <v>6</v>
      </c>
      <c r="DJ399" s="4">
        <f t="shared" si="560"/>
        <v>15</v>
      </c>
      <c r="DK399" s="4">
        <f t="shared" si="561"/>
        <v>19</v>
      </c>
      <c r="DL399" s="4">
        <f t="shared" si="562"/>
        <v>2</v>
      </c>
      <c r="DM399" s="4">
        <f t="shared" si="563"/>
        <v>22</v>
      </c>
      <c r="DN399" s="4">
        <f t="shared" si="564"/>
        <v>23</v>
      </c>
      <c r="DO399" s="3"/>
    </row>
    <row r="400" spans="1:119" x14ac:dyDescent="0.35">
      <c r="A400" s="3" t="str">
        <f t="shared" si="565"/>
        <v/>
      </c>
      <c r="B400" s="3"/>
      <c r="C400" s="3" t="str">
        <f t="shared" si="515"/>
        <v/>
      </c>
      <c r="D400" s="3" t="e" cm="1">
        <f t="array" ref="D400:F400">INDEX(_xlfn.TEXTSPLIT(B400," ",,TRUE),_xlfn.SEQUENCE(1,3))</f>
        <v>#VALUE!</v>
      </c>
      <c r="E400" s="3" t="e">
        <v>#VALUE!</v>
      </c>
      <c r="F400" s="3" t="e">
        <v>#VALUE!</v>
      </c>
      <c r="G400" s="3" t="e" cm="1">
        <f t="array" ref="G400">_xlfn.XLOOKUP(D400,Data!$D$3:$D$36,Data!$E$3:$G$36)</f>
        <v>#VALUE!</v>
      </c>
      <c r="H400" s="3"/>
      <c r="I400" s="3"/>
      <c r="J400" s="3" t="e">
        <f>_xlfn.XMATCH(E400,Data!$L$3:$L$10)</f>
        <v>#VALUE!</v>
      </c>
      <c r="K400" s="3" t="str">
        <f>IF(M400="",IF(I400,Data!$B$4,_xlfn.XLOOKUP(D400,Data!$D$3:$D$36,Data!$E$3:$E$36)),"")</f>
        <v/>
      </c>
      <c r="L400" s="3" t="str">
        <f>IF(M400="",IF(I400,_xlfn.XLOOKUP(G400,Data!$L$3:$L$10,Data!$M$3:$M$10),IF(H400=0,"",IF(H400=1,E400,_xlfn.XLOOKUP(E400,Data!$L$3:$L$10,Data!$M$3:$M$10)))),"")</f>
        <v/>
      </c>
      <c r="M400" s="3" t="str">
        <f>IF(NOT(ISERROR(F400)),Data!$J$3,IF(ISERROR(G400),Data!$J$4,IF(AND(H400=0,NOT(ISERROR(E400))),Data!$J$5,IF(AND(H400=2,ISERROR(J400)),Data!$J$7,IF(AND(H400=1,ISERROR(E400)),Data!$J$6,"")))))</f>
        <v>I don't know that verb.</v>
      </c>
      <c r="N400" s="3" t="e">
        <f>_xlfn.XLOOKUP(K400,Data!$D$3:$D$36,Data!$H$3:$H$36)</f>
        <v>#N/A</v>
      </c>
      <c r="O400" s="3" t="e">
        <f>_xlfn.XLOOKUP(L400,Data!$X$3:$X$29,Data!$W$3:$W$29)</f>
        <v>#N/A</v>
      </c>
      <c r="P400" s="3" t="b">
        <f>OR(_xlfn.XLOOKUP(CK399,Data!$O$3:$O$25,Data!$U$3:$U$25),AND(CL399,OR(DC399=CK399,DC399=1)))</f>
        <v>1</v>
      </c>
      <c r="Q400" s="3" t="e" cm="1">
        <f t="array" ref="Q400">INDEX(CO399:DN399,1,O400)</f>
        <v>#N/A</v>
      </c>
      <c r="R400" s="3" t="e">
        <f t="shared" si="517"/>
        <v>#N/A</v>
      </c>
      <c r="S400" s="3" t="e">
        <f t="shared" si="566"/>
        <v>#N/A</v>
      </c>
      <c r="T400" s="3" t="str">
        <f t="shared" si="567"/>
        <v/>
      </c>
      <c r="U400" s="3" t="str">
        <f>IF(M400&lt;&gt;"",M400,IF(L400="","",IFERROR(IF(T400=0,IF(S400=FALSE,Data!$J$11,Data!$J$8),""),IF(K400=Data!$B$4,"",Data!$J$8))))</f>
        <v>I don't know that verb.</v>
      </c>
      <c r="V400" s="3" t="e" cm="1">
        <f t="array" ref="V400">INDEX(Data!$Q$3:$T$25,CK399,L400)</f>
        <v>#VALUE!</v>
      </c>
      <c r="W400" s="3" t="e">
        <f t="shared" si="518"/>
        <v>#VALUE!</v>
      </c>
      <c r="X400" s="3">
        <f t="shared" si="568"/>
        <v>0</v>
      </c>
      <c r="Y400" s="3" t="str">
        <f>IF(K400&lt;&gt;"Go","",IF(ISNUMBER(V400),IF(V400&gt;0,W400,Data!$J$9),Play!V400))</f>
        <v/>
      </c>
      <c r="Z400" s="3" t="b">
        <f t="shared" si="569"/>
        <v>0</v>
      </c>
      <c r="AA400" s="3" t="str">
        <f t="shared" si="570"/>
        <v/>
      </c>
      <c r="AB400" s="3">
        <f t="shared" si="519"/>
        <v>0</v>
      </c>
      <c r="AE400" s="5" t="str">
        <f t="shared" si="520"/>
        <v/>
      </c>
      <c r="AF400" s="5" t="str">
        <f>IF(AE400&lt;&gt;"",OR(_xlfn.XLOOKUP(AE400,Data!$O$3:$O$25,Data!$U$3:$U$25),AND(CL399,OR(DC399=1,DC399=CK399))),"")</f>
        <v/>
      </c>
      <c r="AG400" s="5" t="e" cm="1">
        <f t="array" ref="AG400">"Exits: " &amp; _xlfn.TEXTJOIN(", ", TRUE, IF(INDEX(Data!$Q$3:$T$25,AE400,0)&gt;0,Data!$Q$2:$T$2,""))&amp;"."</f>
        <v>#VALUE!</v>
      </c>
      <c r="AH400" s="5" t="str" cm="1">
        <f t="array" ref="AH400">_xlfn.TEXTJOIN(", ", TRUE, IF(CO399:DN399=AE400,_xlfn.XLOOKUP($CO$3:$DN$3,Data!$W$3:$W$28,Data!$X$3:$X$28),""))</f>
        <v/>
      </c>
      <c r="AI400" s="5" t="str">
        <f>IF(AF400="","",IF(AF400,_xlfn.XLOOKUP(AE400,Data!$O$3:$O$25,Data!$P$3:$P$25)&amp;" "&amp;AG400&amp;IF(AH400&lt;&gt;""," You see: " &amp;AH400&amp;".",""),Data!$J$10))</f>
        <v/>
      </c>
      <c r="AJ400" s="5" t="str">
        <f t="shared" si="571"/>
        <v/>
      </c>
      <c r="AK400" s="5" t="str">
        <f>IF(AND(K400="Talk",U400=""),_xlfn.XLOOKUP(T400,Data!$W$3:$W$28,Data!$AC$3:$AC$28),"")</f>
        <v/>
      </c>
      <c r="AL400" s="5" t="str">
        <f t="shared" si="572"/>
        <v/>
      </c>
      <c r="AM400" s="5" t="b">
        <f t="shared" si="573"/>
        <v>0</v>
      </c>
      <c r="AN400" s="5" t="str">
        <f>IF(AM400,IF(_xlfn.XLOOKUP(T400,Data!$W$3:$W$28,Data!$AA$3:$AA$28)=FALSE,"You can't take that.",IF(Q400=1,"You already have that.",IF(OR(CK399=CT399,CK399=CY399),"The unholy fiend prevents you!",""))),"")</f>
        <v/>
      </c>
      <c r="AO400" s="5" t="str">
        <f t="shared" si="574"/>
        <v/>
      </c>
      <c r="AP400" s="5" t="str">
        <f t="shared" si="575"/>
        <v/>
      </c>
      <c r="AQ400" s="5" t="b">
        <f t="shared" si="576"/>
        <v>0</v>
      </c>
      <c r="AR400" s="5" t="str">
        <f t="shared" si="577"/>
        <v/>
      </c>
      <c r="AS400" s="5" t="str">
        <f t="shared" si="578"/>
        <v/>
      </c>
      <c r="AT400" s="5" t="str">
        <f t="shared" si="516"/>
        <v/>
      </c>
      <c r="AU400" s="5" t="str">
        <f>IF(AND(K400="Examine",U400=""),_xlfn.XLOOKUP(T400,Data!$W$3:$W$28,Data!$Z$3:$Z$28)&amp;IF(T400=15,IF(CL399,IF(CM399&gt;=14,"burning brightly.",IF(CM399&gt;=9,"burning steadily.",IF(CM399&gt;=4,"burning weakly.","guttering."))),"unlit."),""),"")</f>
        <v/>
      </c>
      <c r="AV400" s="5" t="str" cm="1">
        <f t="array" ref="AV400">_xlfn.TEXTJOIN(", ", TRUE, IF(CO399:DN399=1,CO$1:DN$1,""))</f>
        <v/>
      </c>
      <c r="AW400" s="5" t="str">
        <f t="shared" si="579"/>
        <v/>
      </c>
      <c r="AX400" s="5" t="b">
        <f t="shared" si="580"/>
        <v>0</v>
      </c>
      <c r="AY400" s="5" t="str">
        <f>IF(AX400,IF(NOT(ISBLANK(_xlfn.XLOOKUP(T400,Data!$W$3:$W$28,Data!$AD$3:$AD$28))),IF(CK399=12,"","There's nowhere to pour it away here."),"You can't empty that!"),"")</f>
        <v/>
      </c>
      <c r="AZ400" s="5" t="str">
        <f t="shared" si="581"/>
        <v/>
      </c>
      <c r="BA400" s="5" t="b">
        <f t="shared" si="582"/>
        <v>0</v>
      </c>
      <c r="BB400" s="5" t="e">
        <f>_xlfn.XLOOKUP(T400,Data!$W$3:$W$28,Data!$AD$3:$AD$28)</f>
        <v>#N/A</v>
      </c>
      <c r="BC400" s="5" t="str">
        <f t="shared" si="583"/>
        <v/>
      </c>
      <c r="BD400" s="5" t="str">
        <f t="shared" si="584"/>
        <v/>
      </c>
      <c r="BE400" s="5" t="b">
        <f t="shared" si="585"/>
        <v>0</v>
      </c>
      <c r="BF400" s="5" t="str">
        <f t="shared" si="521"/>
        <v/>
      </c>
      <c r="BG400" s="5" t="str">
        <f t="shared" si="586"/>
        <v/>
      </c>
      <c r="BH400" s="5" t="b">
        <f t="shared" si="587"/>
        <v>0</v>
      </c>
      <c r="BI400" s="5" t="str">
        <f t="shared" si="588"/>
        <v/>
      </c>
      <c r="BJ400" s="5" t="str">
        <f t="shared" si="522"/>
        <v/>
      </c>
      <c r="BK400" s="5" t="str">
        <f>IF(BH400,IF(BI400="","You ring the bell. "&amp;IF(BJ400=0,"Nothing else happens.","The "&amp;_xlfn.XLOOKUP(BJ400,Data!$W$3:$W$28,Data!$X$3:$X$28)&amp;" is transformed!"),BI400),"")</f>
        <v/>
      </c>
      <c r="BL400" s="5" t="b">
        <f t="shared" si="589"/>
        <v>0</v>
      </c>
      <c r="BM400" s="5" t="b">
        <f t="shared" si="590"/>
        <v>0</v>
      </c>
      <c r="BN400" s="5" t="str">
        <f t="shared" si="523"/>
        <v/>
      </c>
      <c r="BO400" s="5" t="str">
        <f t="shared" si="524"/>
        <v/>
      </c>
      <c r="BP400" s="5" t="b">
        <f t="shared" si="591"/>
        <v>0</v>
      </c>
      <c r="BQ400" s="5" t="str">
        <f>IF(BP400,IF(_xlfn.XLOOKUP(T400,Data!$W$3:$W$28,Data!$AB$3:$AB$28),"That's much too precious to give away!",IF(OR(AND(T400=17,CK399=CQ399),AND(T400=21,CK399=CV399)),"","No-one here seems to want that.")),"")</f>
        <v/>
      </c>
      <c r="BR400" s="5" t="str">
        <f>IF(BP400,IF(BQ400&lt;&gt;"",BQ400,IF(T400=21,Data!$B$5,"The priest takes the water and it is transformed by heavenly radiance!")),"")</f>
        <v/>
      </c>
      <c r="BS400" s="5" t="b">
        <f t="shared" si="592"/>
        <v>0</v>
      </c>
      <c r="BT400" s="5" t="str">
        <f t="shared" si="525"/>
        <v/>
      </c>
      <c r="BU400" s="5" t="str">
        <f t="shared" si="593"/>
        <v/>
      </c>
      <c r="BV400" s="5" t="b">
        <f t="shared" si="594"/>
        <v>0</v>
      </c>
      <c r="BW400" s="5" t="str">
        <f t="shared" si="526"/>
        <v/>
      </c>
      <c r="BX400" s="5" t="str">
        <f t="shared" si="595"/>
        <v/>
      </c>
      <c r="BY400" s="5" t="b">
        <f t="shared" si="596"/>
        <v>0</v>
      </c>
      <c r="BZ400" s="5">
        <f t="shared" si="597"/>
        <v>0</v>
      </c>
      <c r="CA400" s="5" t="str">
        <f t="shared" si="527"/>
        <v/>
      </c>
      <c r="CB400" s="5" t="b">
        <f t="shared" si="528"/>
        <v>0</v>
      </c>
      <c r="CC400" s="5" t="str">
        <f t="shared" si="529"/>
        <v/>
      </c>
      <c r="CD400" s="5" t="b">
        <f t="shared" si="530"/>
        <v>0</v>
      </c>
      <c r="CE400" s="5" t="b">
        <f t="shared" si="531"/>
        <v>0</v>
      </c>
      <c r="CF400" s="5" t="b">
        <f t="shared" si="532"/>
        <v>0</v>
      </c>
      <c r="CG400" s="5" t="b">
        <f t="shared" si="533"/>
        <v>0</v>
      </c>
      <c r="CH400" s="5" t="b">
        <f t="shared" si="534"/>
        <v>0</v>
      </c>
      <c r="CI400" s="5">
        <f t="shared" si="535"/>
        <v>0</v>
      </c>
      <c r="CJ400" s="5" t="str">
        <f t="shared" si="536"/>
        <v>I don't know that verb.</v>
      </c>
      <c r="CK400" s="4">
        <f t="shared" si="537"/>
        <v>3</v>
      </c>
      <c r="CL400" s="4" t="b">
        <f t="shared" si="538"/>
        <v>0</v>
      </c>
      <c r="CM400" s="4">
        <f t="shared" si="598"/>
        <v>20</v>
      </c>
      <c r="CN400" s="4" t="b">
        <f t="shared" si="539"/>
        <v>0</v>
      </c>
      <c r="CO400" s="4">
        <f t="shared" si="540"/>
        <v>12</v>
      </c>
      <c r="CP400" s="4">
        <f t="shared" si="541"/>
        <v>10</v>
      </c>
      <c r="CQ400" s="4">
        <f t="shared" si="542"/>
        <v>2</v>
      </c>
      <c r="CR400" s="4">
        <f t="shared" si="543"/>
        <v>20</v>
      </c>
      <c r="CS400" s="4">
        <f t="shared" si="544"/>
        <v>2</v>
      </c>
      <c r="CT400" s="4">
        <f t="shared" si="545"/>
        <v>15</v>
      </c>
      <c r="CU400" s="4">
        <f t="shared" si="546"/>
        <v>16</v>
      </c>
      <c r="CV400" s="4">
        <f t="shared" si="547"/>
        <v>8</v>
      </c>
      <c r="CW400" s="4">
        <f t="shared" si="548"/>
        <v>8</v>
      </c>
      <c r="CX400" s="4">
        <f t="shared" si="549"/>
        <v>14</v>
      </c>
      <c r="CY400" s="4">
        <f t="shared" si="550"/>
        <v>19</v>
      </c>
      <c r="CZ400" s="4">
        <f t="shared" si="551"/>
        <v>9</v>
      </c>
      <c r="DA400" s="4">
        <f t="shared" si="552"/>
        <v>2</v>
      </c>
      <c r="DB400" s="4">
        <f t="shared" si="553"/>
        <v>12</v>
      </c>
      <c r="DC400" s="4">
        <f t="shared" si="514"/>
        <v>2</v>
      </c>
      <c r="DD400" s="4">
        <f t="shared" si="554"/>
        <v>2</v>
      </c>
      <c r="DE400" s="4">
        <f t="shared" si="555"/>
        <v>2</v>
      </c>
      <c r="DF400" s="4">
        <f t="shared" si="556"/>
        <v>10</v>
      </c>
      <c r="DG400" s="4">
        <f t="shared" si="557"/>
        <v>2</v>
      </c>
      <c r="DH400" s="4">
        <f t="shared" si="558"/>
        <v>17</v>
      </c>
      <c r="DI400" s="4">
        <f t="shared" si="559"/>
        <v>6</v>
      </c>
      <c r="DJ400" s="4">
        <f t="shared" si="560"/>
        <v>15</v>
      </c>
      <c r="DK400" s="4">
        <f t="shared" si="561"/>
        <v>19</v>
      </c>
      <c r="DL400" s="4">
        <f t="shared" si="562"/>
        <v>2</v>
      </c>
      <c r="DM400" s="4">
        <f t="shared" si="563"/>
        <v>22</v>
      </c>
      <c r="DN400" s="4">
        <f t="shared" si="564"/>
        <v>23</v>
      </c>
      <c r="DO400" s="3"/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AAC52-BD3C-4A2F-8475-539BCA726925}">
  <dimension ref="A1:A30"/>
  <sheetViews>
    <sheetView workbookViewId="0">
      <selection activeCell="A24" sqref="A24"/>
    </sheetView>
  </sheetViews>
  <sheetFormatPr defaultRowHeight="14" x14ac:dyDescent="0.3"/>
  <cols>
    <col min="1" max="16384" width="8.7265625" style="2"/>
  </cols>
  <sheetData>
    <row r="1" spans="1:1" x14ac:dyDescent="0.3">
      <c r="A1" s="2" t="s">
        <v>257</v>
      </c>
    </row>
    <row r="2" spans="1:1" x14ac:dyDescent="0.3">
      <c r="A2" s="2" t="s">
        <v>230</v>
      </c>
    </row>
    <row r="3" spans="1:1" x14ac:dyDescent="0.3">
      <c r="A3" s="2" t="s">
        <v>256</v>
      </c>
    </row>
    <row r="5" spans="1:1" x14ac:dyDescent="0.3">
      <c r="A5" s="2" t="s">
        <v>231</v>
      </c>
    </row>
    <row r="6" spans="1:1" x14ac:dyDescent="0.3">
      <c r="A6" s="2" t="s">
        <v>232</v>
      </c>
    </row>
    <row r="7" spans="1:1" x14ac:dyDescent="0.3">
      <c r="A7" s="2" t="s">
        <v>233</v>
      </c>
    </row>
    <row r="8" spans="1:1" x14ac:dyDescent="0.3">
      <c r="A8" s="2" t="s">
        <v>234</v>
      </c>
    </row>
    <row r="10" spans="1:1" x14ac:dyDescent="0.3">
      <c r="A10" s="2" t="s">
        <v>235</v>
      </c>
    </row>
    <row r="11" spans="1:1" x14ac:dyDescent="0.3">
      <c r="A11" s="2" t="s">
        <v>236</v>
      </c>
    </row>
    <row r="12" spans="1:1" x14ac:dyDescent="0.3">
      <c r="A12" s="2" t="s">
        <v>237</v>
      </c>
    </row>
    <row r="13" spans="1:1" x14ac:dyDescent="0.3">
      <c r="A13" s="2" t="s">
        <v>238</v>
      </c>
    </row>
    <row r="14" spans="1:1" x14ac:dyDescent="0.3">
      <c r="A14" s="2" t="s">
        <v>239</v>
      </c>
    </row>
    <row r="15" spans="1:1" x14ac:dyDescent="0.3">
      <c r="A15" s="2" t="s">
        <v>240</v>
      </c>
    </row>
    <row r="16" spans="1:1" x14ac:dyDescent="0.3">
      <c r="A16" s="2" t="s">
        <v>241</v>
      </c>
    </row>
    <row r="18" spans="1:1" x14ac:dyDescent="0.3">
      <c r="A18" s="2" t="s">
        <v>247</v>
      </c>
    </row>
    <row r="19" spans="1:1" x14ac:dyDescent="0.3">
      <c r="A19" s="2" t="s">
        <v>248</v>
      </c>
    </row>
    <row r="20" spans="1:1" x14ac:dyDescent="0.3">
      <c r="A20" s="2" t="s">
        <v>249</v>
      </c>
    </row>
    <row r="21" spans="1:1" x14ac:dyDescent="0.3">
      <c r="A21" s="2" t="s">
        <v>250</v>
      </c>
    </row>
    <row r="22" spans="1:1" x14ac:dyDescent="0.3">
      <c r="A22" s="2" t="s">
        <v>258</v>
      </c>
    </row>
    <row r="23" spans="1:1" x14ac:dyDescent="0.3">
      <c r="A23" s="2" t="s">
        <v>259</v>
      </c>
    </row>
    <row r="25" spans="1:1" x14ac:dyDescent="0.3">
      <c r="A25" s="2" t="s">
        <v>242</v>
      </c>
    </row>
    <row r="26" spans="1:1" x14ac:dyDescent="0.3">
      <c r="A26" s="2" t="s">
        <v>243</v>
      </c>
    </row>
    <row r="27" spans="1:1" x14ac:dyDescent="0.3">
      <c r="A27" s="2" t="s">
        <v>244</v>
      </c>
    </row>
    <row r="29" spans="1:1" x14ac:dyDescent="0.3">
      <c r="A29" s="2" t="s">
        <v>245</v>
      </c>
    </row>
    <row r="30" spans="1:1" x14ac:dyDescent="0.3">
      <c r="A30" s="2" t="s">
        <v>246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D33B6-9AF5-48EC-AAC9-F359D145F4C2}">
  <dimension ref="A1:AD36"/>
  <sheetViews>
    <sheetView topLeftCell="A2" workbookViewId="0">
      <selection activeCell="B7" sqref="B7"/>
    </sheetView>
  </sheetViews>
  <sheetFormatPr defaultRowHeight="14.5" x14ac:dyDescent="0.35"/>
  <sheetData>
    <row r="1" spans="1:30" x14ac:dyDescent="0.35">
      <c r="A1" t="s">
        <v>0</v>
      </c>
      <c r="D1" t="s">
        <v>2</v>
      </c>
      <c r="J1" t="s">
        <v>43</v>
      </c>
      <c r="L1" t="s">
        <v>39</v>
      </c>
      <c r="O1" t="s">
        <v>60</v>
      </c>
      <c r="W1" t="s">
        <v>85</v>
      </c>
    </row>
    <row r="2" spans="1:30" x14ac:dyDescent="0.35">
      <c r="D2" t="s">
        <v>53</v>
      </c>
      <c r="E2" t="s">
        <v>57</v>
      </c>
      <c r="F2" t="s">
        <v>58</v>
      </c>
      <c r="G2" t="s">
        <v>59</v>
      </c>
      <c r="H2" t="s">
        <v>145</v>
      </c>
      <c r="O2" t="s">
        <v>87</v>
      </c>
      <c r="P2" t="s">
        <v>86</v>
      </c>
      <c r="Q2" t="s">
        <v>49</v>
      </c>
      <c r="R2" t="s">
        <v>167</v>
      </c>
      <c r="S2" t="s">
        <v>168</v>
      </c>
      <c r="T2" t="s">
        <v>161</v>
      </c>
      <c r="U2" t="s">
        <v>84</v>
      </c>
      <c r="W2" t="s">
        <v>87</v>
      </c>
      <c r="X2" t="s">
        <v>88</v>
      </c>
      <c r="Y2" t="s">
        <v>89</v>
      </c>
      <c r="Z2" t="s">
        <v>86</v>
      </c>
      <c r="AA2" t="s">
        <v>90</v>
      </c>
      <c r="AB2" t="s">
        <v>91</v>
      </c>
      <c r="AC2" t="s">
        <v>92</v>
      </c>
      <c r="AD2" t="s">
        <v>193</v>
      </c>
    </row>
    <row r="3" spans="1:30" x14ac:dyDescent="0.35">
      <c r="A3" t="s">
        <v>1</v>
      </c>
      <c r="B3">
        <v>3</v>
      </c>
      <c r="D3" t="s">
        <v>3</v>
      </c>
      <c r="E3" t="s">
        <v>3</v>
      </c>
      <c r="F3">
        <v>0</v>
      </c>
      <c r="G3" t="b">
        <f>FALSE</f>
        <v>0</v>
      </c>
      <c r="H3" t="b">
        <f>FALSE</f>
        <v>0</v>
      </c>
      <c r="J3" t="s">
        <v>44</v>
      </c>
      <c r="L3" t="s">
        <v>19</v>
      </c>
      <c r="M3">
        <v>1</v>
      </c>
      <c r="O3">
        <v>1</v>
      </c>
      <c r="P3" t="s">
        <v>6</v>
      </c>
      <c r="W3">
        <v>1</v>
      </c>
      <c r="X3" t="s">
        <v>93</v>
      </c>
      <c r="Y3">
        <v>12</v>
      </c>
      <c r="Z3" t="s">
        <v>189</v>
      </c>
      <c r="AA3" t="b">
        <f>FALSE</f>
        <v>0</v>
      </c>
      <c r="AB3" t="b">
        <f>FALSE</f>
        <v>0</v>
      </c>
    </row>
    <row r="4" spans="1:30" x14ac:dyDescent="0.35">
      <c r="A4" t="s">
        <v>55</v>
      </c>
      <c r="B4" t="str">
        <f>E10</f>
        <v>Go</v>
      </c>
      <c r="D4" t="s">
        <v>6</v>
      </c>
      <c r="E4" t="s">
        <v>6</v>
      </c>
      <c r="F4">
        <v>0</v>
      </c>
      <c r="G4" t="b">
        <f>FALSE</f>
        <v>0</v>
      </c>
      <c r="H4" t="b">
        <f>FALSE</f>
        <v>0</v>
      </c>
      <c r="J4" t="s">
        <v>46</v>
      </c>
      <c r="L4" t="s">
        <v>20</v>
      </c>
      <c r="M4">
        <v>2</v>
      </c>
      <c r="O4">
        <v>2</v>
      </c>
      <c r="P4" t="s">
        <v>61</v>
      </c>
      <c r="W4">
        <v>2</v>
      </c>
      <c r="X4" t="s">
        <v>94</v>
      </c>
      <c r="Y4">
        <v>10</v>
      </c>
      <c r="Z4" t="s">
        <v>125</v>
      </c>
      <c r="AA4" t="b">
        <f>FALSE</f>
        <v>0</v>
      </c>
      <c r="AB4" t="b">
        <f>FALSE</f>
        <v>0</v>
      </c>
      <c r="AC4" t="s">
        <v>95</v>
      </c>
    </row>
    <row r="5" spans="1:30" x14ac:dyDescent="0.35">
      <c r="A5" t="s">
        <v>215</v>
      </c>
      <c r="B5" t="str">
        <f>CHAR(34)&amp;"Thank you, kind human. I shall repay you by clearing the way to the sanctum!"&amp;CHAR(34)</f>
        <v>"Thank you, kind human. I shall repay you by clearing the way to the sanctum!"</v>
      </c>
      <c r="D5" t="s">
        <v>7</v>
      </c>
      <c r="E5" t="s">
        <v>7</v>
      </c>
      <c r="F5">
        <v>1</v>
      </c>
      <c r="G5" t="b">
        <f>FALSE</f>
        <v>0</v>
      </c>
      <c r="H5" t="b">
        <f>FALSE</f>
        <v>0</v>
      </c>
      <c r="J5" t="s">
        <v>45</v>
      </c>
      <c r="L5" t="s">
        <v>21</v>
      </c>
      <c r="M5">
        <v>3</v>
      </c>
      <c r="O5">
        <v>3</v>
      </c>
      <c r="P5" t="s">
        <v>62</v>
      </c>
      <c r="Q5">
        <v>4</v>
      </c>
      <c r="R5" t="s">
        <v>63</v>
      </c>
      <c r="U5" t="b">
        <f>TRUE</f>
        <v>1</v>
      </c>
      <c r="W5">
        <v>3</v>
      </c>
      <c r="X5" t="s">
        <v>96</v>
      </c>
      <c r="Y5">
        <v>2</v>
      </c>
      <c r="Z5" t="s">
        <v>126</v>
      </c>
      <c r="AA5" t="b">
        <f>FALSE</f>
        <v>0</v>
      </c>
      <c r="AB5" t="b">
        <f>FALSE</f>
        <v>0</v>
      </c>
      <c r="AC5" t="s">
        <v>97</v>
      </c>
    </row>
    <row r="6" spans="1:30" x14ac:dyDescent="0.35">
      <c r="A6" t="s">
        <v>252</v>
      </c>
      <c r="B6" t="str">
        <f>UPPER("Use two-word commands like GO NORTH, EXAMINE ROCK, TALK BUTLER, GIVE WINE.")</f>
        <v>USE TWO-WORD COMMANDS LIKE GO NORTH, EXAMINE ROCK, TALK BUTLER, GIVE WINE.</v>
      </c>
      <c r="D6" t="s">
        <v>8</v>
      </c>
      <c r="E6" t="s">
        <v>7</v>
      </c>
      <c r="F6">
        <v>1</v>
      </c>
      <c r="G6" t="b">
        <f>FALSE</f>
        <v>0</v>
      </c>
      <c r="H6" t="b">
        <f>FALSE</f>
        <v>0</v>
      </c>
      <c r="J6" t="s">
        <v>48</v>
      </c>
      <c r="L6" t="s">
        <v>22</v>
      </c>
      <c r="M6">
        <v>4</v>
      </c>
      <c r="O6">
        <v>4</v>
      </c>
      <c r="P6" t="s">
        <v>64</v>
      </c>
      <c r="Q6">
        <v>5</v>
      </c>
      <c r="R6">
        <v>3</v>
      </c>
      <c r="U6" t="b">
        <f>TRUE</f>
        <v>1</v>
      </c>
      <c r="W6">
        <v>4</v>
      </c>
      <c r="X6" t="s">
        <v>98</v>
      </c>
      <c r="Y6">
        <v>20</v>
      </c>
      <c r="Z6" t="s">
        <v>127</v>
      </c>
      <c r="AA6" t="b">
        <f>FALSE</f>
        <v>0</v>
      </c>
      <c r="AB6" t="b">
        <f>FALSE</f>
        <v>0</v>
      </c>
      <c r="AC6" t="s">
        <v>144</v>
      </c>
    </row>
    <row r="7" spans="1:30" x14ac:dyDescent="0.35">
      <c r="D7" t="s">
        <v>9</v>
      </c>
      <c r="E7" t="s">
        <v>9</v>
      </c>
      <c r="F7">
        <v>1</v>
      </c>
      <c r="G7" t="b">
        <f>FALSE</f>
        <v>0</v>
      </c>
      <c r="H7" t="b">
        <f>TRUE</f>
        <v>1</v>
      </c>
      <c r="J7" t="s">
        <v>50</v>
      </c>
      <c r="L7" t="s">
        <v>15</v>
      </c>
      <c r="M7">
        <v>1</v>
      </c>
      <c r="O7">
        <v>5</v>
      </c>
      <c r="P7" t="s">
        <v>65</v>
      </c>
      <c r="R7">
        <v>4</v>
      </c>
      <c r="S7">
        <v>6</v>
      </c>
      <c r="T7">
        <v>7</v>
      </c>
      <c r="U7" t="b">
        <f>TRUE</f>
        <v>1</v>
      </c>
      <c r="W7">
        <v>5</v>
      </c>
      <c r="X7" t="s">
        <v>99</v>
      </c>
      <c r="Y7">
        <v>2</v>
      </c>
      <c r="Z7" t="s">
        <v>128</v>
      </c>
      <c r="AA7" t="b">
        <f>FALSE</f>
        <v>0</v>
      </c>
      <c r="AB7" t="b">
        <f>FALSE</f>
        <v>0</v>
      </c>
      <c r="AC7" t="s">
        <v>100</v>
      </c>
    </row>
    <row r="8" spans="1:30" x14ac:dyDescent="0.35">
      <c r="D8" t="s">
        <v>10</v>
      </c>
      <c r="E8" t="s">
        <v>10</v>
      </c>
      <c r="F8">
        <v>0</v>
      </c>
      <c r="G8" t="b">
        <f>FALSE</f>
        <v>0</v>
      </c>
      <c r="H8" t="b">
        <f>FALSE</f>
        <v>0</v>
      </c>
      <c r="J8" t="s">
        <v>156</v>
      </c>
      <c r="L8" t="s">
        <v>16</v>
      </c>
      <c r="M8">
        <v>2</v>
      </c>
      <c r="O8">
        <v>6</v>
      </c>
      <c r="P8" t="s">
        <v>66</v>
      </c>
      <c r="Q8">
        <v>8</v>
      </c>
      <c r="R8">
        <v>9</v>
      </c>
      <c r="S8">
        <v>10</v>
      </c>
      <c r="T8">
        <v>5</v>
      </c>
      <c r="U8" t="b">
        <f>TRUE</f>
        <v>1</v>
      </c>
      <c r="W8">
        <v>6</v>
      </c>
      <c r="X8" t="s">
        <v>101</v>
      </c>
      <c r="Y8">
        <v>15</v>
      </c>
      <c r="Z8" t="s">
        <v>129</v>
      </c>
      <c r="AA8" t="b">
        <f>FALSE</f>
        <v>0</v>
      </c>
      <c r="AB8" t="b">
        <f>FALSE</f>
        <v>0</v>
      </c>
      <c r="AC8" t="s">
        <v>102</v>
      </c>
    </row>
    <row r="9" spans="1:30" x14ac:dyDescent="0.35">
      <c r="D9" t="s">
        <v>12</v>
      </c>
      <c r="E9" t="s">
        <v>12</v>
      </c>
      <c r="F9">
        <v>1</v>
      </c>
      <c r="G9" t="b">
        <f>FALSE</f>
        <v>0</v>
      </c>
      <c r="H9" t="b">
        <f>FALSE</f>
        <v>0</v>
      </c>
      <c r="J9" t="s">
        <v>160</v>
      </c>
      <c r="L9" t="s">
        <v>17</v>
      </c>
      <c r="M9">
        <v>3</v>
      </c>
      <c r="O9">
        <v>7</v>
      </c>
      <c r="P9" t="s">
        <v>67</v>
      </c>
      <c r="Q9">
        <v>11</v>
      </c>
      <c r="S9">
        <v>5</v>
      </c>
      <c r="T9">
        <v>12</v>
      </c>
      <c r="U9" t="b">
        <f>TRUE</f>
        <v>1</v>
      </c>
      <c r="W9">
        <v>7</v>
      </c>
      <c r="X9" t="s">
        <v>103</v>
      </c>
      <c r="Y9">
        <v>16</v>
      </c>
      <c r="Z9" t="s">
        <v>130</v>
      </c>
      <c r="AA9" t="b">
        <f>FALSE</f>
        <v>0</v>
      </c>
      <c r="AB9" t="b">
        <f>FALSE</f>
        <v>0</v>
      </c>
    </row>
    <row r="10" spans="1:30" x14ac:dyDescent="0.35">
      <c r="D10" t="s">
        <v>14</v>
      </c>
      <c r="E10" t="s">
        <v>14</v>
      </c>
      <c r="F10">
        <v>2</v>
      </c>
      <c r="G10" t="b">
        <f>FALSE</f>
        <v>0</v>
      </c>
      <c r="H10" t="b">
        <f>FALSE</f>
        <v>0</v>
      </c>
      <c r="J10" t="s">
        <v>164</v>
      </c>
      <c r="L10" t="s">
        <v>18</v>
      </c>
      <c r="M10">
        <v>4</v>
      </c>
      <c r="O10">
        <v>8</v>
      </c>
      <c r="P10" t="s">
        <v>68</v>
      </c>
      <c r="R10">
        <v>6</v>
      </c>
      <c r="T10">
        <v>13</v>
      </c>
      <c r="U10" t="b">
        <f>TRUE</f>
        <v>1</v>
      </c>
      <c r="W10">
        <v>8</v>
      </c>
      <c r="X10" t="s">
        <v>104</v>
      </c>
      <c r="Y10">
        <v>8</v>
      </c>
      <c r="Z10" t="s">
        <v>131</v>
      </c>
      <c r="AA10" t="b">
        <f>FALSE</f>
        <v>0</v>
      </c>
      <c r="AB10" t="b">
        <f>FALSE</f>
        <v>0</v>
      </c>
      <c r="AC10" t="s">
        <v>105</v>
      </c>
    </row>
    <row r="11" spans="1:30" x14ac:dyDescent="0.35">
      <c r="D11" t="s">
        <v>23</v>
      </c>
      <c r="E11" t="s">
        <v>23</v>
      </c>
      <c r="F11">
        <v>1</v>
      </c>
      <c r="G11" t="b">
        <f>FALSE</f>
        <v>0</v>
      </c>
      <c r="H11" t="b">
        <f>TRUE</f>
        <v>1</v>
      </c>
      <c r="J11" t="s">
        <v>179</v>
      </c>
      <c r="O11">
        <v>9</v>
      </c>
      <c r="P11" t="s">
        <v>69</v>
      </c>
      <c r="Q11">
        <v>6</v>
      </c>
      <c r="S11">
        <v>14</v>
      </c>
      <c r="U11" t="b">
        <f>TRUE</f>
        <v>1</v>
      </c>
      <c r="W11">
        <v>9</v>
      </c>
      <c r="X11" t="s">
        <v>106</v>
      </c>
      <c r="Y11">
        <v>8</v>
      </c>
      <c r="Z11" t="s">
        <v>132</v>
      </c>
      <c r="AA11" t="b">
        <f>FALSE</f>
        <v>0</v>
      </c>
      <c r="AB11" t="b">
        <f>FALSE</f>
        <v>0</v>
      </c>
    </row>
    <row r="12" spans="1:30" x14ac:dyDescent="0.35">
      <c r="D12" t="s">
        <v>24</v>
      </c>
      <c r="E12" t="s">
        <v>24</v>
      </c>
      <c r="F12">
        <v>1</v>
      </c>
      <c r="G12" t="b">
        <f>FALSE</f>
        <v>0</v>
      </c>
      <c r="H12" t="b">
        <f>FALSE</f>
        <v>0</v>
      </c>
      <c r="O12">
        <v>10</v>
      </c>
      <c r="P12" t="s">
        <v>70</v>
      </c>
      <c r="T12">
        <v>6</v>
      </c>
      <c r="U12" t="b">
        <f>TRUE</f>
        <v>1</v>
      </c>
      <c r="W12">
        <v>10</v>
      </c>
      <c r="X12" t="s">
        <v>107</v>
      </c>
      <c r="Y12">
        <v>14</v>
      </c>
      <c r="Z12" t="s">
        <v>133</v>
      </c>
      <c r="AA12" t="b">
        <f>TRUE</f>
        <v>1</v>
      </c>
      <c r="AB12" t="b">
        <f>FALSE</f>
        <v>0</v>
      </c>
    </row>
    <row r="13" spans="1:30" x14ac:dyDescent="0.35">
      <c r="D13" t="s">
        <v>25</v>
      </c>
      <c r="E13" t="s">
        <v>25</v>
      </c>
      <c r="F13">
        <v>1</v>
      </c>
      <c r="G13" t="b">
        <f>FALSE</f>
        <v>0</v>
      </c>
      <c r="H13" t="b">
        <f>TRUE</f>
        <v>1</v>
      </c>
      <c r="O13">
        <v>11</v>
      </c>
      <c r="P13" t="s">
        <v>71</v>
      </c>
      <c r="Q13">
        <v>15</v>
      </c>
      <c r="R13">
        <v>7</v>
      </c>
      <c r="U13" t="b">
        <f>TRUE</f>
        <v>1</v>
      </c>
      <c r="W13">
        <v>11</v>
      </c>
      <c r="X13" t="s">
        <v>171</v>
      </c>
      <c r="Y13">
        <v>19</v>
      </c>
      <c r="Z13" t="s">
        <v>172</v>
      </c>
      <c r="AA13" t="b">
        <f>FALSE</f>
        <v>0</v>
      </c>
      <c r="AB13" t="b">
        <f>FALSE</f>
        <v>0</v>
      </c>
      <c r="AC13" t="s">
        <v>173</v>
      </c>
    </row>
    <row r="14" spans="1:30" x14ac:dyDescent="0.35">
      <c r="D14" t="s">
        <v>26</v>
      </c>
      <c r="E14" t="s">
        <v>26</v>
      </c>
      <c r="F14">
        <v>1</v>
      </c>
      <c r="G14" t="b">
        <f>FALSE</f>
        <v>0</v>
      </c>
      <c r="H14" t="b">
        <f>FALSE</f>
        <v>0</v>
      </c>
      <c r="O14">
        <v>12</v>
      </c>
      <c r="P14" t="s">
        <v>216</v>
      </c>
      <c r="Q14">
        <v>18</v>
      </c>
      <c r="R14">
        <v>16</v>
      </c>
      <c r="S14">
        <v>7</v>
      </c>
      <c r="T14">
        <v>17</v>
      </c>
      <c r="U14" t="b">
        <f>TRUE</f>
        <v>1</v>
      </c>
      <c r="W14">
        <v>12</v>
      </c>
      <c r="X14" t="s">
        <v>108</v>
      </c>
      <c r="Y14">
        <v>9</v>
      </c>
      <c r="Z14" t="s">
        <v>134</v>
      </c>
      <c r="AA14" t="b">
        <f>FALSE</f>
        <v>0</v>
      </c>
      <c r="AB14" t="b">
        <f>FALSE</f>
        <v>0</v>
      </c>
      <c r="AC14" t="s">
        <v>109</v>
      </c>
    </row>
    <row r="15" spans="1:30" x14ac:dyDescent="0.35">
      <c r="D15" t="s">
        <v>27</v>
      </c>
      <c r="E15" t="s">
        <v>26</v>
      </c>
      <c r="F15">
        <v>1</v>
      </c>
      <c r="G15" t="b">
        <f>FALSE</f>
        <v>0</v>
      </c>
      <c r="H15" t="b">
        <f>FALSE</f>
        <v>0</v>
      </c>
      <c r="O15">
        <v>13</v>
      </c>
      <c r="P15" t="s">
        <v>72</v>
      </c>
      <c r="S15">
        <v>8</v>
      </c>
      <c r="U15" t="b">
        <f>TRUE</f>
        <v>1</v>
      </c>
      <c r="W15">
        <v>13</v>
      </c>
      <c r="X15" t="s">
        <v>110</v>
      </c>
      <c r="Y15">
        <v>2</v>
      </c>
      <c r="Z15" t="s">
        <v>135</v>
      </c>
      <c r="AA15" t="b">
        <f>FALSE</f>
        <v>0</v>
      </c>
      <c r="AB15" t="b">
        <f>FALSE</f>
        <v>0</v>
      </c>
      <c r="AC15" t="s">
        <v>111</v>
      </c>
    </row>
    <row r="16" spans="1:30" x14ac:dyDescent="0.35">
      <c r="D16" t="s">
        <v>29</v>
      </c>
      <c r="E16" t="s">
        <v>29</v>
      </c>
      <c r="F16">
        <v>1</v>
      </c>
      <c r="G16" t="b">
        <f>FALSE</f>
        <v>0</v>
      </c>
      <c r="H16" t="b">
        <f>TRUE</f>
        <v>1</v>
      </c>
      <c r="O16">
        <v>14</v>
      </c>
      <c r="P16" t="s">
        <v>73</v>
      </c>
      <c r="T16">
        <v>9</v>
      </c>
      <c r="U16" t="b">
        <f>TRUE</f>
        <v>1</v>
      </c>
      <c r="W16">
        <v>14</v>
      </c>
      <c r="X16" t="s">
        <v>112</v>
      </c>
      <c r="Y16">
        <v>12</v>
      </c>
      <c r="Z16" t="s">
        <v>136</v>
      </c>
      <c r="AA16" t="b">
        <f>TRUE</f>
        <v>1</v>
      </c>
      <c r="AB16" t="b">
        <f>FALSE</f>
        <v>0</v>
      </c>
    </row>
    <row r="17" spans="4:30" x14ac:dyDescent="0.35">
      <c r="D17" t="s">
        <v>28</v>
      </c>
      <c r="E17" t="s">
        <v>29</v>
      </c>
      <c r="F17">
        <v>1</v>
      </c>
      <c r="G17" t="b">
        <f>FALSE</f>
        <v>0</v>
      </c>
      <c r="H17" t="b">
        <f>TRUE</f>
        <v>1</v>
      </c>
      <c r="O17">
        <v>15</v>
      </c>
      <c r="P17" t="s">
        <v>74</v>
      </c>
      <c r="R17">
        <v>11</v>
      </c>
      <c r="U17" t="b">
        <f>TRUE</f>
        <v>1</v>
      </c>
      <c r="W17">
        <v>15</v>
      </c>
      <c r="X17" t="s">
        <v>113</v>
      </c>
      <c r="Y17">
        <v>2</v>
      </c>
      <c r="Z17" t="s">
        <v>211</v>
      </c>
      <c r="AA17" t="b">
        <f>TRUE</f>
        <v>1</v>
      </c>
      <c r="AB17" t="b">
        <f>FALSE</f>
        <v>0</v>
      </c>
    </row>
    <row r="18" spans="4:30" x14ac:dyDescent="0.35">
      <c r="D18" t="s">
        <v>30</v>
      </c>
      <c r="E18" t="s">
        <v>30</v>
      </c>
      <c r="F18">
        <v>1</v>
      </c>
      <c r="G18" t="b">
        <f>FALSE</f>
        <v>0</v>
      </c>
      <c r="H18" t="b">
        <f>TRUE</f>
        <v>1</v>
      </c>
      <c r="O18">
        <v>16</v>
      </c>
      <c r="P18" t="s">
        <v>75</v>
      </c>
      <c r="Q18">
        <v>12</v>
      </c>
      <c r="T18">
        <v>23</v>
      </c>
      <c r="U18" t="b">
        <f>TRUE</f>
        <v>1</v>
      </c>
      <c r="W18">
        <v>16</v>
      </c>
      <c r="X18" t="s">
        <v>114</v>
      </c>
      <c r="Y18">
        <v>2</v>
      </c>
      <c r="Z18" t="s">
        <v>137</v>
      </c>
      <c r="AA18" t="b">
        <v>1</v>
      </c>
      <c r="AB18" t="b">
        <v>0</v>
      </c>
    </row>
    <row r="19" spans="4:30" x14ac:dyDescent="0.35">
      <c r="D19" t="s">
        <v>31</v>
      </c>
      <c r="E19" t="s">
        <v>31</v>
      </c>
      <c r="F19">
        <v>1</v>
      </c>
      <c r="G19" t="b">
        <f>FALSE</f>
        <v>0</v>
      </c>
      <c r="H19" t="b">
        <f>TRUE</f>
        <v>1</v>
      </c>
      <c r="O19">
        <v>17</v>
      </c>
      <c r="P19" t="s">
        <v>76</v>
      </c>
      <c r="S19">
        <v>12</v>
      </c>
      <c r="U19" t="b">
        <f>FALSE</f>
        <v>0</v>
      </c>
      <c r="W19">
        <v>17</v>
      </c>
      <c r="X19" t="s">
        <v>115</v>
      </c>
      <c r="Y19">
        <v>2</v>
      </c>
      <c r="Z19" t="s">
        <v>138</v>
      </c>
      <c r="AA19" t="b">
        <v>1</v>
      </c>
      <c r="AB19" t="b">
        <v>0</v>
      </c>
      <c r="AD19" t="s">
        <v>194</v>
      </c>
    </row>
    <row r="20" spans="4:30" x14ac:dyDescent="0.35">
      <c r="D20" t="s">
        <v>32</v>
      </c>
      <c r="E20" t="s">
        <v>32</v>
      </c>
      <c r="F20">
        <v>1</v>
      </c>
      <c r="G20" t="b">
        <f>FALSE</f>
        <v>0</v>
      </c>
      <c r="H20" t="b">
        <f>TRUE</f>
        <v>1</v>
      </c>
      <c r="O20">
        <v>18</v>
      </c>
      <c r="P20" t="s">
        <v>77</v>
      </c>
      <c r="Q20">
        <v>20</v>
      </c>
      <c r="R20">
        <v>12</v>
      </c>
      <c r="T20">
        <v>19</v>
      </c>
      <c r="U20" t="b">
        <f>TRUE</f>
        <v>1</v>
      </c>
      <c r="W20">
        <v>18</v>
      </c>
      <c r="X20" t="s">
        <v>116</v>
      </c>
      <c r="Y20">
        <v>10</v>
      </c>
      <c r="Z20" t="s">
        <v>139</v>
      </c>
      <c r="AA20" t="b">
        <v>1</v>
      </c>
      <c r="AB20" t="b">
        <v>0</v>
      </c>
      <c r="AD20" t="s">
        <v>195</v>
      </c>
    </row>
    <row r="21" spans="4:30" x14ac:dyDescent="0.35">
      <c r="D21" t="s">
        <v>33</v>
      </c>
      <c r="E21" t="s">
        <v>33</v>
      </c>
      <c r="F21">
        <v>1</v>
      </c>
      <c r="G21" t="b">
        <f>FALSE</f>
        <v>0</v>
      </c>
      <c r="H21" t="b">
        <f>FALSE</f>
        <v>0</v>
      </c>
      <c r="O21">
        <v>19</v>
      </c>
      <c r="P21" t="s">
        <v>78</v>
      </c>
      <c r="S21">
        <v>18</v>
      </c>
      <c r="U21" t="b">
        <f>TRUE</f>
        <v>1</v>
      </c>
      <c r="W21">
        <v>19</v>
      </c>
      <c r="X21" t="s">
        <v>117</v>
      </c>
      <c r="Y21">
        <v>2</v>
      </c>
      <c r="Z21" t="s">
        <v>140</v>
      </c>
      <c r="AA21" t="b">
        <v>1</v>
      </c>
      <c r="AB21" t="b">
        <v>0</v>
      </c>
      <c r="AD21" t="s">
        <v>196</v>
      </c>
    </row>
    <row r="22" spans="4:30" x14ac:dyDescent="0.35">
      <c r="D22" t="s">
        <v>34</v>
      </c>
      <c r="E22" t="s">
        <v>34</v>
      </c>
      <c r="F22">
        <v>1</v>
      </c>
      <c r="G22" t="b">
        <f>FALSE</f>
        <v>0</v>
      </c>
      <c r="H22" t="b">
        <f>FALSE</f>
        <v>0</v>
      </c>
      <c r="O22">
        <v>20</v>
      </c>
      <c r="P22" t="s">
        <v>80</v>
      </c>
      <c r="R22">
        <v>18</v>
      </c>
      <c r="S22" t="s">
        <v>79</v>
      </c>
      <c r="U22" t="b">
        <f>TRUE</f>
        <v>1</v>
      </c>
      <c r="W22">
        <v>20</v>
      </c>
      <c r="X22" t="s">
        <v>118</v>
      </c>
      <c r="Y22">
        <v>17</v>
      </c>
      <c r="Z22" t="s">
        <v>141</v>
      </c>
      <c r="AA22" t="b">
        <v>1</v>
      </c>
      <c r="AB22" t="b">
        <v>0</v>
      </c>
    </row>
    <row r="23" spans="4:30" x14ac:dyDescent="0.35">
      <c r="D23" t="s">
        <v>35</v>
      </c>
      <c r="E23" t="s">
        <v>34</v>
      </c>
      <c r="F23">
        <v>1</v>
      </c>
      <c r="G23" t="b">
        <f>FALSE</f>
        <v>0</v>
      </c>
      <c r="H23" t="b">
        <f>FALSE</f>
        <v>0</v>
      </c>
      <c r="O23">
        <v>21</v>
      </c>
      <c r="P23" t="s">
        <v>81</v>
      </c>
      <c r="S23">
        <v>22</v>
      </c>
      <c r="T23" t="s">
        <v>82</v>
      </c>
      <c r="U23" t="b">
        <v>1</v>
      </c>
      <c r="W23">
        <v>21</v>
      </c>
      <c r="X23" t="s">
        <v>119</v>
      </c>
      <c r="Y23">
        <v>6</v>
      </c>
      <c r="Z23" t="s">
        <v>142</v>
      </c>
      <c r="AA23" t="b">
        <v>1</v>
      </c>
      <c r="AB23" t="b">
        <v>0</v>
      </c>
    </row>
    <row r="24" spans="4:30" x14ac:dyDescent="0.35">
      <c r="D24" s="1" t="s">
        <v>36</v>
      </c>
      <c r="E24" s="1" t="s">
        <v>36</v>
      </c>
      <c r="F24">
        <v>0</v>
      </c>
      <c r="G24" t="b">
        <f>FALSE</f>
        <v>0</v>
      </c>
      <c r="H24" t="b">
        <f>FALSE</f>
        <v>0</v>
      </c>
      <c r="O24">
        <v>22</v>
      </c>
      <c r="P24" t="s">
        <v>83</v>
      </c>
      <c r="T24">
        <v>21</v>
      </c>
      <c r="U24" t="b">
        <v>0</v>
      </c>
      <c r="W24">
        <v>22</v>
      </c>
      <c r="X24" t="s">
        <v>120</v>
      </c>
      <c r="Y24">
        <v>15</v>
      </c>
      <c r="Z24" t="s">
        <v>143</v>
      </c>
      <c r="AA24" t="b">
        <v>1</v>
      </c>
      <c r="AB24" t="b">
        <v>1</v>
      </c>
    </row>
    <row r="25" spans="4:30" x14ac:dyDescent="0.35">
      <c r="D25" t="s">
        <v>19</v>
      </c>
      <c r="E25" t="s">
        <v>19</v>
      </c>
      <c r="F25">
        <v>0</v>
      </c>
      <c r="G25" t="b">
        <f>TRUE</f>
        <v>1</v>
      </c>
      <c r="H25" t="b">
        <f>FALSE</f>
        <v>0</v>
      </c>
      <c r="O25">
        <v>23</v>
      </c>
      <c r="P25" t="s">
        <v>175</v>
      </c>
      <c r="S25">
        <v>16</v>
      </c>
      <c r="U25" t="b">
        <v>1</v>
      </c>
      <c r="W25">
        <v>23</v>
      </c>
      <c r="X25" t="s">
        <v>121</v>
      </c>
      <c r="Y25">
        <v>19</v>
      </c>
      <c r="Z25" t="s">
        <v>143</v>
      </c>
      <c r="AA25" t="b">
        <v>1</v>
      </c>
      <c r="AB25" t="b">
        <v>1</v>
      </c>
    </row>
    <row r="26" spans="4:30" x14ac:dyDescent="0.35">
      <c r="D26" t="s">
        <v>20</v>
      </c>
      <c r="E26" t="s">
        <v>20</v>
      </c>
      <c r="F26">
        <v>0</v>
      </c>
      <c r="G26" t="b">
        <f>TRUE</f>
        <v>1</v>
      </c>
      <c r="H26" t="b">
        <f>FALSE</f>
        <v>0</v>
      </c>
      <c r="W26">
        <v>24</v>
      </c>
      <c r="X26" t="s">
        <v>122</v>
      </c>
      <c r="Y26">
        <v>2</v>
      </c>
      <c r="Z26" t="s">
        <v>143</v>
      </c>
      <c r="AA26" t="b">
        <v>1</v>
      </c>
      <c r="AB26" t="b">
        <v>1</v>
      </c>
    </row>
    <row r="27" spans="4:30" x14ac:dyDescent="0.35">
      <c r="D27" t="s">
        <v>21</v>
      </c>
      <c r="E27" t="s">
        <v>21</v>
      </c>
      <c r="F27">
        <v>0</v>
      </c>
      <c r="G27" t="b">
        <f>TRUE</f>
        <v>1</v>
      </c>
      <c r="H27" t="b">
        <f>FALSE</f>
        <v>0</v>
      </c>
      <c r="W27">
        <v>25</v>
      </c>
      <c r="X27" t="s">
        <v>123</v>
      </c>
      <c r="Y27">
        <v>22</v>
      </c>
      <c r="Z27" t="s">
        <v>143</v>
      </c>
      <c r="AA27" t="b">
        <v>1</v>
      </c>
      <c r="AB27" t="b">
        <v>1</v>
      </c>
    </row>
    <row r="28" spans="4:30" x14ac:dyDescent="0.35">
      <c r="D28" t="s">
        <v>22</v>
      </c>
      <c r="E28" t="s">
        <v>22</v>
      </c>
      <c r="F28">
        <v>0</v>
      </c>
      <c r="G28" t="b">
        <f>TRUE</f>
        <v>1</v>
      </c>
      <c r="H28" t="b">
        <f>FALSE</f>
        <v>0</v>
      </c>
      <c r="W28">
        <v>26</v>
      </c>
      <c r="X28" t="s">
        <v>124</v>
      </c>
      <c r="Y28">
        <v>23</v>
      </c>
      <c r="Z28" t="s">
        <v>143</v>
      </c>
      <c r="AA28" t="b">
        <v>1</v>
      </c>
      <c r="AB28" t="b">
        <v>1</v>
      </c>
    </row>
    <row r="29" spans="4:30" x14ac:dyDescent="0.35">
      <c r="D29" t="s">
        <v>4</v>
      </c>
      <c r="E29" t="s">
        <v>3</v>
      </c>
      <c r="F29">
        <v>0</v>
      </c>
      <c r="G29" t="b">
        <f>FALSE</f>
        <v>0</v>
      </c>
      <c r="H29" t="b">
        <f>FALSE</f>
        <v>0</v>
      </c>
    </row>
    <row r="30" spans="4:30" x14ac:dyDescent="0.35">
      <c r="D30" t="s">
        <v>5</v>
      </c>
      <c r="E30" t="s">
        <v>6</v>
      </c>
      <c r="F30">
        <v>0</v>
      </c>
      <c r="G30" t="b">
        <f>FALSE</f>
        <v>0</v>
      </c>
      <c r="H30" t="b">
        <f>FALSE</f>
        <v>0</v>
      </c>
    </row>
    <row r="31" spans="4:30" x14ac:dyDescent="0.35">
      <c r="D31" t="s">
        <v>11</v>
      </c>
      <c r="E31" t="s">
        <v>10</v>
      </c>
      <c r="F31">
        <v>0</v>
      </c>
      <c r="G31" t="b">
        <f>FALSE</f>
        <v>0</v>
      </c>
      <c r="H31" t="b">
        <f>FALSE</f>
        <v>0</v>
      </c>
    </row>
    <row r="32" spans="4:30" x14ac:dyDescent="0.35">
      <c r="D32" t="s">
        <v>13</v>
      </c>
      <c r="E32" t="s">
        <v>12</v>
      </c>
      <c r="F32">
        <v>1</v>
      </c>
      <c r="G32" t="b">
        <f>FALSE</f>
        <v>0</v>
      </c>
      <c r="H32" t="b">
        <f>FALSE</f>
        <v>0</v>
      </c>
    </row>
    <row r="33" spans="4:8" x14ac:dyDescent="0.35">
      <c r="D33" t="s">
        <v>15</v>
      </c>
      <c r="E33" t="s">
        <v>19</v>
      </c>
      <c r="F33">
        <v>0</v>
      </c>
      <c r="G33" t="b">
        <f>TRUE</f>
        <v>1</v>
      </c>
      <c r="H33" t="b">
        <f>FALSE</f>
        <v>0</v>
      </c>
    </row>
    <row r="34" spans="4:8" x14ac:dyDescent="0.35">
      <c r="D34" t="s">
        <v>16</v>
      </c>
      <c r="E34" t="s">
        <v>20</v>
      </c>
      <c r="F34">
        <v>0</v>
      </c>
      <c r="G34" t="b">
        <f>TRUE</f>
        <v>1</v>
      </c>
      <c r="H34" t="b">
        <f>FALSE</f>
        <v>0</v>
      </c>
    </row>
    <row r="35" spans="4:8" x14ac:dyDescent="0.35">
      <c r="D35" t="s">
        <v>17</v>
      </c>
      <c r="E35" t="s">
        <v>21</v>
      </c>
      <c r="F35">
        <v>0</v>
      </c>
      <c r="G35" t="b">
        <f>TRUE</f>
        <v>1</v>
      </c>
      <c r="H35" t="b">
        <f>FALSE</f>
        <v>0</v>
      </c>
    </row>
    <row r="36" spans="4:8" x14ac:dyDescent="0.35">
      <c r="D36" t="s">
        <v>18</v>
      </c>
      <c r="E36" t="s">
        <v>22</v>
      </c>
      <c r="F36">
        <v>0</v>
      </c>
      <c r="G36" t="b">
        <f>TRUE</f>
        <v>1</v>
      </c>
      <c r="H36" t="b">
        <f>FALSE</f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8175264-e0b0-431c-9bc5-c886c144c88f">
      <Terms xmlns="http://schemas.microsoft.com/office/infopath/2007/PartnerControls"/>
    </lcf76f155ced4ddcb4097134ff3c332f>
    <TaxCatchAll xmlns="0b8f9a00-dc24-4ff6-ad1d-d949c92de4d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D3D0B4DAACAA42B5054D86E6780B7C" ma:contentTypeVersion="18" ma:contentTypeDescription="Create a new document." ma:contentTypeScope="" ma:versionID="6304ddc613d16cb96be207e5240d87a0">
  <xsd:schema xmlns:xsd="http://www.w3.org/2001/XMLSchema" xmlns:xs="http://www.w3.org/2001/XMLSchema" xmlns:p="http://schemas.microsoft.com/office/2006/metadata/properties" xmlns:ns2="0b8f9a00-dc24-4ff6-ad1d-d949c92de4d2" xmlns:ns3="d8175264-e0b0-431c-9bc5-c886c144c88f" targetNamespace="http://schemas.microsoft.com/office/2006/metadata/properties" ma:root="true" ma:fieldsID="c811b1736c82c2a9d91ed91c7fcc7c81" ns2:_="" ns3:_="">
    <xsd:import namespace="0b8f9a00-dc24-4ff6-ad1d-d949c92de4d2"/>
    <xsd:import namespace="d8175264-e0b0-431c-9bc5-c886c144c88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3:lcf76f155ced4ddcb4097134ff3c332f" minOccurs="0"/>
                <xsd:element ref="ns2:TaxCatchAll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8f9a00-dc24-4ff6-ad1d-d949c92de4d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5b4dbf8-0492-45fd-95f8-4c013ce69a69}" ma:internalName="TaxCatchAll" ma:showField="CatchAllData" ma:web="0b8f9a00-dc24-4ff6-ad1d-d949c92de4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175264-e0b0-431c-9bc5-c886c144c8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992777b2-9724-4454-9eb1-f3fa9e5cb54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A1986C3-5693-4D70-88DA-F5AC637E4D6B}">
  <ds:schemaRefs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purl.org/dc/elements/1.1/"/>
    <ds:schemaRef ds:uri="http://purl.org/dc/terms/"/>
    <ds:schemaRef ds:uri="0b8f9a00-dc24-4ff6-ad1d-d949c92de4d2"/>
    <ds:schemaRef ds:uri="http://www.w3.org/XML/1998/namespace"/>
    <ds:schemaRef ds:uri="http://schemas.microsoft.com/office/2006/documentManagement/types"/>
    <ds:schemaRef ds:uri="d8175264-e0b0-431c-9bc5-c886c144c88f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1185B881-46A3-415D-898A-590C33DFB9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8f9a00-dc24-4ff6-ad1d-d949c92de4d2"/>
    <ds:schemaRef ds:uri="d8175264-e0b0-431c-9bc5-c886c144c8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7FB4B4B-1BCA-404F-9A2B-82D9FF605C6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Play</vt:lpstr>
      <vt:lpstr>About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Biltcliffe (Parkside - Staff)</dc:creator>
  <cp:lastModifiedBy>Adam Biltcliffe (Parkside - Staff)</cp:lastModifiedBy>
  <dcterms:created xsi:type="dcterms:W3CDTF">2024-09-14T19:36:52Z</dcterms:created>
  <dcterms:modified xsi:type="dcterms:W3CDTF">2024-09-23T15:58:51Z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0x01010044D3D0B4DAACAA42B5054D86E6780B7C</vt:lpwstr>
  </property>
</Properties>
</file>